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d.docs.live.net/5da3bc7991a1e179/Desktop/Crenshaw Square/TAB 40/"/>
    </mc:Choice>
  </mc:AlternateContent>
  <xr:revisionPtr revIDLastSave="817" documentId="13_ncr:1_{045A07A7-4CAE-4F59-85BA-972DF1F8CF82}" xr6:coauthVersionLast="47" xr6:coauthVersionMax="47" xr10:uidLastSave="{00AFCFDB-40DA-4B05-8F09-0F6D0BF8391A}"/>
  <bookViews>
    <workbookView xWindow="14295" yWindow="0" windowWidth="14610" windowHeight="15585" firstSheet="10"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4" l="1"/>
  <c r="E89" i="4"/>
  <c r="F89" i="4"/>
  <c r="E90" i="4"/>
  <c r="E91" i="4"/>
  <c r="F80" i="4"/>
  <c r="F79" i="4"/>
  <c r="F75" i="4"/>
  <c r="F83" i="4"/>
  <c r="F86" i="4"/>
  <c r="F88" i="4"/>
  <c r="G99" i="4"/>
  <c r="E66" i="4"/>
  <c r="E59" i="4"/>
  <c r="E56" i="4"/>
  <c r="E50" i="4"/>
  <c r="E47" i="4"/>
  <c r="E46" i="4"/>
  <c r="E41" i="4"/>
  <c r="C40" i="4"/>
  <c r="E40" i="4" s="1"/>
  <c r="E35" i="4"/>
  <c r="E33" i="4"/>
  <c r="E32" i="4"/>
  <c r="E31" i="4"/>
  <c r="E13" i="4"/>
  <c r="AD199" i="20" l="1"/>
  <c r="B150" i="20"/>
  <c r="C58" i="4"/>
  <c r="E58" i="4" s="1"/>
  <c r="C49" i="4"/>
  <c r="E49" i="4" s="1"/>
  <c r="C30" i="4"/>
  <c r="S99" i="4"/>
  <c r="S91" i="4"/>
  <c r="S90" i="4"/>
  <c r="S86" i="4"/>
  <c r="S80" i="4"/>
  <c r="S79" i="4"/>
  <c r="S66" i="4"/>
  <c r="S50" i="4"/>
  <c r="S47" i="4"/>
  <c r="S46" i="4"/>
  <c r="S41" i="4"/>
  <c r="S40" i="4"/>
  <c r="S37" i="4"/>
  <c r="S35" i="4"/>
  <c r="S33" i="4"/>
  <c r="S32" i="4"/>
  <c r="S31" i="4"/>
  <c r="C65" i="4"/>
  <c r="C37" i="4"/>
  <c r="E37" i="4" s="1"/>
  <c r="C36" i="4"/>
  <c r="E36" i="4" s="1"/>
  <c r="C45" i="4"/>
  <c r="E45" i="4" s="1"/>
  <c r="AA919" i="3"/>
  <c r="AA918" i="3"/>
  <c r="S65" i="4" l="1"/>
  <c r="E65" i="4"/>
  <c r="S30" i="4"/>
  <c r="F30" i="4"/>
  <c r="S36" i="4"/>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B26" i="4" l="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O27" i="21"/>
  <c r="P27" i="21" s="1" a="1"/>
  <c r="P27" i="21" s="1"/>
  <c r="S27" i="21" s="1"/>
  <c r="O26" i="21"/>
  <c r="O25" i="21"/>
  <c r="O24" i="2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6" i="21" a="1"/>
  <c r="P26" i="21" s="1"/>
  <c r="S26" i="21" s="1"/>
  <c r="P24" i="21" a="1"/>
  <c r="P24" i="21" s="1"/>
  <c r="S24"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AC456" i="3" s="1"/>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36" i="3"/>
  <c r="I15" i="21" s="1"/>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<sst xmlns="http://schemas.openxmlformats.org/spreadsheetml/2006/main" count="4991" uniqueCount="2717">
  <si>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</si>
  <si>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</si>
  <si>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</si>
  <si>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</si>
  <si>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</si>
  <si>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</si>
  <si>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</si>
  <si>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</si>
  <si>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</si>
  <si>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</si>
  <si>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</si>
  <si>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</si>
  <si>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</si>
  <si>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</si>
  <si>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</si>
  <si>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</si>
  <si>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</si>
  <si>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</si>
  <si>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</si>
  <si>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</si>
  <si>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</si>
  <si>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</si>
  <si>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</si>
  <si>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</si>
  <si>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</si>
  <si>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</si>
  <si>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</si>
  <si>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</si>
  <si>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</si>
  <si>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</si>
  <si>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</si>
  <si>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</si>
  <si>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</si>
  <si>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</si>
  <si>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</si>
  <si>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</si>
  <si>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</si>
  <si>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</si>
  <si>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</si>
  <si>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</si>
  <si>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</si>
  <si>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</si>
  <si>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</si>
  <si>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</si>
  <si>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</si>
  <si>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</si>
  <si>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</si>
  <si>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</si>
  <si>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</si>
  <si>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</si>
  <si>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</si>
  <si>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</si>
  <si>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</si>
  <si>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</si>
  <si>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</si>
  <si>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</si>
  <si>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</si>
  <si>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</si>
  <si>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</si>
  <si>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</si>
  <si>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</si>
  <si>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</si>
  <si>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</si>
  <si>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</si>
  <si>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</si>
  <si>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</si>
  <si>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</si>
  <si>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</si>
  <si>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</si>
  <si>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</si>
  <si>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</si>
  <si>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</si>
  <si>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</si>
  <si>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</si>
  <si>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</si>
  <si>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</si>
  <si>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</si>
  <si>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</si>
  <si>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</si>
  <si>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</si>
  <si>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</si>
  <si>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</si>
  <si>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</si>
  <si>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</si>
  <si>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</si>
  <si>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</si>
  <si>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</si>
  <si>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</si>
  <si>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</si>
  <si>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</si>
  <si>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</si>
  <si>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</si>
  <si>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</si>
  <si>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</si>
  <si>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</si>
  <si>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</si>
  <si>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</si>
  <si>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</si>
  <si>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</si>
  <si>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</si>
  <si>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</si>
  <si>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</si>
  <si>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</si>
  <si>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</si>
  <si>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</si>
  <si>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</si>
  <si>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</si>
  <si>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</si>
  <si>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</si>
  <si>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</si>
  <si>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</si>
  <si>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</si>
  <si>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</si>
  <si>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</si>
  <si>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</si>
  <si>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</si>
  <si>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</si>
  <si>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</si>
  <si>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</si>
  <si>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</si>
  <si>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</si>
  <si>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</si>
  <si>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</si>
  <si>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</si>
  <si>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</si>
  <si>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</si>
  <si>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</si>
  <si>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</si>
  <si>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</si>
  <si>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</si>
  <si>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</si>
  <si>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</si>
  <si>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</si>
  <si>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</si>
  <si>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</si>
  <si>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</si>
  <si>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</si>
  <si>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</si>
  <si>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</si>
  <si>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</si>
  <si>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</si>
  <si>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</si>
  <si>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</si>
  <si>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</si>
  <si>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</si>
  <si>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</si>
  <si>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</si>
  <si>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</si>
  <si>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</si>
  <si>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</si>
  <si>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</si>
  <si>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</si>
  <si>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</si>
  <si>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</si>
  <si>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</si>
  <si>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</si>
  <si>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</si>
  <si>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</si>
  <si>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</si>
  <si>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</si>
  <si>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</si>
  <si>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</si>
  <si>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</si>
  <si>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</si>
  <si>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</si>
  <si>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</si>
  <si>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</si>
  <si>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</si>
  <si>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</si>
  <si>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</si>
  <si>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</si>
  <si>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</si>
  <si>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</si>
  <si>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</si>
  <si>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</si>
  <si>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</si>
  <si>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</si>
  <si>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</si>
  <si>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</si>
  <si>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</si>
  <si>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</si>
  <si>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</si>
  <si>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</si>
  <si>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</si>
  <si>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</si>
  <si>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</si>
  <si>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</si>
  <si>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</si>
  <si>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</si>
  <si>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</si>
  <si>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</si>
  <si>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</si>
  <si>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</si>
  <si>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</si>
  <si>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</si>
  <si>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</si>
  <si>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</si>
  <si>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</si>
  <si>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</si>
  <si>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</si>
  <si>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</si>
  <si>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</si>
  <si>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</si>
  <si>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</si>
  <si>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</si>
  <si>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</si>
  <si>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</si>
  <si>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</si>
  <si>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</si>
  <si>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</si>
  <si>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</si>
  <si>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</si>
  <si>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</si>
  <si>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</si>
  <si>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</si>
  <si>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</si>
  <si>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</si>
  <si>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</si>
  <si>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</si>
  <si>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</si>
  <si>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</si>
  <si>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</si>
  <si>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</si>
  <si>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</si>
  <si>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</si>
  <si>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</si>
  <si>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</si>
  <si>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</si>
  <si>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</si>
  <si>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</si>
  <si>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</si>
  <si>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</si>
  <si>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</si>
  <si>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</si>
  <si>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</si>
  <si>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</si>
  <si>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</si>
  <si>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</si>
  <si>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</si>
  <si>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</si>
  <si>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</si>
  <si>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</si>
  <si>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</si>
  <si>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</si>
  <si>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</si>
  <si>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</si>
  <si>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</si>
  <si>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</si>
  <si>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</si>
  <si>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</si>
  <si>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</si>
  <si>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</si>
  <si>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</si>
  <si>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</si>
  <si>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</si>
  <si>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</si>
  <si>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</si>
  <si>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</si>
  <si>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</si>
  <si>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</si>
  <si>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</si>
  <si>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</si>
  <si>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</si>
  <si>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</si>
  <si>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</si>
  <si>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</si>
  <si>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</si>
  <si>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</si>
  <si>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</si>
  <si>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</si>
  <si>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</si>
  <si>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</si>
  <si>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</si>
  <si>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</si>
  <si>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</si>
  <si>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</si>
  <si>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</si>
  <si>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</si>
  <si>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</si>
  <si>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</si>
  <si>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</si>
  <si>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</si>
  <si>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</si>
  <si>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</si>
  <si>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</si>
  <si>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</si>
  <si>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</si>
  <si>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</si>
  <si>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</si>
  <si>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</si>
  <si>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</si>
  <si>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</si>
  <si>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</si>
  <si>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</si>
  <si>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</si>
  <si>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</si>
  <si>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</si>
  <si>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</si>
  <si>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</si>
  <si>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</si>
  <si>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</si>
  <si>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</si>
  <si>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</si>
  <si>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</si>
  <si>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</si>
  <si>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</si>
  <si>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</si>
  <si>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</si>
  <si>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</si>
  <si>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</si>
  <si>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</si>
  <si>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</si>
  <si>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</si>
  <si>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</si>
  <si>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</si>
  <si>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</si>
  <si>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</si>
  <si>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</si>
  <si>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</si>
  <si>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</si>
  <si>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</si>
  <si>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</si>
  <si>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</si>
  <si>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</si>
  <si>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</si>
  <si>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</si>
  <si>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</si>
  <si>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</si>
  <si>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</si>
  <si>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</si>
  <si>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</si>
  <si>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</si>
  <si>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</si>
  <si>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</si>
  <si>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</si>
  <si>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</si>
  <si>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</si>
  <si>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</si>
  <si>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</si>
  <si>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</si>
  <si>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</si>
  <si>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</si>
  <si>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</si>
  <si>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</si>
  <si>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</si>
  <si>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</si>
  <si>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</si>
  <si>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</si>
  <si>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</si>
  <si>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</si>
  <si>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</si>
  <si>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</si>
  <si>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</si>
  <si>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</si>
  <si>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</si>
  <si>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</si>
  <si>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</si>
  <si>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</si>
  <si>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</si>
  <si>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</si>
  <si>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</si>
  <si>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</si>
  <si>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</si>
  <si>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</si>
  <si>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</si>
  <si>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</si>
  <si>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</si>
  <si>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</si>
  <si>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</si>
  <si>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</si>
  <si>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</si>
  <si>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</si>
  <si>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</si>
  <si>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</si>
  <si>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</si>
  <si>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</si>
  <si>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</si>
  <si>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</si>
  <si>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</si>
  <si>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</si>
  <si>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</si>
  <si>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</si>
  <si>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</si>
  <si>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</si>
  <si>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</si>
  <si>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</si>
  <si>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</si>
  <si>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</si>
  <si>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</si>
  <si>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</si>
  <si>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</si>
  <si>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</si>
  <si>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</si>
  <si>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</si>
  <si>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</si>
  <si>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</si>
  <si>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</si>
  <si>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</si>
  <si>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</si>
  <si>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</si>
  <si>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</si>
  <si>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</si>
  <si>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</si>
  <si>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</si>
  <si>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</si>
  <si>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</si>
  <si>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</si>
  <si>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</si>
  <si>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</si>
  <si>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</si>
  <si>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</si>
  <si>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</si>
  <si>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</si>
  <si>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</si>
  <si>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</si>
  <si>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</si>
  <si>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</si>
  <si>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</si>
  <si>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</si>
  <si>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</si>
  <si>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</si>
  <si>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</si>
  <si>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</si>
  <si>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</si>
  <si>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</si>
  <si>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</si>
  <si>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</si>
  <si>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</si>
  <si>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</si>
  <si>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</si>
  <si>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</si>
  <si>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</si>
  <si>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</si>
  <si>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</si>
  <si>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</si>
  <si>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</si>
  <si>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</si>
  <si>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</si>
  <si>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</si>
  <si>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</si>
  <si>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</si>
  <si>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</si>
  <si>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</si>
  <si>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</si>
  <si>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</si>
  <si>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</si>
  <si>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</si>
  <si>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</si>
  <si>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</si>
  <si>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</si>
  <si>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</si>
  <si>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</si>
  <si>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</si>
  <si>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</si>
  <si>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</si>
  <si>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</si>
  <si>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</si>
  <si>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</si>
  <si>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</si>
  <si>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</si>
  <si>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</si>
  <si>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</si>
  <si>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</si>
  <si>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</si>
  <si>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</si>
  <si>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</si>
  <si>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</si>
  <si>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</si>
  <si>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</si>
  <si>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</si>
  <si>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</si>
  <si>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</si>
  <si>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</si>
  <si>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</si>
  <si>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</si>
  <si>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</si>
  <si>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</si>
  <si>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</si>
  <si>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</si>
  <si>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</si>
  <si>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</si>
  <si>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</si>
  <si>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</si>
  <si>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</si>
  <si>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</si>
  <si>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</si>
  <si>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</si>
  <si>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</si>
  <si>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</si>
  <si>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</si>
  <si>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</si>
  <si>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</si>
  <si>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</si>
  <si>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</si>
  <si>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</si>
  <si>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</si>
  <si>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</si>
  <si>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</si>
  <si>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</si>
  <si>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</si>
  <si>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</si>
  <si>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</si>
  <si>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</si>
  <si>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</si>
  <si>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</si>
  <si>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</si>
  <si>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</si>
  <si>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</si>
  <si>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</si>
  <si>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</si>
  <si>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</si>
  <si>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</si>
  <si>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</si>
  <si>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</si>
  <si>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</si>
  <si>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</si>
  <si>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</si>
  <si>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</si>
  <si>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</si>
  <si>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</si>
  <si>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</si>
  <si>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</si>
  <si>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</si>
  <si>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</si>
  <si>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</si>
  <si>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</si>
  <si>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</si>
  <si>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</si>
  <si>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</si>
  <si>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</si>
  <si>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</si>
  <si>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</si>
  <si>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</si>
  <si>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</si>
  <si>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</si>
  <si>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</si>
  <si>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</si>
  <si>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</si>
  <si>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</si>
  <si>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</si>
  <si>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</si>
  <si>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</si>
  <si>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</si>
  <si>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</si>
  <si>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</si>
  <si>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</si>
  <si>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</si>
  <si>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</si>
  <si>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</si>
  <si>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</si>
  <si>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</si>
  <si>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</si>
  <si>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</si>
  <si>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</si>
  <si>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</si>
  <si>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</si>
  <si>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</si>
  <si>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</si>
  <si>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</si>
  <si>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</si>
  <si>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</si>
  <si>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</si>
  <si>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</si>
  <si>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</si>
  <si>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</si>
  <si>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</si>
  <si>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</si>
  <si>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</si>
  <si>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</si>
  <si>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</si>
  <si>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</si>
  <si>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</si>
  <si>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</si>
  <si>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</si>
  <si>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</si>
  <si>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</si>
  <si>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</si>
  <si>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</si>
  <si>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</si>
  <si>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</si>
  <si>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</si>
  <si>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</si>
  <si>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</si>
  <si>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</si>
  <si>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</si>
  <si>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</si>
  <si>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</si>
  <si>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</si>
  <si>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</si>
  <si>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</si>
  <si>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</si>
  <si>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</si>
  <si>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</si>
  <si>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</si>
  <si>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</si>
  <si>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</si>
  <si>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</si>
  <si>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</si>
  <si>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</si>
  <si>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</si>
  <si>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</si>
  <si>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</si>
  <si>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</si>
  <si>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</si>
  <si>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</si>
  <si>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</si>
  <si>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</si>
  <si>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</si>
  <si>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</si>
  <si>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</si>
  <si>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</si>
  <si>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</si>
  <si>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</si>
  <si>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</si>
  <si>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</si>
  <si>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</si>
  <si>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</si>
  <si>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</si>
  <si>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</si>
  <si>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</si>
  <si>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</si>
  <si>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</si>
  <si>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</si>
  <si>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</si>
  <si>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</si>
  <si>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</si>
  <si>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</si>
  <si>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</si>
  <si>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</si>
  <si>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</si>
  <si>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</si>
  <si>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</si>
  <si>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</si>
  <si>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</si>
  <si>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</si>
  <si>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</si>
  <si>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</si>
  <si>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</si>
  <si>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</si>
  <si>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</si>
  <si>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</si>
  <si>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</si>
  <si>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</si>
  <si>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</si>
  <si>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</si>
  <si>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</si>
  <si>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</si>
  <si>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</si>
  <si>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</si>
  <si>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</si>
  <si>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</si>
  <si>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</si>
  <si>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</si>
  <si>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</si>
  <si>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</si>
  <si>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</si>
  <si>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</si>
  <si>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</si>
  <si>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</si>
  <si>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</si>
  <si>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</si>
  <si>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</si>
  <si>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</si>
  <si>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</si>
  <si>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</si>
  <si>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</si>
  <si>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</si>
  <si>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</si>
  <si>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</si>
  <si>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</si>
  <si>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</si>
  <si>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</si>
  <si>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</si>
  <si>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</si>
  <si>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</si>
  <si>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</si>
  <si>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</si>
  <si>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</si>
  <si>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</si>
  <si>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</si>
  <si>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</si>
  <si>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</si>
  <si>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</si>
  <si>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</si>
  <si>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</si>
  <si>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</si>
  <si>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</si>
  <si>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</si>
  <si>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</si>
  <si>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</si>
  <si>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</si>
  <si>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</si>
  <si>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</si>
  <si>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</si>
  <si>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</si>
  <si>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</si>
  <si>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</si>
  <si>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</si>
  <si>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</si>
  <si>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</si>
  <si>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</si>
  <si>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</si>
  <si>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</si>
  <si>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</si>
  <si>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</si>
  <si>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</si>
  <si>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</si>
  <si>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</si>
  <si>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</si>
  <si>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</si>
  <si>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</si>
  <si>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</si>
  <si>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</si>
  <si>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</si>
  <si>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</si>
  <si>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</si>
  <si>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</si>
  <si>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</si>
  <si>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</si>
  <si>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</si>
  <si>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</si>
  <si>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</si>
  <si>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</si>
  <si>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</si>
  <si>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</si>
  <si>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</si>
  <si>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</si>
  <si>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</si>
  <si>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</si>
  <si>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</si>
  <si>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</si>
  <si>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</si>
  <si>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</si>
  <si>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</si>
  <si>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</si>
  <si>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</si>
  <si>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</si>
  <si>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</si>
  <si>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</si>
  <si>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</si>
  <si>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</si>
  <si>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</si>
  <si>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</si>
  <si>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</si>
  <si>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</si>
  <si>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</si>
  <si>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</si>
  <si>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</si>
  <si>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</si>
  <si>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</si>
  <si>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</si>
  <si>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</si>
  <si>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</si>
  <si>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</si>
  <si>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</si>
  <si>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</si>
  <si>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</si>
  <si>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</si>
  <si>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</si>
  <si>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</si>
  <si>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</si>
  <si>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</si>
  <si>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</si>
  <si>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</si>
  <si>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</si>
  <si>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</si>
  <si>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</si>
  <si>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</si>
  <si>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</si>
  <si>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</si>
  <si>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</si>
  <si>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</si>
  <si>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</si>
  <si>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</si>
  <si>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</si>
  <si>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</si>
  <si>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</si>
  <si>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</si>
  <si>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</si>
  <si>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</si>
  <si>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</si>
  <si>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</si>
  <si>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</si>
  <si>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</si>
  <si>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</si>
  <si>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</si>
  <si>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</si>
  <si>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</si>
  <si>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</si>
  <si>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</si>
  <si>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</si>
  <si>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</si>
  <si>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</si>
  <si>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</si>
  <si>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</si>
  <si>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</si>
  <si>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</si>
  <si>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</si>
  <si>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</si>
  <si>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</si>
  <si>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</si>
  <si>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</si>
  <si>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</si>
  <si>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</si>
  <si>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</si>
  <si>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</si>
  <si>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</si>
  <si>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</si>
  <si>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</si>
  <si>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</si>
  <si>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</si>
  <si>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</si>
  <si>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</si>
  <si>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</si>
  <si>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</si>
  <si>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</si>
  <si>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</si>
  <si>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</si>
  <si>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</si>
  <si>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</si>
  <si>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</si>
  <si>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</si>
  <si>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</si>
  <si>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</si>
  <si>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</si>
  <si>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</si>
  <si>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</si>
  <si>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</si>
  <si>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</si>
  <si>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</si>
  <si>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</si>
  <si>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</si>
  <si>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</si>
  <si>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</si>
  <si>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</si>
  <si>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</si>
  <si>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</si>
  <si>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</si>
  <si>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</si>
  <si>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</si>
  <si>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</si>
  <si>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</si>
  <si>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</si>
  <si>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</si>
  <si>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</si>
  <si>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</si>
  <si>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</si>
  <si>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</si>
  <si>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</si>
  <si>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</si>
  <si>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</si>
  <si>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</si>
  <si>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</si>
  <si>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</si>
  <si>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</si>
  <si>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</si>
  <si>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</si>
  <si>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</si>
  <si>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</si>
  <si>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</si>
  <si>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</si>
  <si>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</si>
  <si>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</si>
  <si>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</si>
  <si>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</si>
  <si>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</si>
  <si>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</si>
  <si>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</si>
  <si>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</si>
  <si>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</si>
  <si>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</si>
  <si>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</si>
  <si>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</si>
  <si>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</si>
  <si>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</si>
  <si>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</si>
  <si>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</si>
  <si>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</si>
  <si>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</si>
  <si>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</si>
  <si>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</si>
  <si>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</si>
  <si>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</si>
  <si>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</si>
  <si>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</si>
  <si>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</si>
  <si>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</si>
  <si>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</si>
  <si>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</si>
  <si>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</si>
  <si>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</si>
  <si>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</si>
  <si>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</si>
  <si>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</si>
  <si>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</si>
  <si>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</si>
  <si>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</si>
  <si>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</si>
  <si>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</si>
  <si>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</si>
  <si>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</si>
  <si>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</si>
  <si>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</si>
  <si>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</si>
  <si>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</si>
  <si>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</si>
  <si>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</si>
  <si>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</si>
  <si>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</si>
  <si>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</si>
  <si>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</si>
  <si>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</si>
  <si>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</si>
  <si>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</si>
  <si>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</si>
  <si>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</si>
  <si>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</si>
  <si>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</si>
  <si>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</si>
  <si>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</si>
  <si>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</si>
  <si>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</si>
  <si>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</si>
  <si>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</si>
  <si>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</si>
  <si>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</si>
  <si>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</si>
  <si>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</si>
  <si>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</si>
  <si>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</si>
  <si>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</si>
  <si>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</si>
  <si>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</si>
  <si>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</si>
  <si>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</si>
  <si>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</si>
  <si>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</si>
  <si>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</si>
  <si>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</si>
  <si>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</si>
  <si>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</si>
  <si>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</si>
  <si>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</si>
  <si>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</si>
  <si>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</si>
  <si>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</si>
  <si>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</si>
  <si>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</si>
  <si>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</si>
  <si>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</si>
  <si>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</si>
  <si>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</si>
  <si>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</si>
  <si>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</si>
  <si>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</si>
  <si>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</si>
  <si>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</si>
  <si>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</si>
  <si>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</si>
  <si>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</si>
  <si>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</si>
  <si>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</si>
  <si>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</si>
  <si>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</si>
  <si>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</si>
  <si>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</si>
  <si>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</si>
  <si>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</si>
  <si>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</si>
  <si>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</si>
  <si>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</si>
  <si>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</si>
  <si>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</si>
  <si>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</si>
  <si>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</si>
  <si>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</si>
  <si>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</si>
  <si>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</si>
  <si>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</si>
  <si>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</si>
  <si>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</si>
  <si>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</si>
  <si>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</si>
  <si>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</si>
  <si>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</si>
  <si>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</si>
  <si>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</si>
  <si>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</si>
  <si>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</si>
  <si>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</si>
  <si>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</si>
  <si>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</si>
  <si>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</si>
  <si>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</si>
  <si>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</si>
  <si>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</si>
  <si>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</si>
  <si>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</si>
  <si>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</si>
  <si>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</si>
  <si>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</si>
  <si>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</si>
  <si>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</si>
  <si>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</si>
  <si>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</si>
  <si>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</si>
  <si>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</si>
  <si>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</si>
  <si>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</si>
  <si>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</si>
  <si>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</si>
  <si>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</si>
  <si>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</si>
  <si>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</si>
  <si>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</si>
  <si>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</si>
  <si>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</si>
  <si>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</si>
  <si>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</si>
  <si>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</si>
  <si>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</si>
  <si>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</si>
  <si>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</si>
  <si>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</si>
  <si>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</si>
  <si>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</si>
  <si>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</si>
  <si>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</si>
  <si>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</si>
  <si>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</si>
  <si>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</si>
  <si>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</si>
  <si>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</si>
  <si>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</si>
  <si>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</si>
  <si>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</si>
  <si>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</si>
  <si>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</si>
  <si>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</si>
  <si>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</si>
  <si>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</si>
  <si>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</si>
  <si>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</si>
  <si>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</si>
  <si>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</si>
  <si>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</si>
  <si>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</si>
  <si>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</si>
  <si>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</si>
  <si>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</si>
  <si>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</si>
  <si>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</si>
  <si>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</si>
  <si>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</si>
  <si>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</si>
  <si>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</si>
  <si>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</si>
  <si>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</si>
  <si>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</si>
  <si>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</si>
  <si>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</si>
  <si>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</si>
  <si>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</si>
  <si>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</si>
  <si>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</si>
  <si>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</si>
  <si>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</si>
  <si>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</si>
  <si>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</si>
  <si>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</si>
  <si>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</si>
  <si>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</si>
  <si>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</si>
  <si>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</si>
  <si>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</si>
  <si>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</si>
  <si>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</si>
  <si>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</si>
  <si>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</si>
  <si>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</si>
  <si>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</si>
  <si>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</si>
  <si>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</si>
  <si>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</si>
  <si>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</si>
  <si>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</si>
  <si>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</si>
  <si>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</si>
  <si>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</si>
  <si>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</si>
  <si>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</si>
  <si>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</si>
  <si>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</si>
  <si>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</si>
  <si>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</si>
  <si>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</si>
  <si>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</si>
  <si>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</si>
  <si>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</si>
  <si>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</si>
  <si>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</si>
  <si>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</si>
  <si>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</si>
  <si>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</si>
  <si>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</si>
  <si>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</si>
  <si>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</si>
  <si>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</si>
  <si>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</si>
  <si>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</si>
  <si>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</si>
  <si>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</si>
  <si>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</si>
  <si>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</si>
  <si>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</si>
  <si>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</si>
  <si>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</si>
  <si>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</si>
  <si>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</si>
  <si>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</si>
  <si>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</si>
  <si>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</si>
  <si>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</si>
  <si>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</si>
  <si>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</si>
  <si>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</si>
  <si>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</si>
  <si>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</si>
  <si>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</si>
  <si>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</si>
  <si>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</si>
  <si>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</si>
  <si>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</si>
  <si>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</si>
  <si>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</si>
  <si>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</si>
  <si>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</si>
  <si>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</si>
  <si>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</si>
  <si>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</si>
  <si>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</si>
  <si>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</si>
  <si>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</si>
  <si>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</si>
  <si>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</si>
  <si>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</si>
  <si>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</si>
  <si>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</si>
  <si>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</si>
  <si>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</si>
  <si>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</si>
  <si>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</si>
  <si>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</si>
  <si>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</si>
  <si>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</si>
  <si>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</si>
  <si>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</si>
  <si>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</si>
  <si>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</si>
  <si>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</si>
  <si>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</si>
  <si>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</si>
  <si>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</si>
  <si>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</si>
  <si>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</si>
  <si>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</si>
  <si>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</si>
  <si>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</si>
  <si>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</si>
  <si>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</si>
  <si>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</si>
  <si>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</si>
  <si>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</si>
  <si>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</si>
  <si>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</si>
  <si>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</si>
  <si>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</si>
  <si>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</si>
  <si>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</si>
  <si>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</si>
  <si>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</si>
  <si>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</si>
  <si>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</si>
  <si>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</si>
  <si>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</si>
  <si>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</si>
  <si>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</si>
  <si>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</si>
  <si>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</si>
  <si>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</si>
  <si>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</si>
  <si>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</si>
  <si>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</si>
  <si>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</si>
  <si>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</si>
  <si>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</si>
  <si>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</si>
  <si>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</si>
  <si>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</si>
  <si>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</si>
  <si>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</si>
  <si>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</si>
  <si>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</si>
  <si>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</si>
  <si>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</si>
  <si>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</si>
  <si>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</si>
  <si>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</si>
  <si>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</si>
  <si>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</si>
  <si>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</si>
  <si>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</si>
  <si>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</si>
  <si>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</si>
  <si>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</si>
  <si>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</si>
  <si>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</si>
  <si>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</si>
  <si>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</si>
  <si>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</si>
  <si>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</si>
  <si>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</si>
  <si>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</si>
  <si>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</si>
  <si>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</si>
  <si>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</si>
  <si>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</si>
  <si>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</si>
  <si>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</si>
  <si>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</si>
  <si>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</si>
  <si>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</si>
  <si>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</si>
  <si>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</si>
  <si>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</si>
  <si>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</si>
  <si>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</si>
  <si>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</si>
  <si>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</si>
  <si>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</si>
  <si>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</si>
  <si>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</si>
  <si>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</si>
  <si>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</si>
  <si>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</si>
  <si>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</si>
  <si>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</si>
  <si>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</si>
  <si>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</si>
  <si>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</si>
  <si>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</si>
  <si>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</si>
  <si>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</si>
  <si>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</si>
  <si>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</si>
  <si>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</si>
  <si>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</si>
  <si>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</si>
  <si>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</si>
  <si>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</si>
  <si>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</si>
  <si>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</si>
  <si>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</si>
  <si>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</si>
  <si>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</si>
  <si>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</si>
  <si>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</si>
  <si>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</si>
  <si>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</si>
  <si>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</si>
  <si>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</si>
  <si>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</si>
  <si>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</si>
  <si>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</si>
  <si>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</si>
  <si>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</si>
  <si>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</si>
  <si>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</si>
  <si>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</si>
  <si>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</si>
  <si>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</si>
  <si>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</si>
  <si>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</si>
  <si>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</si>
  <si>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</si>
  <si>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</si>
  <si>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</si>
  <si>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</si>
  <si>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</si>
  <si>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</si>
  <si>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</si>
  <si>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</si>
  <si>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</si>
  <si>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</si>
  <si>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</si>
  <si>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</si>
  <si>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</si>
  <si>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</si>
  <si>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</si>
  <si>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</si>
  <si>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</si>
  <si>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</si>
  <si>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</si>
  <si>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</si>
  <si>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</si>
  <si>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</si>
  <si>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</si>
  <si>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</si>
  <si>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</si>
  <si>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</si>
  <si>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</si>
  <si>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</si>
  <si>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</si>
  <si>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</si>
  <si>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</si>
  <si>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</si>
  <si>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</si>
  <si>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</si>
  <si>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</si>
  <si>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</si>
  <si>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</si>
  <si>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</si>
  <si>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</si>
  <si>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</si>
  <si>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</si>
  <si>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</si>
  <si>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</si>
  <si>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</si>
  <si>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</si>
  <si>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</si>
  <si>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</si>
  <si>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</si>
  <si>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</si>
  <si>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</si>
  <si>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</si>
  <si>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</si>
  <si>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</si>
  <si>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</si>
  <si>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</si>
  <si>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</si>
  <si>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</si>
  <si>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</si>
  <si>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</si>
  <si>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</si>
  <si>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</si>
  <si>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</si>
  <si>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</si>
  <si>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</si>
  <si>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</si>
  <si>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</si>
  <si>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</si>
  <si>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</si>
  <si>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</si>
  <si>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</si>
  <si>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</si>
  <si>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</si>
  <si>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</si>
  <si>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</si>
  <si>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</si>
  <si>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</si>
  <si>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</si>
  <si>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</si>
  <si>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</si>
  <si>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</si>
  <si>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</si>
  <si>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</si>
  <si>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</si>
  <si>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</si>
  <si>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</si>
  <si>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</si>
  <si>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</si>
  <si>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</si>
  <si>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</si>
  <si>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</si>
  <si>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</si>
  <si>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</si>
  <si>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</si>
  <si>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</si>
  <si>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</si>
  <si>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</si>
  <si>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</si>
  <si>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</si>
  <si>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</si>
  <si>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</si>
  <si>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</si>
  <si>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</si>
  <si>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</si>
  <si>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</si>
  <si>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</si>
  <si>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</si>
  <si>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</si>
  <si>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</si>
  <si>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</si>
  <si>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</si>
  <si>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</si>
  <si>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</si>
  <si>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</si>
  <si>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</si>
  <si>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</si>
  <si>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</si>
  <si>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</si>
  <si>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</si>
  <si>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</si>
  <si>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</si>
  <si>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</si>
  <si>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</si>
  <si>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</si>
  <si>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</si>
  <si>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</si>
  <si>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</si>
  <si>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</si>
  <si>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</si>
  <si>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</si>
  <si>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</si>
  <si>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</si>
  <si>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</si>
  <si>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</si>
  <si>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</si>
  <si>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</si>
  <si>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</si>
  <si>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</si>
  <si>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</si>
  <si>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</si>
  <si>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</si>
  <si>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</si>
  <si>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</si>
  <si>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</si>
  <si>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</si>
  <si>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</si>
  <si>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</si>
  <si>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</si>
  <si>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</si>
  <si>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</si>
  <si>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</si>
  <si>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</si>
  <si>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</si>
  <si>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</si>
  <si>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</si>
  <si>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</si>
  <si>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</si>
  <si>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</si>
  <si>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</si>
  <si>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</si>
  <si>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</si>
  <si>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</si>
  <si>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</si>
  <si>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</si>
  <si>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</si>
  <si>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</si>
  <si>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</si>
  <si>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</si>
  <si>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</si>
  <si>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</si>
  <si>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</si>
  <si>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</si>
  <si>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</si>
  <si>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</si>
  <si>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</si>
  <si>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</si>
  <si>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</si>
  <si>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</si>
  <si>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</si>
  <si>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</si>
  <si>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</si>
  <si>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</si>
  <si>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</si>
  <si>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</si>
  <si>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</si>
  <si>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</si>
  <si>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</si>
  <si>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</si>
  <si>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</si>
  <si>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</si>
  <si>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</si>
  <si>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</si>
  <si>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</si>
  <si>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</si>
  <si>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</si>
  <si>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</si>
  <si>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</si>
  <si>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</si>
  <si>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</si>
  <si>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</si>
  <si>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</si>
  <si>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</si>
  <si>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</si>
  <si>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</si>
  <si>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</si>
  <si>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</si>
  <si>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</si>
  <si>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</si>
  <si>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</si>
  <si>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</si>
  <si>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</si>
  <si>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</si>
  <si>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</si>
  <si>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</si>
  <si>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</si>
  <si>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</si>
  <si>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</si>
  <si>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</si>
  <si>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</si>
  <si>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</si>
  <si>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</si>
  <si>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</si>
  <si>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</si>
  <si>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</si>
  <si>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</si>
  <si>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</si>
  <si>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</si>
  <si>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</si>
  <si>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</si>
  <si>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</si>
  <si>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</si>
  <si>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</si>
  <si>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</si>
  <si>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</si>
  <si>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</si>
  <si>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</si>
  <si>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</si>
  <si>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</si>
  <si>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</si>
  <si>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</si>
  <si>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</si>
  <si>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</si>
  <si>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</si>
  <si>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</si>
  <si>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</si>
  <si>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</si>
  <si>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</si>
  <si>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</si>
  <si>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</si>
  <si>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</si>
  <si>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</si>
  <si>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</si>
  <si>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</si>
  <si>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</si>
  <si>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</si>
  <si>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</si>
  <si>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</si>
  <si>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</si>
  <si>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</si>
  <si>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</si>
  <si>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</si>
  <si>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</si>
  <si>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</si>
  <si>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</si>
  <si>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</si>
  <si>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</si>
  <si>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</si>
  <si>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</si>
  <si>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</si>
  <si>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</si>
  <si>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</si>
  <si>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</si>
  <si>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</si>
  <si>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</si>
  <si>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</si>
  <si>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</si>
  <si>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</si>
  <si>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</si>
  <si>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</si>
  <si>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</si>
  <si>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</si>
  <si>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</si>
  <si>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</si>
  <si>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</si>
  <si>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</si>
  <si>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</si>
  <si>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</si>
  <si>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</si>
  <si>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</si>
  <si>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</si>
  <si>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</si>
  <si>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</si>
  <si>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</si>
  <si>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</si>
  <si>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</si>
  <si>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</si>
  <si>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</si>
  <si>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</si>
  <si>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</si>
  <si>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</si>
  <si>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</si>
  <si>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</si>
  <si>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</si>
  <si>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</si>
  <si>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</si>
  <si>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</si>
  <si>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</si>
  <si>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</si>
  <si>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</si>
  <si>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</si>
  <si>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</si>
  <si>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</si>
  <si>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</si>
  <si>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</si>
  <si>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</si>
  <si>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</si>
  <si>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</si>
  <si>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</si>
  <si>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</si>
  <si>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</si>
  <si>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</si>
  <si>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</si>
  <si>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</si>
  <si>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</si>
  <si>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</si>
  <si>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</si>
  <si>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</si>
  <si>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</si>
  <si>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</si>
  <si>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</si>
  <si>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</si>
  <si>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</si>
  <si>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</si>
  <si>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</si>
  <si>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</si>
  <si>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</si>
  <si>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</si>
  <si>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</si>
  <si>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</si>
  <si>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</si>
  <si>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</si>
  <si>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</si>
  <si>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</si>
  <si>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</si>
  <si>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</si>
  <si>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</si>
  <si>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</si>
  <si>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</si>
  <si>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</si>
  <si>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</si>
  <si>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</si>
  <si>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</si>
  <si>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</si>
  <si>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</si>
  <si>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</si>
  <si>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</si>
  <si>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</si>
  <si>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</si>
  <si>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</si>
  <si>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</si>
  <si>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</si>
  <si>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</si>
  <si>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</si>
  <si>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</si>
  <si>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</si>
  <si>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</si>
  <si>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</si>
  <si>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</si>
  <si>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</si>
  <si>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</si>
  <si>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</si>
  <si>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</si>
  <si>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</si>
  <si>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</si>
  <si>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</si>
  <si>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</si>
  <si>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</si>
  <si>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</si>
  <si>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</si>
  <si>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</si>
  <si>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</si>
  <si>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</si>
  <si>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</si>
  <si>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</si>
  <si>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</si>
  <si>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</si>
  <si>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</si>
  <si>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</si>
  <si>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</si>
  <si>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</si>
  <si>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</si>
  <si>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</si>
  <si>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</si>
  <si>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</si>
  <si>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</si>
  <si>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</si>
  <si>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</si>
  <si>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</si>
  <si>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</si>
  <si>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</si>
  <si>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</si>
  <si>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</si>
  <si>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</si>
  <si>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</si>
  <si>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</si>
  <si>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</si>
  <si>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</si>
  <si>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</si>
  <si>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</si>
  <si>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</si>
  <si>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</si>
  <si>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</si>
  <si>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</si>
  <si>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</si>
  <si>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</si>
  <si>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</si>
  <si>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</si>
  <si>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</si>
  <si>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</si>
  <si>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</si>
  <si>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</si>
  <si>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</si>
  <si>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</si>
  <si>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</si>
  <si>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</si>
  <si>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</si>
  <si>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</si>
  <si>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</si>
  <si>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</si>
  <si>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</si>
  <si>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</si>
  <si>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</si>
  <si>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</si>
  <si>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</si>
  <si>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</si>
  <si>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</si>
  <si>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</si>
  <si>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</si>
  <si>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</si>
  <si>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</si>
  <si>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</si>
  <si>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</si>
  <si>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</si>
  <si>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</si>
  <si>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</si>
  <si>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</si>
  <si>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</si>
  <si>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</si>
  <si>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</si>
  <si>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</si>
  <si>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</si>
  <si>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</si>
  <si>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</si>
  <si>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</si>
  <si>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</si>
  <si>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</si>
  <si>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</si>
  <si>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</si>
  <si>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</si>
  <si>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</si>
  <si>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</si>
  <si>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</si>
  <si>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</si>
  <si>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</si>
  <si>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</si>
  <si>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</si>
  <si>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</si>
  <si>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</si>
  <si>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</si>
  <si>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</si>
  <si>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</si>
  <si>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</si>
  <si>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</si>
  <si>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</si>
  <si>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</si>
  <si>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</si>
  <si>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</si>
  <si>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</si>
  <si>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</si>
  <si>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</si>
  <si>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</si>
  <si>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</si>
  <si>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</si>
  <si>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</si>
  <si>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</si>
  <si>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</si>
  <si>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</si>
  <si>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</si>
  <si>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</si>
  <si>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</si>
  <si>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</si>
  <si>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</si>
  <si>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</si>
  <si>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</si>
  <si>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</si>
  <si>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</si>
  <si>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</si>
  <si>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</si>
  <si>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</si>
  <si>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</si>
  <si>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</si>
  <si>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</si>
  <si>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</si>
  <si>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</si>
  <si>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</si>
  <si>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</si>
  <si>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</si>
  <si>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</si>
  <si>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</si>
  <si>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</si>
  <si>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</si>
  <si>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</si>
  <si>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</si>
  <si>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</si>
  <si>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</si>
  <si>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</si>
  <si>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</si>
  <si>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</si>
  <si>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</si>
  <si>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</si>
  <si>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</si>
  <si>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</si>
  <si>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</si>
  <si>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</si>
  <si>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</si>
  <si>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</si>
  <si>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</si>
  <si>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</si>
  <si>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</si>
  <si>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</si>
  <si>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</si>
  <si>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</si>
  <si>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</si>
  <si>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</si>
  <si>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</si>
  <si>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</si>
  <si>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</si>
  <si>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</si>
  <si>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</si>
  <si>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</si>
  <si>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</si>
  <si>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</si>
  <si>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</si>
  <si>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</si>
  <si>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</si>
  <si>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</si>
  <si>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</si>
  <si>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</si>
  <si>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</si>
  <si>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</si>
  <si>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</si>
  <si>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</si>
  <si>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</si>
  <si>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</si>
  <si>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</si>
  <si>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</si>
  <si>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</si>
  <si>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</si>
  <si>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</si>
  <si>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</si>
  <si>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</si>
  <si>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</si>
  <si>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</si>
  <si>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</si>
  <si>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</si>
  <si>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</si>
  <si>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</si>
  <si>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</si>
  <si>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</si>
  <si>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</si>
  <si>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</si>
  <si>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</si>
  <si>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</si>
  <si>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</si>
  <si>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</si>
  <si>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</si>
  <si>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</si>
  <si>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</si>
  <si>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</si>
  <si>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</si>
  <si>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</si>
  <si>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</si>
  <si>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</si>
  <si>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</si>
  <si>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</si>
  <si>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</si>
  <si>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</si>
  <si>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</si>
  <si>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</si>
  <si>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</si>
  <si>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</si>
  <si>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</si>
  <si>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</si>
  <si>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</si>
  <si>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</si>
  <si>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</si>
  <si>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</si>
  <si>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</si>
  <si>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</si>
  <si>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</si>
  <si>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</si>
  <si>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</si>
  <si>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</si>
  <si>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</si>
  <si>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</si>
  <si>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</si>
  <si>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</si>
  <si>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</si>
  <si>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</si>
  <si>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</si>
  <si>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</si>
  <si>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</si>
  <si>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</si>
  <si>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</si>
  <si>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</si>
  <si>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</si>
  <si>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</si>
  <si>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</si>
  <si>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</si>
  <si>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</si>
  <si>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</si>
  <si>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</si>
  <si>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</si>
  <si>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</si>
  <si>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</si>
  <si>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</si>
  <si>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</si>
  <si>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</si>
  <si>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</si>
  <si>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</si>
  <si>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</si>
  <si>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</si>
  <si>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</si>
  <si>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</si>
  <si>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</si>
  <si>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</si>
  <si>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</si>
  <si>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</si>
  <si>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</si>
  <si>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</si>
  <si>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</si>
  <si>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</si>
  <si>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</si>
  <si>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</si>
  <si>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</si>
  <si>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</si>
  <si>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</si>
  <si>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</si>
  <si>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</si>
  <si>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</si>
  <si>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</si>
  <si>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</si>
  <si>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</si>
  <si>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</si>
  <si>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</si>
  <si>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</si>
  <si>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</si>
  <si>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</si>
  <si>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</si>
  <si>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</si>
  <si>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</si>
  <si>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</si>
  <si>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</si>
  <si>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</si>
  <si>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</si>
  <si>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</si>
  <si>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</si>
  <si>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</si>
  <si>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</si>
  <si>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</si>
  <si>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</si>
  <si>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</si>
  <si>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</si>
  <si>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</si>
  <si>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</si>
  <si>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</si>
  <si>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</si>
  <si>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</si>
  <si>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</si>
  <si>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</si>
  <si>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</si>
  <si>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</si>
  <si>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</si>
  <si>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</si>
  <si>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</si>
  <si>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</si>
  <si>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</si>
  <si>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</si>
  <si>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</si>
  <si>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</si>
  <si>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</si>
  <si>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</si>
  <si>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</si>
  <si>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</si>
  <si>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</si>
  <si>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</si>
  <si>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</si>
  <si>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</si>
  <si>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</si>
  <si>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</si>
  <si>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</si>
  <si>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</si>
  <si>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</si>
  <si>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</si>
  <si>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</si>
  <si>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</si>
  <si>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</si>
  <si>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</si>
  <si>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</si>
  <si>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</si>
  <si>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</si>
  <si>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</si>
  <si>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</si>
  <si>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</si>
  <si>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</si>
  <si>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</si>
  <si>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</si>
  <si>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</si>
  <si>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</si>
  <si>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</si>
  <si>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</si>
  <si>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</si>
  <si>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</si>
  <si>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</si>
  <si>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</si>
  <si>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</si>
  <si>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</si>
  <si>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</si>
  <si>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</si>
  <si>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</si>
  <si>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</si>
  <si>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</si>
  <si>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</si>
  <si>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</si>
  <si>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</si>
  <si>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</si>
  <si>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</si>
  <si>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</si>
  <si>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</si>
  <si>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</si>
  <si>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</si>
  <si>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</si>
  <si>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</si>
  <si>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</si>
  <si>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</si>
  <si>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</si>
  <si>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</si>
  <si>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</si>
  <si>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</si>
  <si>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</si>
  <si>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</si>
  <si>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</si>
  <si>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</si>
  <si>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</si>
  <si>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</si>
  <si>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</si>
  <si>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</si>
  <si>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</si>
  <si>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</si>
  <si>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</si>
  <si>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</si>
  <si>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</si>
  <si>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</si>
  <si>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</si>
  <si>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</si>
  <si>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</si>
  <si>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</si>
  <si>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</si>
  <si>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</si>
  <si>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</si>
  <si>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</si>
  <si>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</si>
  <si>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</si>
  <si>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</si>
  <si>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</si>
  <si>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</si>
  <si>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</si>
  <si>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</si>
  <si>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</si>
  <si>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</si>
  <si>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</si>
  <si>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</si>
  <si>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</si>
  <si>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</si>
  <si>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</si>
  <si>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</si>
  <si>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</si>
  <si>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</si>
  <si>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</si>
  <si>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</si>
  <si>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</si>
  <si>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</si>
  <si>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</si>
  <si>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</si>
  <si>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</si>
  <si>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</si>
  <si>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</si>
  <si>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</si>
  <si>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</si>
  <si>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</si>
  <si>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</si>
  <si>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</si>
  <si>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</si>
  <si>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</si>
  <si>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</si>
  <si>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</si>
  <si>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</si>
  <si>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</si>
  <si>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</si>
  <si>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</si>
  <si>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</si>
  <si>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</si>
  <si>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</si>
  <si>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</si>
  <si>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</si>
  <si>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</si>
  <si>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</si>
  <si>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</si>
  <si>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</si>
  <si>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</si>
  <si>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</si>
  <si>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</si>
  <si>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</si>
  <si>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</si>
  <si>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</si>
  <si>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</si>
  <si>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</si>
  <si>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</si>
  <si>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</si>
  <si>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</si>
  <si>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</si>
  <si>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</si>
  <si>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</si>
  <si>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</si>
  <si>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</si>
  <si>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</si>
  <si>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</si>
  <si>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</si>
  <si>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</si>
  <si>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</si>
  <si>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</si>
  <si>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</si>
  <si>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</si>
  <si>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</si>
  <si>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</si>
  <si>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</si>
  <si>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</si>
  <si>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</si>
  <si>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</si>
  <si>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</si>
  <si>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</si>
  <si>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</si>
  <si>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</si>
  <si>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</si>
  <si>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</si>
  <si>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</si>
  <si>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</si>
  <si>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</si>
  <si>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</si>
  <si>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</si>
  <si>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</si>
  <si>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</si>
  <si>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</si>
  <si>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</si>
  <si>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</si>
  <si>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</si>
  <si>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</si>
  <si>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</si>
  <si>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</si>
  <si>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</si>
  <si>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</si>
  <si>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</si>
  <si>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</si>
  <si>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</si>
  <si>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</si>
  <si>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</si>
  <si>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</si>
  <si>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</si>
  <si>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</si>
  <si>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</si>
  <si>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</si>
  <si>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</si>
  <si>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</si>
  <si>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</si>
  <si>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</si>
  <si>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</si>
  <si>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</si>
  <si>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</si>
  <si>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</si>
  <si>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</si>
  <si>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</si>
  <si>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</si>
  <si>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</si>
  <si>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</si>
  <si>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</si>
  <si>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</si>
  <si>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</si>
  <si>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</si>
  <si>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</si>
  <si>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</si>
  <si>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</si>
  <si>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</si>
  <si>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</si>
  <si>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</si>
  <si>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</si>
  <si>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</si>
  <si>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</si>
  <si>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</si>
  <si>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</si>
  <si>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</si>
  <si>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</si>
  <si>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</si>
  <si>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</si>
  <si>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</si>
  <si>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</si>
  <si>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</si>
  <si>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</si>
  <si>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</si>
  <si>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</si>
  <si>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</si>
  <si>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</si>
  <si>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</si>
  <si>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</si>
  <si>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</si>
  <si>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</si>
  <si>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</si>
  <si>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</si>
  <si>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</si>
  <si>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</si>
  <si>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</si>
  <si>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</si>
  <si>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</si>
  <si>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</si>
  <si>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</si>
  <si>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</si>
  <si>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</si>
  <si>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</si>
  <si>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</si>
  <si>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</si>
  <si>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</si>
  <si>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</si>
  <si>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</si>
  <si>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</si>
  <si>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</si>
  <si>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</si>
  <si>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</si>
  <si>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</si>
  <si>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</si>
  <si>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</si>
  <si>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</si>
  <si>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</si>
  <si>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</si>
  <si>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</si>
  <si>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</si>
  <si>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</si>
  <si>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</si>
  <si>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</si>
  <si>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</si>
  <si>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</si>
  <si>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</si>
  <si>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</si>
  <si>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</si>
  <si>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</si>
  <si>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</si>
  <si>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</si>
  <si>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</si>
  <si>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</si>
  <si>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</si>
  <si>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</si>
  <si>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</si>
  <si>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</si>
  <si>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</si>
  <si>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</si>
  <si>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</si>
  <si>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</si>
  <si>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</si>
  <si>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</si>
  <si>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</si>
  <si>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</si>
  <si>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</si>
  <si>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</si>
  <si>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</si>
  <si>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</si>
  <si>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</si>
  <si>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</si>
  <si>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</si>
  <si>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</si>
  <si>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</si>
  <si>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</si>
  <si>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</si>
  <si>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</si>
  <si>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</si>
  <si>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</si>
  <si>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</si>
  <si>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</si>
  <si>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</si>
  <si>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</si>
  <si>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</si>
  <si>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</si>
  <si>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</si>
  <si>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</si>
  <si>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</si>
  <si>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</si>
  <si>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</si>
  <si>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</si>
  <si>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</si>
  <si>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</si>
  <si>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</si>
  <si>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</si>
  <si>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</si>
  <si>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</si>
  <si>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</si>
  <si>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</si>
  <si>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</si>
  <si>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</si>
  <si>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</si>
  <si>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</si>
  <si>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</si>
  <si>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</si>
  <si>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</si>
  <si>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</si>
  <si>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</si>
  <si>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</si>
  <si>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</si>
  <si>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</si>
  <si>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</si>
  <si>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</si>
  <si>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</si>
  <si>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</si>
  <si>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</si>
  <si>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</si>
  <si>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</si>
  <si>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</si>
  <si>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</si>
  <si>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</si>
  <si>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</si>
  <si>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</si>
  <si>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</si>
  <si>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</si>
  <si>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</si>
  <si>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</si>
  <si>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</si>
  <si>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</si>
  <si>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</si>
  <si>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</si>
  <si>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</si>
  <si>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</si>
  <si>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</si>
  <si>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</si>
  <si>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</si>
  <si>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</si>
  <si>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</si>
  <si>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</si>
  <si>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</si>
  <si>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</si>
  <si>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</si>
  <si>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</si>
  <si>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</si>
  <si>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</si>
  <si>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</si>
  <si>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</si>
  <si>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</si>
  <si>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</si>
  <si>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</si>
  <si>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</si>
  <si>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</si>
  <si>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</si>
  <si>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</si>
  <si>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</si>
  <si>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</si>
  <si>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</si>
  <si>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</si>
  <si>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</si>
  <si>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</si>
  <si>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</si>
  <si>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</si>
  <si>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</si>
  <si>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</si>
  <si>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</si>
  <si>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</si>
  <si>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</si>
  <si>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</si>
  <si>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</si>
  <si>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</si>
  <si>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</si>
  <si>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</si>
  <si>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</si>
  <si>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</si>
  <si>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</si>
  <si>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</si>
  <si>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</si>
  <si>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</si>
  <si>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</si>
  <si>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</si>
  <si>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</si>
  <si>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</si>
  <si>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</si>
  <si>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</si>
  <si>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</si>
  <si>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</si>
  <si>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</si>
  <si>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</si>
  <si>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</si>
  <si>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</si>
  <si>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</si>
  <si>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</si>
  <si>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</si>
  <si>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</si>
  <si>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</si>
  <si>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</si>
  <si>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</si>
  <si>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</si>
  <si>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</si>
  <si>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</si>
  <si>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</si>
  <si>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</si>
  <si>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</si>
  <si>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</si>
  <si>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</si>
  <si>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</si>
  <si>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</si>
  <si>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</si>
  <si>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</si>
  <si>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</si>
  <si>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</si>
  <si>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</si>
  <si>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</si>
  <si>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</si>
  <si>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</si>
  <si>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</si>
  <si>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</si>
  <si>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</si>
  <si>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</si>
  <si>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</si>
  <si>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</si>
  <si>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</si>
  <si>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</si>
  <si>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</si>
  <si>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</si>
  <si>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</si>
  <si>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</si>
  <si>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</si>
  <si>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</si>
  <si>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</si>
  <si>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</si>
  <si>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</si>
  <si>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</si>
  <si>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</si>
  <si>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</si>
  <si>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</si>
  <si>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</si>
  <si>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</si>
  <si>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</si>
  <si>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</si>
  <si>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</si>
  <si>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</si>
  <si>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</si>
  <si>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</si>
  <si>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</si>
  <si>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</si>
  <si>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</si>
  <si>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</si>
  <si>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</si>
  <si>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</si>
  <si>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</si>
  <si>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</si>
  <si>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</si>
  <si>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</si>
  <si>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</si>
  <si>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</si>
  <si>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</si>
  <si>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</si>
  <si>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</si>
  <si>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</si>
  <si>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</si>
  <si>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</si>
  <si>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</si>
  <si>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</si>
  <si>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</si>
  <si>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</si>
  <si>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</si>
  <si>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</si>
  <si>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</si>
  <si>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</si>
  <si>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</si>
  <si>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</si>
  <si>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</si>
  <si>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</si>
  <si>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</si>
  <si>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</si>
  <si>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</si>
  <si>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</si>
  <si>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</si>
  <si>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</si>
  <si>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</si>
  <si>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</si>
  <si>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</si>
  <si>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</si>
  <si>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</si>
  <si>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</si>
  <si>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</si>
  <si>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</si>
  <si>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</si>
  <si>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</si>
  <si>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</si>
  <si>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</si>
  <si>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</si>
  <si>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</si>
  <si>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</si>
  <si>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</si>
  <si>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</si>
  <si>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</si>
  <si>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</si>
  <si>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</si>
  <si>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</si>
  <si>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</si>
  <si>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</si>
  <si>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</si>
  <si>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</si>
  <si>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</si>
  <si>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</si>
  <si>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</si>
  <si>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</si>
  <si>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</si>
  <si>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</si>
  <si>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</si>
  <si>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</si>
  <si>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</si>
  <si>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</si>
  <si>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</si>
  <si>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</si>
  <si>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</si>
  <si>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</si>
  <si>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</si>
  <si>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</si>
  <si>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</si>
  <si>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</si>
  <si>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</si>
  <si>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</si>
  <si>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</si>
  <si>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</si>
  <si>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</si>
  <si>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</si>
  <si>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</si>
  <si>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</si>
  <si>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</si>
  <si>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</si>
  <si>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</si>
  <si>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</si>
  <si>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</si>
  <si>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</si>
  <si>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</si>
  <si>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</si>
  <si>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</si>
  <si>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</si>
  <si>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</si>
  <si>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</si>
  <si>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</si>
  <si>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</si>
  <si>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</si>
  <si>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</si>
  <si>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</si>
  <si>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</si>
  <si>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</si>
  <si>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</si>
  <si>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</si>
  <si>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</si>
  <si>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</si>
  <si>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</si>
  <si>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</si>
  <si>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</si>
  <si>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</si>
  <si>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</si>
  <si>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</si>
  <si>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</si>
  <si>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</si>
  <si>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</si>
  <si>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</si>
  <si>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</si>
  <si>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</si>
  <si>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</si>
  <si>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</si>
  <si>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</si>
  <si>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</si>
  <si>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</si>
  <si>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</si>
  <si>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</si>
  <si>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</si>
  <si>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</si>
  <si>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</si>
  <si>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</si>
  <si>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</si>
  <si>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</si>
  <si>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</si>
  <si>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</si>
  <si>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</si>
  <si>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</si>
  <si>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</si>
  <si>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</si>
  <si>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</si>
  <si>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</si>
  <si>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</si>
  <si>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</si>
  <si>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</si>
  <si>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</si>
  <si>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</si>
  <si>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</si>
  <si>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</si>
  <si>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</si>
  <si>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</si>
  <si>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</si>
  <si>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</si>
  <si>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</si>
  <si>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</si>
  <si>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</si>
  <si>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</si>
  <si>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</si>
  <si>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</si>
  <si>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</si>
  <si>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</si>
  <si>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</si>
  <si>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</si>
  <si>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</si>
  <si>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</si>
  <si>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</si>
  <si>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</si>
  <si>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</si>
  <si>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</si>
  <si>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</si>
  <si>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</si>
  <si>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</si>
  <si>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Kingdom Development, Inc.</t>
  </si>
  <si>
    <t>Crenshaw Square Apartments</t>
  </si>
  <si>
    <t>Sepetmber</t>
  </si>
  <si>
    <t>William Leach</t>
  </si>
  <si>
    <t>President of Kingdom Development, Inc.</t>
  </si>
  <si>
    <t>Mr. Timothy Elliott</t>
  </si>
  <si>
    <t>1200 W. 7th Street, 8th Floor</t>
  </si>
  <si>
    <t>timothy.elliott@lacity.org</t>
  </si>
  <si>
    <t>1047 Crenshaw Blvd</t>
  </si>
  <si>
    <t>5082-027-017, 5082-027-027</t>
  </si>
  <si>
    <t>40%/60% Average Income</t>
  </si>
  <si>
    <t>6451 Box Springs Blvd.</t>
  </si>
  <si>
    <t>CA</t>
  </si>
  <si>
    <t>william@Kingdomdevelopment.net</t>
  </si>
  <si>
    <t>Managing GP</t>
  </si>
  <si>
    <t>Global Housing Development, Inc.</t>
  </si>
  <si>
    <t>3470 Wilshire Blvd., Suite 1012</t>
  </si>
  <si>
    <t>Kaifa Tulay</t>
  </si>
  <si>
    <t>310-357-5095</t>
  </si>
  <si>
    <t>ktulay@gcmgmtllc.com</t>
  </si>
  <si>
    <t>Samuelian Group LLC</t>
  </si>
  <si>
    <t>Administrative GP</t>
  </si>
  <si>
    <t>214 Main Street #102</t>
  </si>
  <si>
    <t>El Segundo</t>
  </si>
  <si>
    <t>Shant Samuelian</t>
  </si>
  <si>
    <t>shant@samueliangroup.com</t>
  </si>
  <si>
    <t>Genreal Partner</t>
  </si>
  <si>
    <t>Los Angeles, CA, 90010</t>
  </si>
  <si>
    <t>323-868-8262</t>
  </si>
  <si>
    <t>Hobson Bernardino + Davis LLP</t>
  </si>
  <si>
    <t>445 S Figueroa St suite 3100</t>
  </si>
  <si>
    <t>Los Angeles, CA 90071</t>
  </si>
  <si>
    <t>Jason Hobson</t>
  </si>
  <si>
    <t>(310) 948.9977</t>
  </si>
  <si>
    <t>jhobson@hbdlegal.com</t>
  </si>
  <si>
    <t>Novogradac &amp; Company LLP</t>
  </si>
  <si>
    <t>1300 114th Ave SE, Suite 240</t>
  </si>
  <si>
    <t>Bellevue, WA 98004</t>
  </si>
  <si>
    <t>Thomas Stagg</t>
  </si>
  <si>
    <t>(206) 776.0850</t>
  </si>
  <si>
    <t>Thomas.Stagg@novoco.com</t>
  </si>
  <si>
    <t>Riverside, CA, 92507</t>
  </si>
  <si>
    <t>(951) 538-6244</t>
  </si>
  <si>
    <t>California Municipal Finance Authority</t>
  </si>
  <si>
    <t>2111 Palomar Airport Rd, #320</t>
  </si>
  <si>
    <t>Carlsbad, CA 92011</t>
  </si>
  <si>
    <t>Anthony Stubbs</t>
  </si>
  <si>
    <t>760-930-1333</t>
  </si>
  <si>
    <t>astubbs@cmfa-ca.com</t>
  </si>
  <si>
    <t>Boston Financial</t>
  </si>
  <si>
    <t>8335 Sunset Blvd, Ste 203</t>
  </si>
  <si>
    <t>West Hollywood, CA 90069</t>
  </si>
  <si>
    <t>Roy Faerber</t>
  </si>
  <si>
    <t>(310) 860-4550</t>
  </si>
  <si>
    <t>Roy.Faerber@bfim.com</t>
  </si>
  <si>
    <t>DFH Architects, LLP</t>
  </si>
  <si>
    <t>1544 20th St.</t>
  </si>
  <si>
    <t>Santa Monica,CA 90404</t>
  </si>
  <si>
    <t>James Fischer</t>
  </si>
  <si>
    <t>fischer@dfhaia.com</t>
  </si>
  <si>
    <t>Hyder &amp; Company</t>
  </si>
  <si>
    <t>1649 Capalina Rd STE 500</t>
  </si>
  <si>
    <t>San Marcos, CA, 92069</t>
  </si>
  <si>
    <t>Kyle Beach</t>
  </si>
  <si>
    <t>760-591-9737</t>
  </si>
  <si>
    <t>kbeach@hyderco.com</t>
  </si>
  <si>
    <t>Kinetic Valuation Group</t>
  </si>
  <si>
    <t>3901 S 147th Street Suite 144</t>
  </si>
  <si>
    <t>Omaha, NE 68144</t>
  </si>
  <si>
    <t>Justine Simons</t>
  </si>
  <si>
    <t>justine@kvgteam.com</t>
  </si>
  <si>
    <t>402.825.8785</t>
  </si>
  <si>
    <t>1047 Crenshaw, LP</t>
  </si>
  <si>
    <t>David Y. Lee</t>
  </si>
  <si>
    <t>President</t>
  </si>
  <si>
    <t>1009 Crenshaw, Los Angeles, CA</t>
  </si>
  <si>
    <t>Vacant Land</t>
  </si>
  <si>
    <t>Commercial (LAC2)</t>
  </si>
  <si>
    <t>C2-1-O</t>
  </si>
  <si>
    <t>None</t>
  </si>
  <si>
    <t>Citibank</t>
  </si>
  <si>
    <t>Fixed</t>
  </si>
  <si>
    <t>300 S Grand Ave, Suite 3110</t>
  </si>
  <si>
    <t>Hao Li</t>
  </si>
  <si>
    <t>(213) 239-1914</t>
  </si>
  <si>
    <t>Loan, Tax Exempt</t>
  </si>
  <si>
    <t>Loan, Tax Exempt Recycled Bonds</t>
  </si>
  <si>
    <t>Tax Credit Equity</t>
  </si>
  <si>
    <t>Deferred Costs &amp; Fees</t>
  </si>
  <si>
    <t>Coventional Loan</t>
  </si>
  <si>
    <t>(Air Conditioning)</t>
  </si>
  <si>
    <t>Housing Authority of the City of Los Angeles</t>
  </si>
  <si>
    <t>(Office supplies, postage, expenses, copier, software licensing, toner)</t>
  </si>
  <si>
    <t>(payroll tax and benefits)</t>
  </si>
  <si>
    <t>(Fire Safety, Supplies, HVAC, Tools, &amp; Appliances)</t>
  </si>
  <si>
    <t>Employee Benefits</t>
  </si>
  <si>
    <t>Internet</t>
  </si>
  <si>
    <t>Bond Issuer Fees</t>
  </si>
  <si>
    <t>Other: (Utility Costs)</t>
  </si>
  <si>
    <t>Recycled Bonds</t>
  </si>
  <si>
    <t>Provided</t>
  </si>
  <si>
    <t>Not Applicable</t>
  </si>
  <si>
    <t>213-365-5000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</si>
</sst>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6" xfId="0" applyBorder="1" applyAlignment="1">
      <alignment horizontal="lef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0" fontId="26" fillId="45" borderId="11" xfId="0" applyFont="1" applyFill="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11" xfId="0" applyFont="1" applyBorder="1" applyAlignment="1">
      <alignment horizontal="center"/>
    </xf>
    <xf numFmtId="0" fontId="17" fillId="0" borderId="11" xfId="543"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5" xfId="0" applyFont="1" applyBorder="1" applyAlignment="1">
      <alignment horizontal="center"/>
    </xf>
    <xf numFmtId="0" fontId="26"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7" fillId="5" borderId="11" xfId="0" applyFont="1" applyFill="1" applyBorder="1" applyAlignment="1" applyProtection="1">
      <alignment horizontal="left" wrapText="1"/>
      <protection locked="0"/>
    </xf>
    <xf numFmtId="0" fontId="26"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26" fillId="0" borderId="3" xfId="0" applyFont="1" applyBorder="1" applyAlignment="1">
      <alignment horizontal="left"/>
    </xf>
    <xf numFmtId="0" fontId="24" fillId="0" borderId="7"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0" fontId="17" fillId="5" borderId="4" xfId="0" applyFont="1" applyFill="1" applyBorder="1" applyAlignment="1" applyProtection="1">
      <alignment wrapText="1"/>
      <protection locked="0"/>
    </xf>
    <xf numFmtId="166" fontId="17" fillId="5" borderId="4" xfId="0" applyNumberFormat="1" applyFont="1" applyFill="1" applyBorder="1" applyAlignment="1" applyProtection="1">
      <alignment horizontal="left"/>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6" fillId="5" borderId="11" xfId="0" applyNumberFormat="1" applyFont="1" applyFill="1" applyBorder="1" applyAlignment="1" applyProtection="1">
      <alignment horizont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9" xfId="0" applyFont="1" applyBorder="1" applyAlignment="1">
      <alignment horizontal="center"/>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7" fillId="0" borderId="0" xfId="543" applyNumberFormat="1" applyAlignment="1">
      <alignment horizontal="right"/>
    </xf>
    <xf numFmtId="168" fontId="0" fillId="0" borderId="11" xfId="0" applyNumberFormat="1" applyBorder="1"/>
    <xf numFmtId="0" fontId="26"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9" fontId="17" fillId="0" borderId="0" xfId="543" applyNumberFormat="1" applyAlignment="1">
      <alignment horizontal="center" vertic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4" fontId="26" fillId="5" borderId="4" xfId="0" applyNumberFormat="1" applyFont="1" applyFill="1" applyBorder="1" applyAlignment="1" applyProtection="1">
      <alignment horizontal="right"/>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0" borderId="5" xfId="0" applyBorder="1" applyAlignment="1">
      <alignment horizontal="left"/>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6" fontId="17" fillId="5" borderId="6" xfId="0"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3" fontId="0" fillId="5" borderId="0" xfId="0" applyNumberForma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168" fontId="26" fillId="0" borderId="11" xfId="0" applyNumberFormat="1" applyFont="1" applyBorder="1" applyAlignment="1">
      <alignment horizontal="center"/>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6" fillId="0" borderId="11" xfId="0" applyNumberFormat="1" applyFont="1" applyBorder="1" applyAlignment="1">
      <alignment horizontal="center"/>
    </xf>
    <xf numFmtId="168" fontId="26" fillId="5" borderId="6"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 fontId="26" fillId="5" borderId="6"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7" fillId="5" borderId="4"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168" fontId="17" fillId="0" borderId="3" xfId="0" applyNumberFormat="1" applyFont="1" applyBorder="1" applyAlignment="1">
      <alignment horizontal="left" vertical="top"/>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3" fontId="26" fillId="0" borderId="11" xfId="0" applyNumberFormat="1" applyFont="1" applyBorder="1" applyAlignment="1">
      <alignment horizontal="center"/>
    </xf>
    <xf numFmtId="0" fontId="24" fillId="0" borderId="10" xfId="0" applyFont="1" applyBorder="1" applyAlignment="1">
      <alignment horizontal="center"/>
    </xf>
    <xf numFmtId="0" fontId="17"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85D869CB-CCC2-412F-B53F-E46B3786B45E}"/>
    <cellStyle name="20% - Accent1 11" xfId="8736" xr:uid="{B00953A6-F15E-4624-93C4-40347F242B11}"/>
    <cellStyle name="20% - Accent1 2" xfId="2" xr:uid="{00000000-0005-0000-0000-000002000000}"/>
    <cellStyle name="20% - Accent1 2 10" xfId="8737" xr:uid="{C5F9039B-52E1-4782-85E7-0221649EB9AA}"/>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2B7D31BF-A051-41A3-BA3B-34449D6C8695}"/>
    <cellStyle name="20% - Accent1 2 2 2 2 2 3" xfId="11298" xr:uid="{8A454776-CD43-4E7E-8459-324F04FC7EA8}"/>
    <cellStyle name="20% - Accent1 2 2 2 2 3" xfId="4921" xr:uid="{00000000-0005-0000-0000-000008000000}"/>
    <cellStyle name="20% - Accent1 2 2 2 2 3 2" xfId="13371" xr:uid="{4523D966-FBD1-4276-915A-F8E809C910BF}"/>
    <cellStyle name="20% - Accent1 2 2 2 2 4" xfId="9153" xr:uid="{80E54A4E-B9A3-403A-AD35-A33A9922DD3D}"/>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85674F2E-4A81-4124-8739-30B76091A89E}"/>
    <cellStyle name="20% - Accent1 2 2 2 3 2 3" xfId="11711" xr:uid="{562E7FA7-188A-40F2-895C-205E903A8C23}"/>
    <cellStyle name="20% - Accent1 2 2 2 3 3" xfId="5334" xr:uid="{00000000-0005-0000-0000-00000C000000}"/>
    <cellStyle name="20% - Accent1 2 2 2 3 3 2" xfId="13784" xr:uid="{9F5A8764-14FF-478B-9FB6-6487FC46C7CA}"/>
    <cellStyle name="20% - Accent1 2 2 2 3 4" xfId="9566" xr:uid="{CB870C52-9201-477F-956A-99BFB6F3A4D7}"/>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910836EB-6E8E-48AF-80E4-20A0B2C1DE24}"/>
    <cellStyle name="20% - Accent1 2 2 2 4 2 3" xfId="12124" xr:uid="{4D14CC1A-EC14-4022-81EA-512AA371F53E}"/>
    <cellStyle name="20% - Accent1 2 2 2 4 3" xfId="5747" xr:uid="{00000000-0005-0000-0000-000010000000}"/>
    <cellStyle name="20% - Accent1 2 2 2 4 3 2" xfId="14197" xr:uid="{D2D06AFB-65E3-450A-A460-C17BEFFFF49D}"/>
    <cellStyle name="20% - Accent1 2 2 2 4 4" xfId="9979" xr:uid="{889724C5-6727-440D-975B-BED791E51DA9}"/>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6D64535F-5658-402F-B628-2A5891900833}"/>
    <cellStyle name="20% - Accent1 2 2 2 5 2 3" xfId="12537" xr:uid="{86CBC982-975A-4D89-A3EE-310B48ADC2B6}"/>
    <cellStyle name="20% - Accent1 2 2 2 5 3" xfId="6160" xr:uid="{00000000-0005-0000-0000-000014000000}"/>
    <cellStyle name="20% - Accent1 2 2 2 5 3 2" xfId="14610" xr:uid="{CF2B3382-947E-48E0-B315-FE9A9D967855}"/>
    <cellStyle name="20% - Accent1 2 2 2 5 4" xfId="10392" xr:uid="{CE648ACD-A56E-42D1-96EC-50C747C9A5C3}"/>
    <cellStyle name="20% - Accent1 2 2 2 6" xfId="2267" xr:uid="{00000000-0005-0000-0000-000015000000}"/>
    <cellStyle name="20% - Accent1 2 2 2 6 2" xfId="6573" xr:uid="{00000000-0005-0000-0000-000016000000}"/>
    <cellStyle name="20% - Accent1 2 2 2 6 2 2" xfId="15023" xr:uid="{20C97079-DDA7-4E14-B076-82767EA0F207}"/>
    <cellStyle name="20% - Accent1 2 2 2 6 3" xfId="10805" xr:uid="{9E9641F8-DFEC-4339-BDDC-4F9CB804B2AA}"/>
    <cellStyle name="20% - Accent1 2 2 2 7" xfId="4507" xr:uid="{00000000-0005-0000-0000-000017000000}"/>
    <cellStyle name="20% - Accent1 2 2 2 7 2" xfId="12957" xr:uid="{56D8BE06-FA23-40BD-84DE-46D6AF6B9E1F}"/>
    <cellStyle name="20% - Accent1 2 2 2 8" xfId="8739" xr:uid="{B7D11043-9C15-4196-B42F-B5B7BC623FB8}"/>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3B8041B6-69F9-48F2-BCBA-C6C151913F57}"/>
    <cellStyle name="20% - Accent1 2 2 3 2 3" xfId="11297" xr:uid="{45DCE72B-FB6B-4FF4-BF8C-298E89CCDCF8}"/>
    <cellStyle name="20% - Accent1 2 2 3 3" xfId="4920" xr:uid="{00000000-0005-0000-0000-00001B000000}"/>
    <cellStyle name="20% - Accent1 2 2 3 3 2" xfId="13370" xr:uid="{3FC65122-926F-4F5A-9B62-8FD27D295276}"/>
    <cellStyle name="20% - Accent1 2 2 3 4" xfId="9152" xr:uid="{137F4034-30EC-496E-BB34-7D2F5EE2BD50}"/>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B7B06ACD-00AE-4A7C-B4E9-4A6579483798}"/>
    <cellStyle name="20% - Accent1 2 2 4 2 3" xfId="11710" xr:uid="{F1BB876C-C91F-4EDF-863D-10B5E8A99575}"/>
    <cellStyle name="20% - Accent1 2 2 4 3" xfId="5333" xr:uid="{00000000-0005-0000-0000-00001F000000}"/>
    <cellStyle name="20% - Accent1 2 2 4 3 2" xfId="13783" xr:uid="{480FE88C-0971-40FF-9A3E-9E61E8543AFA}"/>
    <cellStyle name="20% - Accent1 2 2 4 4" xfId="9565" xr:uid="{01EDF198-8583-4BD4-9F5F-8FF878F8C77B}"/>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D0FDCED6-9ECC-405D-871A-AC5856103134}"/>
    <cellStyle name="20% - Accent1 2 2 5 2 3" xfId="12123" xr:uid="{0F5A3571-3A39-467D-8FDE-D729A9D87BF3}"/>
    <cellStyle name="20% - Accent1 2 2 5 3" xfId="5746" xr:uid="{00000000-0005-0000-0000-000023000000}"/>
    <cellStyle name="20% - Accent1 2 2 5 3 2" xfId="14196" xr:uid="{C5C252B6-7846-4AE1-933A-66597671924C}"/>
    <cellStyle name="20% - Accent1 2 2 5 4" xfId="9978" xr:uid="{7A3587D1-E9BA-4C85-90C6-C87D95DD8FF3}"/>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78F89C7F-FB40-468B-829B-35226C7F78F4}"/>
    <cellStyle name="20% - Accent1 2 2 6 2 3" xfId="12536" xr:uid="{70865EFE-CDC4-4B38-9EDF-F5376C95DE43}"/>
    <cellStyle name="20% - Accent1 2 2 6 3" xfId="6159" xr:uid="{00000000-0005-0000-0000-000027000000}"/>
    <cellStyle name="20% - Accent1 2 2 6 3 2" xfId="14609" xr:uid="{401314FC-A37D-4E1C-84EE-1708284E1121}"/>
    <cellStyle name="20% - Accent1 2 2 6 4" xfId="10391" xr:uid="{D1C9DA64-2C6E-49A5-B1F5-B599A5D5B21A}"/>
    <cellStyle name="20% - Accent1 2 2 7" xfId="2266" xr:uid="{00000000-0005-0000-0000-000028000000}"/>
    <cellStyle name="20% - Accent1 2 2 7 2" xfId="6572" xr:uid="{00000000-0005-0000-0000-000029000000}"/>
    <cellStyle name="20% - Accent1 2 2 7 2 2" xfId="15022" xr:uid="{0434A739-A113-4D02-A3C4-7F60CB68DB6D}"/>
    <cellStyle name="20% - Accent1 2 2 7 3" xfId="10804" xr:uid="{D8A833CC-D7CA-4B0E-97CB-3450218C6D3A}"/>
    <cellStyle name="20% - Accent1 2 2 8" xfId="4506" xr:uid="{00000000-0005-0000-0000-00002A000000}"/>
    <cellStyle name="20% - Accent1 2 2 8 2" xfId="12956" xr:uid="{A0ADC295-40A4-479A-A369-129F1F25B4A9}"/>
    <cellStyle name="20% - Accent1 2 2 9" xfId="8738" xr:uid="{96CFE344-A9A6-467B-9145-FF8D49952E3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CAA9A234-707F-424C-AC44-BD42B56BC296}"/>
    <cellStyle name="20% - Accent1 2 3 2 2 3" xfId="11299" xr:uid="{45D2340C-8D94-46A9-858C-7DE078819ACC}"/>
    <cellStyle name="20% - Accent1 2 3 2 3" xfId="4922" xr:uid="{00000000-0005-0000-0000-00002F000000}"/>
    <cellStyle name="20% - Accent1 2 3 2 3 2" xfId="13372" xr:uid="{6D3538A5-D540-4595-B69A-EB9DB882837A}"/>
    <cellStyle name="20% - Accent1 2 3 2 4" xfId="9154" xr:uid="{9A26FB88-110F-4C6C-8903-2F47840FE0CA}"/>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B171D741-75E1-49FB-92C8-D459ECE455AA}"/>
    <cellStyle name="20% - Accent1 2 3 3 2 3" xfId="11712" xr:uid="{9F8E8056-C450-4186-BE9C-88E6CE296612}"/>
    <cellStyle name="20% - Accent1 2 3 3 3" xfId="5335" xr:uid="{00000000-0005-0000-0000-000033000000}"/>
    <cellStyle name="20% - Accent1 2 3 3 3 2" xfId="13785" xr:uid="{EDC545E2-BAAE-42DD-8C5A-16EACEBF08C4}"/>
    <cellStyle name="20% - Accent1 2 3 3 4" xfId="9567" xr:uid="{E61F3CD8-FF03-416D-ABBB-2FF30F78929F}"/>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8B87D74A-8F1F-4313-B527-FDB3D20ED631}"/>
    <cellStyle name="20% - Accent1 2 3 4 2 3" xfId="12125" xr:uid="{67CB338C-8B49-46F9-9FAE-16463B0F9EE7}"/>
    <cellStyle name="20% - Accent1 2 3 4 3" xfId="5748" xr:uid="{00000000-0005-0000-0000-000037000000}"/>
    <cellStyle name="20% - Accent1 2 3 4 3 2" xfId="14198" xr:uid="{5BFB9FCF-A78B-4CB1-980D-907E59374013}"/>
    <cellStyle name="20% - Accent1 2 3 4 4" xfId="9980" xr:uid="{E8D0499C-CB9A-450B-91A5-5C3D0CFED8A5}"/>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7C663C3B-1C6A-4ABD-A436-0F086606E620}"/>
    <cellStyle name="20% - Accent1 2 3 5 2 3" xfId="12538" xr:uid="{8BD288AC-4D04-4C27-B9FE-099E0DE2F564}"/>
    <cellStyle name="20% - Accent1 2 3 5 3" xfId="6161" xr:uid="{00000000-0005-0000-0000-00003B000000}"/>
    <cellStyle name="20% - Accent1 2 3 5 3 2" xfId="14611" xr:uid="{2DC18A66-381E-4FE1-A2C6-41ACD5B7E7A9}"/>
    <cellStyle name="20% - Accent1 2 3 5 4" xfId="10393" xr:uid="{A1B942A8-AA0F-4AD3-A673-5ED600047FFD}"/>
    <cellStyle name="20% - Accent1 2 3 6" xfId="2268" xr:uid="{00000000-0005-0000-0000-00003C000000}"/>
    <cellStyle name="20% - Accent1 2 3 6 2" xfId="6574" xr:uid="{00000000-0005-0000-0000-00003D000000}"/>
    <cellStyle name="20% - Accent1 2 3 6 2 2" xfId="15024" xr:uid="{8FE6668B-FC87-41A3-A3BE-F1CD72EC28CA}"/>
    <cellStyle name="20% - Accent1 2 3 6 3" xfId="10806" xr:uid="{E1EFCE83-A588-44F4-BE45-9AD6B0AB7916}"/>
    <cellStyle name="20% - Accent1 2 3 7" xfId="4508" xr:uid="{00000000-0005-0000-0000-00003E000000}"/>
    <cellStyle name="20% - Accent1 2 3 7 2" xfId="12958" xr:uid="{ED6C2174-CA63-43B3-A98E-DBA612CD96D6}"/>
    <cellStyle name="20% - Accent1 2 3 8" xfId="8740" xr:uid="{0C97F6F8-6F63-40F8-90DB-5E4EF09D05BE}"/>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8FBF7988-4DBD-4B02-99F0-261774F09156}"/>
    <cellStyle name="20% - Accent1 2 4 2 3" xfId="11296" xr:uid="{7EC22E5F-8491-402E-9FD3-46F23FF2AF8D}"/>
    <cellStyle name="20% - Accent1 2 4 3" xfId="4919" xr:uid="{00000000-0005-0000-0000-000042000000}"/>
    <cellStyle name="20% - Accent1 2 4 3 2" xfId="13369" xr:uid="{5917A83D-D263-49EB-B230-1A292665F604}"/>
    <cellStyle name="20% - Accent1 2 4 4" xfId="9151" xr:uid="{8AD2E338-76FF-4117-B279-66D5F4783580}"/>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8E190434-F403-4A6E-9E0F-F6B607591C0A}"/>
    <cellStyle name="20% - Accent1 2 5 2 3" xfId="11709" xr:uid="{FCC4A7D5-6A50-4FC6-9AD0-265C5BF50B33}"/>
    <cellStyle name="20% - Accent1 2 5 3" xfId="5332" xr:uid="{00000000-0005-0000-0000-000046000000}"/>
    <cellStyle name="20% - Accent1 2 5 3 2" xfId="13782" xr:uid="{58F28F6D-74E4-4B47-8F0C-D0D3A865C27B}"/>
    <cellStyle name="20% - Accent1 2 5 4" xfId="9564" xr:uid="{09EDDA72-9A5D-42F7-A058-5F8CAA3E953F}"/>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75EE6784-38B1-4521-82B1-8E8C317C5596}"/>
    <cellStyle name="20% - Accent1 2 6 2 3" xfId="12122" xr:uid="{5B0215E9-79C9-4F2C-9B72-785C74424D1F}"/>
    <cellStyle name="20% - Accent1 2 6 3" xfId="5745" xr:uid="{00000000-0005-0000-0000-00004A000000}"/>
    <cellStyle name="20% - Accent1 2 6 3 2" xfId="14195" xr:uid="{81457EF3-D416-4DA3-B681-B7C6DA2C7BAC}"/>
    <cellStyle name="20% - Accent1 2 6 4" xfId="9977" xr:uid="{4FC69D6C-FB25-475F-9466-D3C67ED214C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0155FBBF-200B-4795-A590-C1B09A891212}"/>
    <cellStyle name="20% - Accent1 2 7 2 3" xfId="12535" xr:uid="{10F93DCB-9E5D-4B67-928F-588177371882}"/>
    <cellStyle name="20% - Accent1 2 7 3" xfId="6158" xr:uid="{00000000-0005-0000-0000-00004E000000}"/>
    <cellStyle name="20% - Accent1 2 7 3 2" xfId="14608" xr:uid="{5F5F148E-DAD3-4A27-899C-0DE2D1499E3A}"/>
    <cellStyle name="20% - Accent1 2 7 4" xfId="10390" xr:uid="{F77A254C-7A48-4649-8722-907795E33BDA}"/>
    <cellStyle name="20% - Accent1 2 8" xfId="2265" xr:uid="{00000000-0005-0000-0000-00004F000000}"/>
    <cellStyle name="20% - Accent1 2 8 2" xfId="6571" xr:uid="{00000000-0005-0000-0000-000050000000}"/>
    <cellStyle name="20% - Accent1 2 8 2 2" xfId="15021" xr:uid="{CA8095E1-20F9-4C10-B7E3-58B6074DC166}"/>
    <cellStyle name="20% - Accent1 2 8 3" xfId="10803" xr:uid="{D068D2B0-6FCE-4097-A3CF-AF3086211DA0}"/>
    <cellStyle name="20% - Accent1 2 9" xfId="4505" xr:uid="{00000000-0005-0000-0000-000051000000}"/>
    <cellStyle name="20% - Accent1 2 9 2" xfId="12955" xr:uid="{99124E5F-9FEC-4109-BBA6-27CB196A35E4}"/>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D8ED0AD6-B8E1-4EDC-B986-2AEBCDC0051B}"/>
    <cellStyle name="20% - Accent1 3 2 2 2 3" xfId="11301" xr:uid="{21B290E8-34B0-4FE9-A29B-D86E83D3A31A}"/>
    <cellStyle name="20% - Accent1 3 2 2 3" xfId="4924" xr:uid="{00000000-0005-0000-0000-000057000000}"/>
    <cellStyle name="20% - Accent1 3 2 2 3 2" xfId="13374" xr:uid="{C1350218-A045-4984-9648-F3E4459A9BB6}"/>
    <cellStyle name="20% - Accent1 3 2 2 4" xfId="9156" xr:uid="{594AD23B-77CA-45C3-909E-11835292F771}"/>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52CDA972-738F-479F-A4A0-BFEE21CE80DD}"/>
    <cellStyle name="20% - Accent1 3 2 3 2 3" xfId="11714" xr:uid="{5C4EDAE1-9F7B-468E-8FDB-6AB8CF50AA24}"/>
    <cellStyle name="20% - Accent1 3 2 3 3" xfId="5337" xr:uid="{00000000-0005-0000-0000-00005B000000}"/>
    <cellStyle name="20% - Accent1 3 2 3 3 2" xfId="13787" xr:uid="{20192BED-FBFD-4990-8DDC-5BAAE064C964}"/>
    <cellStyle name="20% - Accent1 3 2 3 4" xfId="9569" xr:uid="{5674930A-7BE9-45DC-BD99-38A0B0A10915}"/>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811B1A1A-A910-4841-9E10-1D3DD31FCEA0}"/>
    <cellStyle name="20% - Accent1 3 2 4 2 3" xfId="12127" xr:uid="{A1FC2AFB-56F9-475D-9CD3-6B25E4975307}"/>
    <cellStyle name="20% - Accent1 3 2 4 3" xfId="5750" xr:uid="{00000000-0005-0000-0000-00005F000000}"/>
    <cellStyle name="20% - Accent1 3 2 4 3 2" xfId="14200" xr:uid="{DD861A1C-3DC9-4772-A102-069B7FD3973C}"/>
    <cellStyle name="20% - Accent1 3 2 4 4" xfId="9982" xr:uid="{5C3F65E4-914B-47C8-AABC-ECECA8B757AA}"/>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0D6C4913-4FEE-4519-AB91-937718295042}"/>
    <cellStyle name="20% - Accent1 3 2 5 2 3" xfId="12540" xr:uid="{B10424FA-8C21-498B-97BE-229807D66767}"/>
    <cellStyle name="20% - Accent1 3 2 5 3" xfId="6163" xr:uid="{00000000-0005-0000-0000-000063000000}"/>
    <cellStyle name="20% - Accent1 3 2 5 3 2" xfId="14613" xr:uid="{8E2BD6B2-0BFC-49B6-86B0-7D4ED75A60BA}"/>
    <cellStyle name="20% - Accent1 3 2 5 4" xfId="10395" xr:uid="{C2E895AA-8DC7-4FC3-8C41-8C3A0E9F2E89}"/>
    <cellStyle name="20% - Accent1 3 2 6" xfId="2270" xr:uid="{00000000-0005-0000-0000-000064000000}"/>
    <cellStyle name="20% - Accent1 3 2 6 2" xfId="6576" xr:uid="{00000000-0005-0000-0000-000065000000}"/>
    <cellStyle name="20% - Accent1 3 2 6 2 2" xfId="15026" xr:uid="{8AF8B76C-9CF1-4325-802A-02769A7B80E6}"/>
    <cellStyle name="20% - Accent1 3 2 6 3" xfId="10808" xr:uid="{DF4CF2EF-723C-4E28-880B-8E6B1E7218C1}"/>
    <cellStyle name="20% - Accent1 3 2 7" xfId="4510" xr:uid="{00000000-0005-0000-0000-000066000000}"/>
    <cellStyle name="20% - Accent1 3 2 7 2" xfId="12960" xr:uid="{F52AE010-90CF-4F97-A60E-4C8737EA1E71}"/>
    <cellStyle name="20% - Accent1 3 2 8" xfId="8742" xr:uid="{82904CF7-D6A2-49FD-83E8-4E176B6F42F8}"/>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D7EFCE8F-FE62-4402-BA13-372D10E783BB}"/>
    <cellStyle name="20% - Accent1 3 3 2 3" xfId="11300" xr:uid="{678E8FBB-AA70-423F-BDFA-0A4BC99A474F}"/>
    <cellStyle name="20% - Accent1 3 3 3" xfId="4923" xr:uid="{00000000-0005-0000-0000-00006A000000}"/>
    <cellStyle name="20% - Accent1 3 3 3 2" xfId="13373" xr:uid="{17BCBBD4-6248-43E9-BC15-81C5ABC26598}"/>
    <cellStyle name="20% - Accent1 3 3 4" xfId="9155" xr:uid="{6EBFF5B6-F87D-4B3F-9652-10993CDAFC56}"/>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70B413BF-71E6-40FA-B36B-342EFCA41A3E}"/>
    <cellStyle name="20% - Accent1 3 4 2 3" xfId="11713" xr:uid="{F96E54DC-4DF3-46C9-B0C5-497AF82624F7}"/>
    <cellStyle name="20% - Accent1 3 4 3" xfId="5336" xr:uid="{00000000-0005-0000-0000-00006E000000}"/>
    <cellStyle name="20% - Accent1 3 4 3 2" xfId="13786" xr:uid="{2CE7210E-AEB8-434C-BB7B-0DA91E751139}"/>
    <cellStyle name="20% - Accent1 3 4 4" xfId="9568" xr:uid="{E20B94AE-18D8-4176-A125-05258D4787EF}"/>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CE380F45-41C9-42A5-BD6D-C410BB57025D}"/>
    <cellStyle name="20% - Accent1 3 5 2 3" xfId="12126" xr:uid="{870BD4FE-D521-4D73-8921-1E9D331E499C}"/>
    <cellStyle name="20% - Accent1 3 5 3" xfId="5749" xr:uid="{00000000-0005-0000-0000-000072000000}"/>
    <cellStyle name="20% - Accent1 3 5 3 2" xfId="14199" xr:uid="{CD164F23-42A0-4AE1-8167-1A0706D6F0F0}"/>
    <cellStyle name="20% - Accent1 3 5 4" xfId="9981" xr:uid="{A13B445A-FC3F-4C9E-89BD-0DB9D366480B}"/>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4F85F414-2D95-4777-BB54-638985CF0E1A}"/>
    <cellStyle name="20% - Accent1 3 6 2 3" xfId="12539" xr:uid="{B7D686D4-4E8C-46BF-BADC-D639CE4B156D}"/>
    <cellStyle name="20% - Accent1 3 6 3" xfId="6162" xr:uid="{00000000-0005-0000-0000-000076000000}"/>
    <cellStyle name="20% - Accent1 3 6 3 2" xfId="14612" xr:uid="{7F7947F3-FED0-4692-91A4-7DD7B12562D3}"/>
    <cellStyle name="20% - Accent1 3 6 4" xfId="10394" xr:uid="{3CC5F78F-5CCD-44FD-83ED-AAB92D5EA71A}"/>
    <cellStyle name="20% - Accent1 3 7" xfId="2269" xr:uid="{00000000-0005-0000-0000-000077000000}"/>
    <cellStyle name="20% - Accent1 3 7 2" xfId="6575" xr:uid="{00000000-0005-0000-0000-000078000000}"/>
    <cellStyle name="20% - Accent1 3 7 2 2" xfId="15025" xr:uid="{7202ACFF-8AC3-4FE4-96CF-10E00099416A}"/>
    <cellStyle name="20% - Accent1 3 7 3" xfId="10807" xr:uid="{3F941BBC-F020-4556-9E9E-9A5C6BC001D0}"/>
    <cellStyle name="20% - Accent1 3 8" xfId="4509" xr:uid="{00000000-0005-0000-0000-000079000000}"/>
    <cellStyle name="20% - Accent1 3 8 2" xfId="12959" xr:uid="{2FBE8083-9D6C-457B-B168-7BCB442DC460}"/>
    <cellStyle name="20% - Accent1 3 9" xfId="8741" xr:uid="{430C2B81-4CB2-4E5B-9EE9-7562CD867E6D}"/>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64DA8E87-5029-4EFB-8A74-DA4199915546}"/>
    <cellStyle name="20% - Accent1 4 2 2 3" xfId="11302" xr:uid="{DA764076-639B-4C92-80CF-2BBA06DC040A}"/>
    <cellStyle name="20% - Accent1 4 2 3" xfId="4925" xr:uid="{00000000-0005-0000-0000-00007E000000}"/>
    <cellStyle name="20% - Accent1 4 2 3 2" xfId="13375" xr:uid="{E09E4A34-7136-40BE-A8D4-BD0FF10EB0A0}"/>
    <cellStyle name="20% - Accent1 4 2 4" xfId="9157" xr:uid="{18991CAF-7440-4994-90F8-6C6C8E6DE196}"/>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964051AC-6F87-4B00-863E-C6AF7406F43A}"/>
    <cellStyle name="20% - Accent1 4 3 2 3" xfId="11715" xr:uid="{9FF24EE0-1816-4927-B63A-9512C6B24AD8}"/>
    <cellStyle name="20% - Accent1 4 3 3" xfId="5338" xr:uid="{00000000-0005-0000-0000-000082000000}"/>
    <cellStyle name="20% - Accent1 4 3 3 2" xfId="13788" xr:uid="{2F34A27E-C193-43C2-9D0B-7EF982637558}"/>
    <cellStyle name="20% - Accent1 4 3 4" xfId="9570" xr:uid="{7FCC4D4D-6771-40A3-A8E3-36623DFE4930}"/>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0A212530-35DC-4921-94E7-13B1A841BD2E}"/>
    <cellStyle name="20% - Accent1 4 4 2 3" xfId="12128" xr:uid="{582045AA-3F01-4423-B3EE-9CA1BBA18C65}"/>
    <cellStyle name="20% - Accent1 4 4 3" xfId="5751" xr:uid="{00000000-0005-0000-0000-000086000000}"/>
    <cellStyle name="20% - Accent1 4 4 3 2" xfId="14201" xr:uid="{B2BA4BD5-3868-4DE9-AFCD-FA425B8D789A}"/>
    <cellStyle name="20% - Accent1 4 4 4" xfId="9983" xr:uid="{9D2D19B8-2D80-4803-BFEA-CF6EA23465AE}"/>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2A38EE96-D401-4871-B2B3-B498815A54EB}"/>
    <cellStyle name="20% - Accent1 4 5 2 3" xfId="12541" xr:uid="{7CA6E487-8237-4246-B02C-9E59354D2A25}"/>
    <cellStyle name="20% - Accent1 4 5 3" xfId="6164" xr:uid="{00000000-0005-0000-0000-00008A000000}"/>
    <cellStyle name="20% - Accent1 4 5 3 2" xfId="14614" xr:uid="{CB994C51-6265-4E04-BC01-190023F6E607}"/>
    <cellStyle name="20% - Accent1 4 5 4" xfId="10396" xr:uid="{D2162E96-C2C8-4BF0-84DC-8824E43C9C1B}"/>
    <cellStyle name="20% - Accent1 4 6" xfId="2271" xr:uid="{00000000-0005-0000-0000-00008B000000}"/>
    <cellStyle name="20% - Accent1 4 6 2" xfId="6577" xr:uid="{00000000-0005-0000-0000-00008C000000}"/>
    <cellStyle name="20% - Accent1 4 6 2 2" xfId="15027" xr:uid="{B12E4C4F-469E-49E2-AA01-AD32011874A3}"/>
    <cellStyle name="20% - Accent1 4 6 3" xfId="10809" xr:uid="{3C808709-203D-4E62-A9E3-D98C98B40A6D}"/>
    <cellStyle name="20% - Accent1 4 7" xfId="4511" xr:uid="{00000000-0005-0000-0000-00008D000000}"/>
    <cellStyle name="20% - Accent1 4 7 2" xfId="12961" xr:uid="{451DE09C-0CBF-4CBF-B5E5-DFF74E1F9868}"/>
    <cellStyle name="20% - Accent1 4 8" xfId="8743" xr:uid="{D34527F6-E8E4-49DC-8977-D8F459CCBACE}"/>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9FBF4091-3A75-4DD9-B1C3-5BDA44428ECF}"/>
    <cellStyle name="20% - Accent1 5 2 3" xfId="11295" xr:uid="{F1507FAB-0A51-4EB0-B959-5B7E9E37137C}"/>
    <cellStyle name="20% - Accent1 5 3" xfId="4918" xr:uid="{00000000-0005-0000-0000-000091000000}"/>
    <cellStyle name="20% - Accent1 5 3 2" xfId="13368" xr:uid="{A24FC093-D802-4EF4-BFEF-31FCCBC0C98D}"/>
    <cellStyle name="20% - Accent1 5 4" xfId="9150" xr:uid="{B37F5E2A-178A-4B14-B624-071E9B420A2F}"/>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861A78E4-1F83-45B9-9F1F-FC99879BA87A}"/>
    <cellStyle name="20% - Accent1 6 2 3" xfId="11708" xr:uid="{4912D60D-204E-4B2F-B3A0-3A22EEE594A7}"/>
    <cellStyle name="20% - Accent1 6 3" xfId="5331" xr:uid="{00000000-0005-0000-0000-000095000000}"/>
    <cellStyle name="20% - Accent1 6 3 2" xfId="13781" xr:uid="{E6F7074C-CE76-4AAD-9A66-C189E7D929F8}"/>
    <cellStyle name="20% - Accent1 6 4" xfId="9563" xr:uid="{105F6652-ED6D-4D00-80DF-9B78A8025498}"/>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E9D5A442-EB21-4817-B85B-640957B9115E}"/>
    <cellStyle name="20% - Accent1 7 2 3" xfId="12121" xr:uid="{7A6C4E88-AA36-4C4A-AD96-634CD51A282F}"/>
    <cellStyle name="20% - Accent1 7 3" xfId="5744" xr:uid="{00000000-0005-0000-0000-000099000000}"/>
    <cellStyle name="20% - Accent1 7 3 2" xfId="14194" xr:uid="{A949B007-AC02-4A32-A5FC-8D2762D68185}"/>
    <cellStyle name="20% - Accent1 7 4" xfId="9976" xr:uid="{B0D3FCEC-A0D1-4DC6-9015-B73758C84FF9}"/>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B8F6C83A-E8EE-4903-BB00-1A5BBD3B69AD}"/>
    <cellStyle name="20% - Accent1 8 2 3" xfId="12534" xr:uid="{727BB853-AA65-40E3-B215-A840BBC069B3}"/>
    <cellStyle name="20% - Accent1 8 3" xfId="6157" xr:uid="{00000000-0005-0000-0000-00009D000000}"/>
    <cellStyle name="20% - Accent1 8 3 2" xfId="14607" xr:uid="{CE0AED20-4547-46EA-9D77-192967A0A842}"/>
    <cellStyle name="20% - Accent1 8 4" xfId="10389" xr:uid="{B2C38FBA-BDF7-4C14-9428-7A832F2B4578}"/>
    <cellStyle name="20% - Accent1 9" xfId="2264" xr:uid="{00000000-0005-0000-0000-00009E000000}"/>
    <cellStyle name="20% - Accent1 9 2" xfId="6570" xr:uid="{00000000-0005-0000-0000-00009F000000}"/>
    <cellStyle name="20% - Accent1 9 2 2" xfId="15020" xr:uid="{20CEAC1B-8959-42B4-B892-6049520839BF}"/>
    <cellStyle name="20% - Accent1 9 3" xfId="10802" xr:uid="{E90EEBF9-AC20-4B2D-8C5C-E591792194E4}"/>
    <cellStyle name="20% - Accent2" xfId="9" builtinId="34" customBuiltin="1"/>
    <cellStyle name="20% - Accent2 10" xfId="4512" xr:uid="{00000000-0005-0000-0000-0000A1000000}"/>
    <cellStyle name="20% - Accent2 10 2" xfId="12962" xr:uid="{271144C3-A042-440B-AAE3-9BE7F042672B}"/>
    <cellStyle name="20% - Accent2 11" xfId="8744" xr:uid="{F3427023-D917-40A7-8456-08A2F8A478F6}"/>
    <cellStyle name="20% - Accent2 2" xfId="10" xr:uid="{00000000-0005-0000-0000-0000A2000000}"/>
    <cellStyle name="20% - Accent2 2 10" xfId="8745" xr:uid="{F68F315C-F057-48E2-99EF-24B0714E2685}"/>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C5C3E09E-9D7A-48AF-A083-C1F326312F66}"/>
    <cellStyle name="20% - Accent2 2 2 2 2 2 3" xfId="11306" xr:uid="{8BA9B121-2397-4127-BF33-0F1A0333B351}"/>
    <cellStyle name="20% - Accent2 2 2 2 2 3" xfId="4929" xr:uid="{00000000-0005-0000-0000-0000A8000000}"/>
    <cellStyle name="20% - Accent2 2 2 2 2 3 2" xfId="13379" xr:uid="{49E9616B-BB92-4BBA-BEA2-5ED369E933C6}"/>
    <cellStyle name="20% - Accent2 2 2 2 2 4" xfId="9161" xr:uid="{33C8A579-ABC4-4DB8-B246-5D2723F4EC0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9528FE77-A05A-4FC2-B712-8906AD895F06}"/>
    <cellStyle name="20% - Accent2 2 2 2 3 2 3" xfId="11719" xr:uid="{B96DD97D-89A0-4C53-9D90-9F6E8E0373D5}"/>
    <cellStyle name="20% - Accent2 2 2 2 3 3" xfId="5342" xr:uid="{00000000-0005-0000-0000-0000AC000000}"/>
    <cellStyle name="20% - Accent2 2 2 2 3 3 2" xfId="13792" xr:uid="{4132C2FA-DB28-4D8C-A9C3-2D383DCDD6A5}"/>
    <cellStyle name="20% - Accent2 2 2 2 3 4" xfId="9574" xr:uid="{84C6854A-BC8D-40EB-B3AD-8D39A1B50C41}"/>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732E670C-B413-48CB-A54B-AE6D0EC8B702}"/>
    <cellStyle name="20% - Accent2 2 2 2 4 2 3" xfId="12132" xr:uid="{CADB70F6-C165-4E40-A520-F93A17075631}"/>
    <cellStyle name="20% - Accent2 2 2 2 4 3" xfId="5755" xr:uid="{00000000-0005-0000-0000-0000B0000000}"/>
    <cellStyle name="20% - Accent2 2 2 2 4 3 2" xfId="14205" xr:uid="{8804CA07-84E4-445F-A7CA-67B5883726CB}"/>
    <cellStyle name="20% - Accent2 2 2 2 4 4" xfId="9987" xr:uid="{6CEAC3E0-DC9A-43F1-85A9-9B3767411D2E}"/>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FA1C705B-3538-4F00-B678-5E68F3195646}"/>
    <cellStyle name="20% - Accent2 2 2 2 5 2 3" xfId="12545" xr:uid="{1B6C54DE-87E9-4E86-B115-C3CE34B19A0C}"/>
    <cellStyle name="20% - Accent2 2 2 2 5 3" xfId="6168" xr:uid="{00000000-0005-0000-0000-0000B4000000}"/>
    <cellStyle name="20% - Accent2 2 2 2 5 3 2" xfId="14618" xr:uid="{3FB837CA-D8AE-4FED-99A6-DC1999697A0D}"/>
    <cellStyle name="20% - Accent2 2 2 2 5 4" xfId="10400" xr:uid="{C872F253-D3B4-4761-86D3-13BE580D4BC6}"/>
    <cellStyle name="20% - Accent2 2 2 2 6" xfId="2275" xr:uid="{00000000-0005-0000-0000-0000B5000000}"/>
    <cellStyle name="20% - Accent2 2 2 2 6 2" xfId="6581" xr:uid="{00000000-0005-0000-0000-0000B6000000}"/>
    <cellStyle name="20% - Accent2 2 2 2 6 2 2" xfId="15031" xr:uid="{34C013C7-D5A6-40DE-8179-3328C883B797}"/>
    <cellStyle name="20% - Accent2 2 2 2 6 3" xfId="10813" xr:uid="{689CA31A-F266-4754-8C8F-29CC5881E78D}"/>
    <cellStyle name="20% - Accent2 2 2 2 7" xfId="4515" xr:uid="{00000000-0005-0000-0000-0000B7000000}"/>
    <cellStyle name="20% - Accent2 2 2 2 7 2" xfId="12965" xr:uid="{BB12045D-1DA1-41A9-91D8-4F9981D852B1}"/>
    <cellStyle name="20% - Accent2 2 2 2 8" xfId="8747" xr:uid="{7EBFFD08-0B12-4183-99B5-77956F21C810}"/>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08B5ECB8-E18D-489B-B047-4CDA7BBB2F7C}"/>
    <cellStyle name="20% - Accent2 2 2 3 2 3" xfId="11305" xr:uid="{5DC6D087-7962-49AB-A950-ADB674124E46}"/>
    <cellStyle name="20% - Accent2 2 2 3 3" xfId="4928" xr:uid="{00000000-0005-0000-0000-0000BB000000}"/>
    <cellStyle name="20% - Accent2 2 2 3 3 2" xfId="13378" xr:uid="{1B130B82-0B78-48A2-B6CE-111EB3F2E343}"/>
    <cellStyle name="20% - Accent2 2 2 3 4" xfId="9160" xr:uid="{BC7FE646-105B-4234-A58D-D2855156F45D}"/>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BDAE71DC-CFF2-46B5-A17A-E050614D23AB}"/>
    <cellStyle name="20% - Accent2 2 2 4 2 3" xfId="11718" xr:uid="{40409016-45EC-4CA7-AA78-A8683CD633E4}"/>
    <cellStyle name="20% - Accent2 2 2 4 3" xfId="5341" xr:uid="{00000000-0005-0000-0000-0000BF000000}"/>
    <cellStyle name="20% - Accent2 2 2 4 3 2" xfId="13791" xr:uid="{6EE46675-964E-447E-A242-442CDEB7C24A}"/>
    <cellStyle name="20% - Accent2 2 2 4 4" xfId="9573" xr:uid="{3154E5F7-19EC-4C87-9FE3-8AE8467BCA68}"/>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937B62E2-7483-4021-8E11-D3619759A58C}"/>
    <cellStyle name="20% - Accent2 2 2 5 2 3" xfId="12131" xr:uid="{DFE7311E-EA62-4016-8F61-01C23CA2AD6E}"/>
    <cellStyle name="20% - Accent2 2 2 5 3" xfId="5754" xr:uid="{00000000-0005-0000-0000-0000C3000000}"/>
    <cellStyle name="20% - Accent2 2 2 5 3 2" xfId="14204" xr:uid="{D5EBAEF9-6D8E-4893-83AA-2B71CEEAFBB6}"/>
    <cellStyle name="20% - Accent2 2 2 5 4" xfId="9986" xr:uid="{7671CDB4-6186-48C6-9F17-46F74FC60733}"/>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97103A14-3DAB-4B61-AC9B-322DA5B97901}"/>
    <cellStyle name="20% - Accent2 2 2 6 2 3" xfId="12544" xr:uid="{5808FE0D-301F-48AF-8F76-1BEB0F9B2403}"/>
    <cellStyle name="20% - Accent2 2 2 6 3" xfId="6167" xr:uid="{00000000-0005-0000-0000-0000C7000000}"/>
    <cellStyle name="20% - Accent2 2 2 6 3 2" xfId="14617" xr:uid="{E12DED13-A9FE-49E9-B4EE-B386DCD9DF6F}"/>
    <cellStyle name="20% - Accent2 2 2 6 4" xfId="10399" xr:uid="{D869F236-800C-44D4-AB1B-0E42EEBD4358}"/>
    <cellStyle name="20% - Accent2 2 2 7" xfId="2274" xr:uid="{00000000-0005-0000-0000-0000C8000000}"/>
    <cellStyle name="20% - Accent2 2 2 7 2" xfId="6580" xr:uid="{00000000-0005-0000-0000-0000C9000000}"/>
    <cellStyle name="20% - Accent2 2 2 7 2 2" xfId="15030" xr:uid="{A2D69D42-8B85-4F8F-B539-3FAD056DF1B9}"/>
    <cellStyle name="20% - Accent2 2 2 7 3" xfId="10812" xr:uid="{11C060A5-0EAA-4FEA-9534-6513D72D9B05}"/>
    <cellStyle name="20% - Accent2 2 2 8" xfId="4514" xr:uid="{00000000-0005-0000-0000-0000CA000000}"/>
    <cellStyle name="20% - Accent2 2 2 8 2" xfId="12964" xr:uid="{A3819EE3-C1D9-4BE6-830F-749F4FD370BC}"/>
    <cellStyle name="20% - Accent2 2 2 9" xfId="8746" xr:uid="{B8ECBDC7-99EE-4C18-872A-C397A8258284}"/>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83D25E2E-C92A-4A3F-839E-FD786722E6C2}"/>
    <cellStyle name="20% - Accent2 2 3 2 2 3" xfId="11307" xr:uid="{1E777FFE-F304-4E24-8A4C-94746A8A80F1}"/>
    <cellStyle name="20% - Accent2 2 3 2 3" xfId="4930" xr:uid="{00000000-0005-0000-0000-0000CF000000}"/>
    <cellStyle name="20% - Accent2 2 3 2 3 2" xfId="13380" xr:uid="{306A6E7F-B80E-4D5E-9A9A-DCD33867065D}"/>
    <cellStyle name="20% - Accent2 2 3 2 4" xfId="9162" xr:uid="{368E7032-5F3D-469B-B159-22AC472F2C87}"/>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19F19C4A-0749-4455-87C9-2C701C0214FB}"/>
    <cellStyle name="20% - Accent2 2 3 3 2 3" xfId="11720" xr:uid="{49ABD306-5E8A-4C51-90D6-D4033EF79EAD}"/>
    <cellStyle name="20% - Accent2 2 3 3 3" xfId="5343" xr:uid="{00000000-0005-0000-0000-0000D3000000}"/>
    <cellStyle name="20% - Accent2 2 3 3 3 2" xfId="13793" xr:uid="{93752949-8AFB-4BDB-87AB-F3FFE926D581}"/>
    <cellStyle name="20% - Accent2 2 3 3 4" xfId="9575" xr:uid="{FD4C1472-EF07-4060-9289-ED6EC1DB6D39}"/>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83E7D6F6-9437-4EB2-B168-2A135646E96C}"/>
    <cellStyle name="20% - Accent2 2 3 4 2 3" xfId="12133" xr:uid="{A9B465B6-F95C-49FB-92BF-7F6275C0029A}"/>
    <cellStyle name="20% - Accent2 2 3 4 3" xfId="5756" xr:uid="{00000000-0005-0000-0000-0000D7000000}"/>
    <cellStyle name="20% - Accent2 2 3 4 3 2" xfId="14206" xr:uid="{1A25FE24-F4CF-4AA9-A1FE-62E44A20C177}"/>
    <cellStyle name="20% - Accent2 2 3 4 4" xfId="9988" xr:uid="{91808B24-1392-494C-AFEC-598ADB9BE8B4}"/>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71CC5DF6-B046-4644-B643-7B3BE6559671}"/>
    <cellStyle name="20% - Accent2 2 3 5 2 3" xfId="12546" xr:uid="{9D664E5B-BFD6-4AC5-8965-C754873BEF86}"/>
    <cellStyle name="20% - Accent2 2 3 5 3" xfId="6169" xr:uid="{00000000-0005-0000-0000-0000DB000000}"/>
    <cellStyle name="20% - Accent2 2 3 5 3 2" xfId="14619" xr:uid="{4AC3FF75-DFE1-40E5-9F45-EBF96A825BE1}"/>
    <cellStyle name="20% - Accent2 2 3 5 4" xfId="10401" xr:uid="{50F8A5AA-32B4-4164-AE30-2E08EE56C239}"/>
    <cellStyle name="20% - Accent2 2 3 6" xfId="2276" xr:uid="{00000000-0005-0000-0000-0000DC000000}"/>
    <cellStyle name="20% - Accent2 2 3 6 2" xfId="6582" xr:uid="{00000000-0005-0000-0000-0000DD000000}"/>
    <cellStyle name="20% - Accent2 2 3 6 2 2" xfId="15032" xr:uid="{E2A0656F-3BDF-4570-B99D-4E2920E03FBD}"/>
    <cellStyle name="20% - Accent2 2 3 6 3" xfId="10814" xr:uid="{DB5CFB67-DC9F-40FA-9A56-F94EC17B0216}"/>
    <cellStyle name="20% - Accent2 2 3 7" xfId="4516" xr:uid="{00000000-0005-0000-0000-0000DE000000}"/>
    <cellStyle name="20% - Accent2 2 3 7 2" xfId="12966" xr:uid="{782D3585-71E6-4431-A3EC-04D292C9D20D}"/>
    <cellStyle name="20% - Accent2 2 3 8" xfId="8748" xr:uid="{F9BA0574-DAFB-4044-B4EC-8F816DF4087E}"/>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00FB982C-8333-4954-9673-D1811E7A188F}"/>
    <cellStyle name="20% - Accent2 2 4 2 3" xfId="11304" xr:uid="{29CBC1DF-F8F2-47BA-A790-B409417AB4FF}"/>
    <cellStyle name="20% - Accent2 2 4 3" xfId="4927" xr:uid="{00000000-0005-0000-0000-0000E2000000}"/>
    <cellStyle name="20% - Accent2 2 4 3 2" xfId="13377" xr:uid="{E952469C-5E5E-4276-8354-E2C7585A56ED}"/>
    <cellStyle name="20% - Accent2 2 4 4" xfId="9159" xr:uid="{8994DAC4-A020-427C-A580-BAB1AD6435F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A164BE66-D5A5-4CCC-828C-9666E969DCB8}"/>
    <cellStyle name="20% - Accent2 2 5 2 3" xfId="11717" xr:uid="{17BD1501-155F-46C7-ACEC-9D898BA6F2C6}"/>
    <cellStyle name="20% - Accent2 2 5 3" xfId="5340" xr:uid="{00000000-0005-0000-0000-0000E6000000}"/>
    <cellStyle name="20% - Accent2 2 5 3 2" xfId="13790" xr:uid="{A7759FAA-E0A2-4AB7-94AF-BF027DC45E2A}"/>
    <cellStyle name="20% - Accent2 2 5 4" xfId="9572" xr:uid="{2B1ADE8E-7CE5-4E34-899F-212B92A8E190}"/>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3B0D9D7C-869F-49D8-9747-FD98A410EE42}"/>
    <cellStyle name="20% - Accent2 2 6 2 3" xfId="12130" xr:uid="{A60DDE4E-9B7D-4925-A787-BB051CA74685}"/>
    <cellStyle name="20% - Accent2 2 6 3" xfId="5753" xr:uid="{00000000-0005-0000-0000-0000EA000000}"/>
    <cellStyle name="20% - Accent2 2 6 3 2" xfId="14203" xr:uid="{026EB807-CEDC-4C9B-AD18-BC8065D4BB06}"/>
    <cellStyle name="20% - Accent2 2 6 4" xfId="9985" xr:uid="{87CDBF64-6F8D-4885-8A8D-F9D225A72B2C}"/>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FBF59F0A-47D6-48CA-BFD1-B3C0E2C1A99B}"/>
    <cellStyle name="20% - Accent2 2 7 2 3" xfId="12543" xr:uid="{6BB57948-2D7C-4284-A3C1-70513B05A421}"/>
    <cellStyle name="20% - Accent2 2 7 3" xfId="6166" xr:uid="{00000000-0005-0000-0000-0000EE000000}"/>
    <cellStyle name="20% - Accent2 2 7 3 2" xfId="14616" xr:uid="{8A07CADB-DF2E-48E6-9588-F2C8DD5F7C9B}"/>
    <cellStyle name="20% - Accent2 2 7 4" xfId="10398" xr:uid="{495E831C-336C-421D-B3B4-CA6F2C1438D9}"/>
    <cellStyle name="20% - Accent2 2 8" xfId="2273" xr:uid="{00000000-0005-0000-0000-0000EF000000}"/>
    <cellStyle name="20% - Accent2 2 8 2" xfId="6579" xr:uid="{00000000-0005-0000-0000-0000F0000000}"/>
    <cellStyle name="20% - Accent2 2 8 2 2" xfId="15029" xr:uid="{A3D44F73-59BC-4941-80F3-8285C0E21623}"/>
    <cellStyle name="20% - Accent2 2 8 3" xfId="10811" xr:uid="{36A22214-4AEF-4FBA-BD03-29046C9B4A22}"/>
    <cellStyle name="20% - Accent2 2 9" xfId="4513" xr:uid="{00000000-0005-0000-0000-0000F1000000}"/>
    <cellStyle name="20% - Accent2 2 9 2" xfId="12963" xr:uid="{244F5432-DA62-47D0-B9DE-435EFD80E6A2}"/>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2B029724-4C0B-4F9E-93DC-BDB67E38C864}"/>
    <cellStyle name="20% - Accent2 3 2 2 2 3" xfId="11309" xr:uid="{7D9C1903-3C8F-4699-B9B8-AC1F9491F87A}"/>
    <cellStyle name="20% - Accent2 3 2 2 3" xfId="4932" xr:uid="{00000000-0005-0000-0000-0000F7000000}"/>
    <cellStyle name="20% - Accent2 3 2 2 3 2" xfId="13382" xr:uid="{E45904DC-CF9C-47A4-9974-6B492DC910CC}"/>
    <cellStyle name="20% - Accent2 3 2 2 4" xfId="9164" xr:uid="{D1790924-7B9D-4865-A1E7-4DE9AE79C467}"/>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FCDDD4B0-B04A-457F-9B78-54579A33057F}"/>
    <cellStyle name="20% - Accent2 3 2 3 2 3" xfId="11722" xr:uid="{871859C2-DB4D-44A9-ADC2-960663A59B0A}"/>
    <cellStyle name="20% - Accent2 3 2 3 3" xfId="5345" xr:uid="{00000000-0005-0000-0000-0000FB000000}"/>
    <cellStyle name="20% - Accent2 3 2 3 3 2" xfId="13795" xr:uid="{6E2E962F-A314-4C93-BECE-5A0067180284}"/>
    <cellStyle name="20% - Accent2 3 2 3 4" xfId="9577" xr:uid="{89852A08-1539-4B35-B648-6A2FD6810F77}"/>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76E423FD-3E22-4DEF-93C7-82CF5438737A}"/>
    <cellStyle name="20% - Accent2 3 2 4 2 3" xfId="12135" xr:uid="{2420D3FE-EDA8-4024-AFF3-ECBAE2C5EB8C}"/>
    <cellStyle name="20% - Accent2 3 2 4 3" xfId="5758" xr:uid="{00000000-0005-0000-0000-0000FF000000}"/>
    <cellStyle name="20% - Accent2 3 2 4 3 2" xfId="14208" xr:uid="{5DA5733B-DBEC-4E91-A0A6-0C7A802667E8}"/>
    <cellStyle name="20% - Accent2 3 2 4 4" xfId="9990" xr:uid="{3ED36153-0893-4AC5-98E3-51B824F539A4}"/>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237E6DB7-9202-4E15-827B-CC88EBB11CAB}"/>
    <cellStyle name="20% - Accent2 3 2 5 2 3" xfId="12548" xr:uid="{F479C2E8-4C47-4BC3-A8EE-4883014C5A46}"/>
    <cellStyle name="20% - Accent2 3 2 5 3" xfId="6171" xr:uid="{00000000-0005-0000-0000-000003010000}"/>
    <cellStyle name="20% - Accent2 3 2 5 3 2" xfId="14621" xr:uid="{7F21EB49-852E-4844-B6B0-95D5FDD1E684}"/>
    <cellStyle name="20% - Accent2 3 2 5 4" xfId="10403" xr:uid="{969CCDF9-AD3B-48EE-826C-9109465E4D19}"/>
    <cellStyle name="20% - Accent2 3 2 6" xfId="2278" xr:uid="{00000000-0005-0000-0000-000004010000}"/>
    <cellStyle name="20% - Accent2 3 2 6 2" xfId="6584" xr:uid="{00000000-0005-0000-0000-000005010000}"/>
    <cellStyle name="20% - Accent2 3 2 6 2 2" xfId="15034" xr:uid="{0CA3F653-0EB9-4BC2-B16B-86A59D554CAF}"/>
    <cellStyle name="20% - Accent2 3 2 6 3" xfId="10816" xr:uid="{3C3869A1-C1C3-44A0-B632-F7743B4AF907}"/>
    <cellStyle name="20% - Accent2 3 2 7" xfId="4518" xr:uid="{00000000-0005-0000-0000-000006010000}"/>
    <cellStyle name="20% - Accent2 3 2 7 2" xfId="12968" xr:uid="{A40922F7-B9D9-4936-8730-7B994F224A70}"/>
    <cellStyle name="20% - Accent2 3 2 8" xfId="8750" xr:uid="{21B76DDB-9097-46EA-9333-BE8633F14004}"/>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5C06C7DD-084D-4A9B-BF04-2CA6FB867E7D}"/>
    <cellStyle name="20% - Accent2 3 3 2 3" xfId="11308" xr:uid="{2E33E5C2-FDAC-44D9-AD4B-83CECDFE5600}"/>
    <cellStyle name="20% - Accent2 3 3 3" xfId="4931" xr:uid="{00000000-0005-0000-0000-00000A010000}"/>
    <cellStyle name="20% - Accent2 3 3 3 2" xfId="13381" xr:uid="{EE65080C-E173-49C3-BA0F-ACE3D0010711}"/>
    <cellStyle name="20% - Accent2 3 3 4" xfId="9163" xr:uid="{0BF44F25-0F8C-4E00-B616-A1436C4A6851}"/>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E645C459-AC6D-4965-BB67-F685EBDB316F}"/>
    <cellStyle name="20% - Accent2 3 4 2 3" xfId="11721" xr:uid="{6640EBB8-9CFE-45D9-ABC0-281D2CDCF97D}"/>
    <cellStyle name="20% - Accent2 3 4 3" xfId="5344" xr:uid="{00000000-0005-0000-0000-00000E010000}"/>
    <cellStyle name="20% - Accent2 3 4 3 2" xfId="13794" xr:uid="{6A3DB89A-E5E8-411E-B387-54DFE41AB73A}"/>
    <cellStyle name="20% - Accent2 3 4 4" xfId="9576" xr:uid="{335501E9-4B4A-4EB2-90D7-CC8579052D79}"/>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BC1B8A55-F236-4365-A999-B0BFA8EC35ED}"/>
    <cellStyle name="20% - Accent2 3 5 2 3" xfId="12134" xr:uid="{539F9F5D-6CB9-41D9-B7FD-878B66825139}"/>
    <cellStyle name="20% - Accent2 3 5 3" xfId="5757" xr:uid="{00000000-0005-0000-0000-000012010000}"/>
    <cellStyle name="20% - Accent2 3 5 3 2" xfId="14207" xr:uid="{EBD0A8CC-F250-4192-86BE-68BF26B37F60}"/>
    <cellStyle name="20% - Accent2 3 5 4" xfId="9989" xr:uid="{4E8587B3-C524-4FA0-9CEA-3BD640E58C34}"/>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CA030A4D-92D7-46F9-81D2-1E83FB493730}"/>
    <cellStyle name="20% - Accent2 3 6 2 3" xfId="12547" xr:uid="{E53D9040-096D-4C29-8EE2-2F7B536303FC}"/>
    <cellStyle name="20% - Accent2 3 6 3" xfId="6170" xr:uid="{00000000-0005-0000-0000-000016010000}"/>
    <cellStyle name="20% - Accent2 3 6 3 2" xfId="14620" xr:uid="{B616A608-103D-49BE-9AD0-BA25A1DDD15E}"/>
    <cellStyle name="20% - Accent2 3 6 4" xfId="10402" xr:uid="{5A9B1C8C-A046-472D-A5F5-B0D537005C79}"/>
    <cellStyle name="20% - Accent2 3 7" xfId="2277" xr:uid="{00000000-0005-0000-0000-000017010000}"/>
    <cellStyle name="20% - Accent2 3 7 2" xfId="6583" xr:uid="{00000000-0005-0000-0000-000018010000}"/>
    <cellStyle name="20% - Accent2 3 7 2 2" xfId="15033" xr:uid="{1C21AB0D-889D-4A4A-9B5C-6CEFD9350B37}"/>
    <cellStyle name="20% - Accent2 3 7 3" xfId="10815" xr:uid="{6855D18C-94D9-497F-B779-78CA04A8D6F9}"/>
    <cellStyle name="20% - Accent2 3 8" xfId="4517" xr:uid="{00000000-0005-0000-0000-000019010000}"/>
    <cellStyle name="20% - Accent2 3 8 2" xfId="12967" xr:uid="{EF770C15-6CB6-4980-B1C1-5C7F6C717D74}"/>
    <cellStyle name="20% - Accent2 3 9" xfId="8749" xr:uid="{BF7C3509-DFD1-4A6B-B407-6149E7CB55D3}"/>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DDA368B5-34C7-4734-B2E5-69397C7A0F43}"/>
    <cellStyle name="20% - Accent2 4 2 2 3" xfId="11310" xr:uid="{5529C662-FE19-451A-B2F7-0F1AD0CDD44E}"/>
    <cellStyle name="20% - Accent2 4 2 3" xfId="4933" xr:uid="{00000000-0005-0000-0000-00001E010000}"/>
    <cellStyle name="20% - Accent2 4 2 3 2" xfId="13383" xr:uid="{45E6EA89-B31D-40A6-9CF0-E50695D928DC}"/>
    <cellStyle name="20% - Accent2 4 2 4" xfId="9165" xr:uid="{3EBA57DF-FF07-45A4-9271-7654A8A04E4E}"/>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CAAF3132-972E-45E5-8550-9A75559C62B2}"/>
    <cellStyle name="20% - Accent2 4 3 2 3" xfId="11723" xr:uid="{4CA18139-9A92-4725-8F25-D479019E7A25}"/>
    <cellStyle name="20% - Accent2 4 3 3" xfId="5346" xr:uid="{00000000-0005-0000-0000-000022010000}"/>
    <cellStyle name="20% - Accent2 4 3 3 2" xfId="13796" xr:uid="{2FF402FD-DB10-4BE4-8F53-342EA6540121}"/>
    <cellStyle name="20% - Accent2 4 3 4" xfId="9578" xr:uid="{B47848DC-2976-4590-AF22-3D5961CB6E9C}"/>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877AA6CD-1BE7-4D87-9383-26234DFEEF76}"/>
    <cellStyle name="20% - Accent2 4 4 2 3" xfId="12136" xr:uid="{3BE77E43-AC58-4031-81BE-DFCBAACA5A1C}"/>
    <cellStyle name="20% - Accent2 4 4 3" xfId="5759" xr:uid="{00000000-0005-0000-0000-000026010000}"/>
    <cellStyle name="20% - Accent2 4 4 3 2" xfId="14209" xr:uid="{C2A4CF65-E79B-4EB6-8C6F-8119C50B662C}"/>
    <cellStyle name="20% - Accent2 4 4 4" xfId="9991" xr:uid="{030FA050-DC33-45CC-AEC0-439262C81791}"/>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D3161A15-8196-4DCF-80FF-FB17E7E5EDE0}"/>
    <cellStyle name="20% - Accent2 4 5 2 3" xfId="12549" xr:uid="{58DEA2B6-A5C6-4DBC-BD51-D557DC95CD22}"/>
    <cellStyle name="20% - Accent2 4 5 3" xfId="6172" xr:uid="{00000000-0005-0000-0000-00002A010000}"/>
    <cellStyle name="20% - Accent2 4 5 3 2" xfId="14622" xr:uid="{FF7D8630-0066-48CF-8888-ED5F37E91F44}"/>
    <cellStyle name="20% - Accent2 4 5 4" xfId="10404" xr:uid="{539CD9ED-6AE7-4DDF-9DF9-1BC38D8C5E80}"/>
    <cellStyle name="20% - Accent2 4 6" xfId="2279" xr:uid="{00000000-0005-0000-0000-00002B010000}"/>
    <cellStyle name="20% - Accent2 4 6 2" xfId="6585" xr:uid="{00000000-0005-0000-0000-00002C010000}"/>
    <cellStyle name="20% - Accent2 4 6 2 2" xfId="15035" xr:uid="{3D4FD400-6798-4C76-96E3-CA94C3BD33DB}"/>
    <cellStyle name="20% - Accent2 4 6 3" xfId="10817" xr:uid="{52CB71E0-316C-4889-B789-83C6ED558ED2}"/>
    <cellStyle name="20% - Accent2 4 7" xfId="4519" xr:uid="{00000000-0005-0000-0000-00002D010000}"/>
    <cellStyle name="20% - Accent2 4 7 2" xfId="12969" xr:uid="{7F173228-73AD-4212-A377-1AFE198D003D}"/>
    <cellStyle name="20% - Accent2 4 8" xfId="8751" xr:uid="{07653F48-8957-4558-8C43-E7AEFBB01783}"/>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31E2EF0C-9F73-4F61-A40E-8779ECFF8B25}"/>
    <cellStyle name="20% - Accent2 5 2 3" xfId="11303" xr:uid="{FB46B77B-87AA-46A0-A3A3-0C3244D24C35}"/>
    <cellStyle name="20% - Accent2 5 3" xfId="4926" xr:uid="{00000000-0005-0000-0000-000031010000}"/>
    <cellStyle name="20% - Accent2 5 3 2" xfId="13376" xr:uid="{EF7F2333-2F56-4BC4-B5AD-9953B720B807}"/>
    <cellStyle name="20% - Accent2 5 4" xfId="9158" xr:uid="{D152995D-CE08-4249-9DCB-F2075EAE99C9}"/>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9FFEDDE6-1545-41E3-BA8D-A130DB5921A4}"/>
    <cellStyle name="20% - Accent2 6 2 3" xfId="11716" xr:uid="{E118F2C6-76DD-4802-9FE1-DFACA40F603E}"/>
    <cellStyle name="20% - Accent2 6 3" xfId="5339" xr:uid="{00000000-0005-0000-0000-000035010000}"/>
    <cellStyle name="20% - Accent2 6 3 2" xfId="13789" xr:uid="{186296D5-3BFA-472E-9C8A-B38D1DA774BD}"/>
    <cellStyle name="20% - Accent2 6 4" xfId="9571" xr:uid="{3479FCCB-C891-4734-961F-7167EC14B25C}"/>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9A519EB0-0940-4872-BECA-33AFFCBF6434}"/>
    <cellStyle name="20% - Accent2 7 2 3" xfId="12129" xr:uid="{720FA7E0-3EFA-4D09-B78D-76D41BFA3576}"/>
    <cellStyle name="20% - Accent2 7 3" xfId="5752" xr:uid="{00000000-0005-0000-0000-000039010000}"/>
    <cellStyle name="20% - Accent2 7 3 2" xfId="14202" xr:uid="{C6DA923C-5E67-4FF8-9F9D-B7DA97308BA3}"/>
    <cellStyle name="20% - Accent2 7 4" xfId="9984" xr:uid="{17A97083-76B3-40CC-8990-EAC9DD34FC25}"/>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7A1AF272-8ECF-406A-914F-820024B0F9A6}"/>
    <cellStyle name="20% - Accent2 8 2 3" xfId="12542" xr:uid="{468EC12D-1795-437F-B682-CEA5786341B9}"/>
    <cellStyle name="20% - Accent2 8 3" xfId="6165" xr:uid="{00000000-0005-0000-0000-00003D010000}"/>
    <cellStyle name="20% - Accent2 8 3 2" xfId="14615" xr:uid="{8221C314-C762-4B28-85A8-A99DE54FBF4D}"/>
    <cellStyle name="20% - Accent2 8 4" xfId="10397" xr:uid="{A32E4668-B6CD-4B85-87F8-9EF9E69573A5}"/>
    <cellStyle name="20% - Accent2 9" xfId="2272" xr:uid="{00000000-0005-0000-0000-00003E010000}"/>
    <cellStyle name="20% - Accent2 9 2" xfId="6578" xr:uid="{00000000-0005-0000-0000-00003F010000}"/>
    <cellStyle name="20% - Accent2 9 2 2" xfId="15028" xr:uid="{4478009A-BCA6-4913-8B0A-732478991042}"/>
    <cellStyle name="20% - Accent2 9 3" xfId="10810" xr:uid="{F01C62AF-2693-4C36-A6BC-0EAAFDCE6F4B}"/>
    <cellStyle name="20% - Accent3" xfId="17" builtinId="38" customBuiltin="1"/>
    <cellStyle name="20% - Accent3 10" xfId="4520" xr:uid="{00000000-0005-0000-0000-000041010000}"/>
    <cellStyle name="20% - Accent3 10 2" xfId="12970" xr:uid="{4D18E768-9FFB-4CA6-AA71-F38D197E48E0}"/>
    <cellStyle name="20% - Accent3 11" xfId="8752" xr:uid="{175467BF-FA26-4D3B-AC89-914D44A38ABE}"/>
    <cellStyle name="20% - Accent3 2" xfId="18" xr:uid="{00000000-0005-0000-0000-000042010000}"/>
    <cellStyle name="20% - Accent3 2 10" xfId="8753" xr:uid="{EFFA4908-4ABD-47D4-BE1D-A42A039F647A}"/>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FEECA6E9-1554-4B34-8659-CD269DA795C1}"/>
    <cellStyle name="20% - Accent3 2 2 2 2 2 3" xfId="11314" xr:uid="{75AE54D6-30FB-440A-95C7-138CC84B090E}"/>
    <cellStyle name="20% - Accent3 2 2 2 2 3" xfId="4937" xr:uid="{00000000-0005-0000-0000-000048010000}"/>
    <cellStyle name="20% - Accent3 2 2 2 2 3 2" xfId="13387" xr:uid="{3174891D-91E8-4480-9025-2914CE8F6B1F}"/>
    <cellStyle name="20% - Accent3 2 2 2 2 4" xfId="9169" xr:uid="{123868F6-BC80-4D19-A5E7-02C91F142AD1}"/>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FA485E83-D130-402B-809D-42B88386AB73}"/>
    <cellStyle name="20% - Accent3 2 2 2 3 2 3" xfId="11727" xr:uid="{F8B41EDA-73B5-4AE3-A98E-33E163838725}"/>
    <cellStyle name="20% - Accent3 2 2 2 3 3" xfId="5350" xr:uid="{00000000-0005-0000-0000-00004C010000}"/>
    <cellStyle name="20% - Accent3 2 2 2 3 3 2" xfId="13800" xr:uid="{2DCB3451-2894-4818-AE45-5445C68D91C2}"/>
    <cellStyle name="20% - Accent3 2 2 2 3 4" xfId="9582" xr:uid="{474ACE46-99C4-4E81-AC00-08F0E8E8331C}"/>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36E056DF-D477-4EFE-848D-E6F516FCC9E4}"/>
    <cellStyle name="20% - Accent3 2 2 2 4 2 3" xfId="12140" xr:uid="{53D26F60-E92C-45CC-8E70-AB7659A40874}"/>
    <cellStyle name="20% - Accent3 2 2 2 4 3" xfId="5763" xr:uid="{00000000-0005-0000-0000-000050010000}"/>
    <cellStyle name="20% - Accent3 2 2 2 4 3 2" xfId="14213" xr:uid="{91FBDE33-5AA5-473B-956F-71D4D26CC5F7}"/>
    <cellStyle name="20% - Accent3 2 2 2 4 4" xfId="9995" xr:uid="{69FEEEAE-B321-4746-988E-8EE8C8F5643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6F9432D4-06A3-41B7-9DDD-F47CE1A495AA}"/>
    <cellStyle name="20% - Accent3 2 2 2 5 2 3" xfId="12553" xr:uid="{6232ED6D-FACE-4134-8575-267DBBFF0142}"/>
    <cellStyle name="20% - Accent3 2 2 2 5 3" xfId="6176" xr:uid="{00000000-0005-0000-0000-000054010000}"/>
    <cellStyle name="20% - Accent3 2 2 2 5 3 2" xfId="14626" xr:uid="{9EDEF6D8-637C-46FC-BB74-CE839763BAA1}"/>
    <cellStyle name="20% - Accent3 2 2 2 5 4" xfId="10408" xr:uid="{903957A4-D91F-45B7-ABF2-ACF57E2A6ADB}"/>
    <cellStyle name="20% - Accent3 2 2 2 6" xfId="2283" xr:uid="{00000000-0005-0000-0000-000055010000}"/>
    <cellStyle name="20% - Accent3 2 2 2 6 2" xfId="6589" xr:uid="{00000000-0005-0000-0000-000056010000}"/>
    <cellStyle name="20% - Accent3 2 2 2 6 2 2" xfId="15039" xr:uid="{B5FF4B5B-1573-4328-9A7A-4983040D82FB}"/>
    <cellStyle name="20% - Accent3 2 2 2 6 3" xfId="10821" xr:uid="{403B47E9-2609-4854-84DC-167DED6BA5B5}"/>
    <cellStyle name="20% - Accent3 2 2 2 7" xfId="4523" xr:uid="{00000000-0005-0000-0000-000057010000}"/>
    <cellStyle name="20% - Accent3 2 2 2 7 2" xfId="12973" xr:uid="{BCE4EF47-9226-4821-AEE3-6C7C93654237}"/>
    <cellStyle name="20% - Accent3 2 2 2 8" xfId="8755" xr:uid="{911CE8EC-1363-479C-92C3-A0C8311B9BD8}"/>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F2BBAF93-5C16-4F9F-BA8E-918CDDBE607D}"/>
    <cellStyle name="20% - Accent3 2 2 3 2 3" xfId="11313" xr:uid="{D7D08D3C-5332-4039-9E66-50412662E641}"/>
    <cellStyle name="20% - Accent3 2 2 3 3" xfId="4936" xr:uid="{00000000-0005-0000-0000-00005B010000}"/>
    <cellStyle name="20% - Accent3 2 2 3 3 2" xfId="13386" xr:uid="{78ABF6F6-588D-4B1B-B1C2-610E8DA30F34}"/>
    <cellStyle name="20% - Accent3 2 2 3 4" xfId="9168" xr:uid="{DDCF4712-31E3-49D6-A5E3-1D58B018F34B}"/>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9288C7CE-477E-4B4D-ABCC-B071F52CF5C7}"/>
    <cellStyle name="20% - Accent3 2 2 4 2 3" xfId="11726" xr:uid="{99D72428-1C42-49F6-AC1F-040323C401EF}"/>
    <cellStyle name="20% - Accent3 2 2 4 3" xfId="5349" xr:uid="{00000000-0005-0000-0000-00005F010000}"/>
    <cellStyle name="20% - Accent3 2 2 4 3 2" xfId="13799" xr:uid="{DC368174-62F1-4095-86AE-19F245A79C0C}"/>
    <cellStyle name="20% - Accent3 2 2 4 4" xfId="9581" xr:uid="{D70B4767-633C-4114-9F06-D8452D06E69D}"/>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40C1C131-ABB0-4932-B7A5-542CA9A576CC}"/>
    <cellStyle name="20% - Accent3 2 2 5 2 3" xfId="12139" xr:uid="{0F4DADB4-FA93-4657-9F70-55963729151C}"/>
    <cellStyle name="20% - Accent3 2 2 5 3" xfId="5762" xr:uid="{00000000-0005-0000-0000-000063010000}"/>
    <cellStyle name="20% - Accent3 2 2 5 3 2" xfId="14212" xr:uid="{65460714-E941-4E9B-8D66-BAEABF2C4E8D}"/>
    <cellStyle name="20% - Accent3 2 2 5 4" xfId="9994" xr:uid="{02CD73C6-9F22-4FC4-B6F6-7F3EAE5314E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1FD13D05-70F4-4196-9790-CF50EF8BA13A}"/>
    <cellStyle name="20% - Accent3 2 2 6 2 3" xfId="12552" xr:uid="{B698A99A-7546-4555-8050-AFEE61DDAF0B}"/>
    <cellStyle name="20% - Accent3 2 2 6 3" xfId="6175" xr:uid="{00000000-0005-0000-0000-000067010000}"/>
    <cellStyle name="20% - Accent3 2 2 6 3 2" xfId="14625" xr:uid="{C0AB50E9-0D9C-46F5-8F4E-77B8BFC7269A}"/>
    <cellStyle name="20% - Accent3 2 2 6 4" xfId="10407" xr:uid="{8E182470-5C55-4091-B3DD-850C0E9A629D}"/>
    <cellStyle name="20% - Accent3 2 2 7" xfId="2282" xr:uid="{00000000-0005-0000-0000-000068010000}"/>
    <cellStyle name="20% - Accent3 2 2 7 2" xfId="6588" xr:uid="{00000000-0005-0000-0000-000069010000}"/>
    <cellStyle name="20% - Accent3 2 2 7 2 2" xfId="15038" xr:uid="{472A52C0-7AB9-4CBB-947B-965EF5BBCDB5}"/>
    <cellStyle name="20% - Accent3 2 2 7 3" xfId="10820" xr:uid="{989CB7AD-42BC-44CD-BA19-80C1CDE68881}"/>
    <cellStyle name="20% - Accent3 2 2 8" xfId="4522" xr:uid="{00000000-0005-0000-0000-00006A010000}"/>
    <cellStyle name="20% - Accent3 2 2 8 2" xfId="12972" xr:uid="{B34576A4-A375-405D-AA8A-5864041689D8}"/>
    <cellStyle name="20% - Accent3 2 2 9" xfId="8754" xr:uid="{6AD7B5C0-0844-4BCA-B1EE-DE5B65DD95B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1AD7D76F-991B-4064-8D38-6E2277953904}"/>
    <cellStyle name="20% - Accent3 2 3 2 2 3" xfId="11315" xr:uid="{E8B2DD15-9305-4006-8442-6573AC66AA1D}"/>
    <cellStyle name="20% - Accent3 2 3 2 3" xfId="4938" xr:uid="{00000000-0005-0000-0000-00006F010000}"/>
    <cellStyle name="20% - Accent3 2 3 2 3 2" xfId="13388" xr:uid="{0711BC1F-F5D7-44F1-83F3-DC03113DE467}"/>
    <cellStyle name="20% - Accent3 2 3 2 4" xfId="9170" xr:uid="{51D59CD0-1A71-4489-8E80-B315E5DCE36B}"/>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E9C8DA37-1817-4B44-A6B2-7346641C6ACA}"/>
    <cellStyle name="20% - Accent3 2 3 3 2 3" xfId="11728" xr:uid="{D1452E30-65BD-41F1-98A2-6180D2967F29}"/>
    <cellStyle name="20% - Accent3 2 3 3 3" xfId="5351" xr:uid="{00000000-0005-0000-0000-000073010000}"/>
    <cellStyle name="20% - Accent3 2 3 3 3 2" xfId="13801" xr:uid="{6CBF7CB7-4847-41E9-AFE7-CC43E1A3C24E}"/>
    <cellStyle name="20% - Accent3 2 3 3 4" xfId="9583" xr:uid="{97933D3B-EF8A-4665-89D8-27E0E0B104FF}"/>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A683E742-3000-479B-93E6-06725884B777}"/>
    <cellStyle name="20% - Accent3 2 3 4 2 3" xfId="12141" xr:uid="{1F79AE22-FFDD-452E-A6C5-A4764BE91BB9}"/>
    <cellStyle name="20% - Accent3 2 3 4 3" xfId="5764" xr:uid="{00000000-0005-0000-0000-000077010000}"/>
    <cellStyle name="20% - Accent3 2 3 4 3 2" xfId="14214" xr:uid="{85918474-1729-4EAF-84AB-1045A29547EC}"/>
    <cellStyle name="20% - Accent3 2 3 4 4" xfId="9996" xr:uid="{DEF59184-E35F-4D2C-B006-AAA131D724D6}"/>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B126E01A-4473-45A0-A3E7-CC848DC856B9}"/>
    <cellStyle name="20% - Accent3 2 3 5 2 3" xfId="12554" xr:uid="{BFA5FD9C-ADCA-4A40-BB5E-6CD044F55FAD}"/>
    <cellStyle name="20% - Accent3 2 3 5 3" xfId="6177" xr:uid="{00000000-0005-0000-0000-00007B010000}"/>
    <cellStyle name="20% - Accent3 2 3 5 3 2" xfId="14627" xr:uid="{E005A5DE-ED9D-4C1D-9B7F-D86EACC6C47D}"/>
    <cellStyle name="20% - Accent3 2 3 5 4" xfId="10409" xr:uid="{63FAC920-112A-451F-B315-78A93AA85812}"/>
    <cellStyle name="20% - Accent3 2 3 6" xfId="2284" xr:uid="{00000000-0005-0000-0000-00007C010000}"/>
    <cellStyle name="20% - Accent3 2 3 6 2" xfId="6590" xr:uid="{00000000-0005-0000-0000-00007D010000}"/>
    <cellStyle name="20% - Accent3 2 3 6 2 2" xfId="15040" xr:uid="{7C01C023-E853-4B13-96C9-A177DC6C89FB}"/>
    <cellStyle name="20% - Accent3 2 3 6 3" xfId="10822" xr:uid="{C3060D1C-191F-471C-84D0-14D6E78116FA}"/>
    <cellStyle name="20% - Accent3 2 3 7" xfId="4524" xr:uid="{00000000-0005-0000-0000-00007E010000}"/>
    <cellStyle name="20% - Accent3 2 3 7 2" xfId="12974" xr:uid="{63D0BC30-1AA9-428A-B868-DDC962A84B7F}"/>
    <cellStyle name="20% - Accent3 2 3 8" xfId="8756" xr:uid="{2EC81A77-9D90-48E7-91E4-B09749FD6168}"/>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ABD35A77-F387-4D2F-9CCB-74D7A26DA10D}"/>
    <cellStyle name="20% - Accent3 2 4 2 3" xfId="11312" xr:uid="{9C19E849-C8B2-4FD1-A40B-EB4504F5C0B9}"/>
    <cellStyle name="20% - Accent3 2 4 3" xfId="4935" xr:uid="{00000000-0005-0000-0000-000082010000}"/>
    <cellStyle name="20% - Accent3 2 4 3 2" xfId="13385" xr:uid="{CD65A2EF-8CD5-4DB8-ADA5-22247D993293}"/>
    <cellStyle name="20% - Accent3 2 4 4" xfId="9167" xr:uid="{FEC6C014-5F2E-48D3-8FA0-C7928956BED1}"/>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F7CB62DD-8BA6-4F3F-B2B5-F2242F453722}"/>
    <cellStyle name="20% - Accent3 2 5 2 3" xfId="11725" xr:uid="{9E8FF779-1040-48FE-BCE0-F9CB2819464E}"/>
    <cellStyle name="20% - Accent3 2 5 3" xfId="5348" xr:uid="{00000000-0005-0000-0000-000086010000}"/>
    <cellStyle name="20% - Accent3 2 5 3 2" xfId="13798" xr:uid="{84E7185C-5F9F-453F-AF0F-010D9C09E18E}"/>
    <cellStyle name="20% - Accent3 2 5 4" xfId="9580" xr:uid="{A647E0AF-0BA5-4DFB-BD82-4B97FDD65D63}"/>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AD58CAD5-8544-4846-AEBE-4286410C2B6E}"/>
    <cellStyle name="20% - Accent3 2 6 2 3" xfId="12138" xr:uid="{DA3D6547-085E-496B-B1FD-BB9D1CBCF5FD}"/>
    <cellStyle name="20% - Accent3 2 6 3" xfId="5761" xr:uid="{00000000-0005-0000-0000-00008A010000}"/>
    <cellStyle name="20% - Accent3 2 6 3 2" xfId="14211" xr:uid="{CE5A964F-7726-4911-B290-98AF45B2C860}"/>
    <cellStyle name="20% - Accent3 2 6 4" xfId="9993" xr:uid="{DF4F2080-92D8-4C9F-9205-43B15704B9B5}"/>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6780E0A0-C38A-4682-9899-574567A5BC90}"/>
    <cellStyle name="20% - Accent3 2 7 2 3" xfId="12551" xr:uid="{7F9F5DD6-2973-4488-A5CC-91D9E84755ED}"/>
    <cellStyle name="20% - Accent3 2 7 3" xfId="6174" xr:uid="{00000000-0005-0000-0000-00008E010000}"/>
    <cellStyle name="20% - Accent3 2 7 3 2" xfId="14624" xr:uid="{F5280813-945A-4E93-915C-30FFC770B773}"/>
    <cellStyle name="20% - Accent3 2 7 4" xfId="10406" xr:uid="{8E759C6A-E2F3-40F7-BE2A-972635E925BD}"/>
    <cellStyle name="20% - Accent3 2 8" xfId="2281" xr:uid="{00000000-0005-0000-0000-00008F010000}"/>
    <cellStyle name="20% - Accent3 2 8 2" xfId="6587" xr:uid="{00000000-0005-0000-0000-000090010000}"/>
    <cellStyle name="20% - Accent3 2 8 2 2" xfId="15037" xr:uid="{08DD0B8A-3A9C-494C-BBDC-90EF166DF8FD}"/>
    <cellStyle name="20% - Accent3 2 8 3" xfId="10819" xr:uid="{BCF7CEA5-2FA4-4901-91EE-43CA48D046F6}"/>
    <cellStyle name="20% - Accent3 2 9" xfId="4521" xr:uid="{00000000-0005-0000-0000-000091010000}"/>
    <cellStyle name="20% - Accent3 2 9 2" xfId="12971" xr:uid="{5144C16F-D5B9-4692-AEDD-4B4ADC5B6425}"/>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0A024186-8C19-474C-9553-74D2236B3F6E}"/>
    <cellStyle name="20% - Accent3 3 2 2 2 3" xfId="11317" xr:uid="{82A93B7D-2F72-47F4-A025-17C4F485DCFD}"/>
    <cellStyle name="20% - Accent3 3 2 2 3" xfId="4940" xr:uid="{00000000-0005-0000-0000-000097010000}"/>
    <cellStyle name="20% - Accent3 3 2 2 3 2" xfId="13390" xr:uid="{EBE84DE4-93D5-45AE-854C-31A778134244}"/>
    <cellStyle name="20% - Accent3 3 2 2 4" xfId="9172" xr:uid="{CB1A3438-21F1-422B-867F-6327D67A8AB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B41BB882-1B82-4C67-867A-FF5B229CEEA6}"/>
    <cellStyle name="20% - Accent3 3 2 3 2 3" xfId="11730" xr:uid="{B4BBBA1C-F8ED-4FBC-8FC7-C2DDD4C386C4}"/>
    <cellStyle name="20% - Accent3 3 2 3 3" xfId="5353" xr:uid="{00000000-0005-0000-0000-00009B010000}"/>
    <cellStyle name="20% - Accent3 3 2 3 3 2" xfId="13803" xr:uid="{F85FB318-30BC-49B6-BE5E-E9FF7105B6B1}"/>
    <cellStyle name="20% - Accent3 3 2 3 4" xfId="9585" xr:uid="{244CD03A-2596-470F-AF1E-AA1F79E6C4E7}"/>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B3C41F47-D2BB-43B2-8B1E-4E55CD3EC1A3}"/>
    <cellStyle name="20% - Accent3 3 2 4 2 3" xfId="12143" xr:uid="{5A1616D3-A699-42A6-A9A3-0990F167AFDE}"/>
    <cellStyle name="20% - Accent3 3 2 4 3" xfId="5766" xr:uid="{00000000-0005-0000-0000-00009F010000}"/>
    <cellStyle name="20% - Accent3 3 2 4 3 2" xfId="14216" xr:uid="{121A2D3A-F4F9-42C2-B3E7-26A910C1F326}"/>
    <cellStyle name="20% - Accent3 3 2 4 4" xfId="9998" xr:uid="{784BEDA9-1DF1-4A36-B9D0-51E361FEE3DA}"/>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2FE44A82-8A19-4EB5-A982-27C4546C624E}"/>
    <cellStyle name="20% - Accent3 3 2 5 2 3" xfId="12556" xr:uid="{8ADE061E-5F98-4731-949C-07F35787B529}"/>
    <cellStyle name="20% - Accent3 3 2 5 3" xfId="6179" xr:uid="{00000000-0005-0000-0000-0000A3010000}"/>
    <cellStyle name="20% - Accent3 3 2 5 3 2" xfId="14629" xr:uid="{F4AF8E43-B12D-4513-8F11-A7A88CF83617}"/>
    <cellStyle name="20% - Accent3 3 2 5 4" xfId="10411" xr:uid="{943894C8-42CD-4332-A2C0-F1129E2611BF}"/>
    <cellStyle name="20% - Accent3 3 2 6" xfId="2286" xr:uid="{00000000-0005-0000-0000-0000A4010000}"/>
    <cellStyle name="20% - Accent3 3 2 6 2" xfId="6592" xr:uid="{00000000-0005-0000-0000-0000A5010000}"/>
    <cellStyle name="20% - Accent3 3 2 6 2 2" xfId="15042" xr:uid="{2E6C8EC5-93D1-4ACD-92EE-31EA211B1C98}"/>
    <cellStyle name="20% - Accent3 3 2 6 3" xfId="10824" xr:uid="{AD672831-2C03-44DC-ADAC-6263524CF324}"/>
    <cellStyle name="20% - Accent3 3 2 7" xfId="4526" xr:uid="{00000000-0005-0000-0000-0000A6010000}"/>
    <cellStyle name="20% - Accent3 3 2 7 2" xfId="12976" xr:uid="{52574F15-91CC-440B-BDFE-9E9B01C15D21}"/>
    <cellStyle name="20% - Accent3 3 2 8" xfId="8758" xr:uid="{805D5FFF-50B3-4186-851C-41F6C9BABBCA}"/>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AD520004-815E-4C4D-AC9F-FC30A7222D69}"/>
    <cellStyle name="20% - Accent3 3 3 2 3" xfId="11316" xr:uid="{BF750AC3-0B97-4F43-B111-B43AA12D2FC0}"/>
    <cellStyle name="20% - Accent3 3 3 3" xfId="4939" xr:uid="{00000000-0005-0000-0000-0000AA010000}"/>
    <cellStyle name="20% - Accent3 3 3 3 2" xfId="13389" xr:uid="{683F5419-F6D2-414D-B677-EFD5E8BC3687}"/>
    <cellStyle name="20% - Accent3 3 3 4" xfId="9171" xr:uid="{25FD9F5F-F9C5-4086-980B-E2946FA351E3}"/>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9DAC0C10-9BE6-470D-BA82-FE866CC32470}"/>
    <cellStyle name="20% - Accent3 3 4 2 3" xfId="11729" xr:uid="{98A935A9-85E0-48B3-93B6-1B5B83A707A2}"/>
    <cellStyle name="20% - Accent3 3 4 3" xfId="5352" xr:uid="{00000000-0005-0000-0000-0000AE010000}"/>
    <cellStyle name="20% - Accent3 3 4 3 2" xfId="13802" xr:uid="{CBDE8A85-A649-4CE2-9A78-7E5F535631DB}"/>
    <cellStyle name="20% - Accent3 3 4 4" xfId="9584" xr:uid="{7CE56AC8-E8B2-4415-AE7C-A4AA767FCC30}"/>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C8A8BB0D-7456-4089-A71B-F9D6CD870625}"/>
    <cellStyle name="20% - Accent3 3 5 2 3" xfId="12142" xr:uid="{6B0901BF-FFD2-4705-B16C-8672C6A111F6}"/>
    <cellStyle name="20% - Accent3 3 5 3" xfId="5765" xr:uid="{00000000-0005-0000-0000-0000B2010000}"/>
    <cellStyle name="20% - Accent3 3 5 3 2" xfId="14215" xr:uid="{6A4662A5-B19C-47B8-9411-E75E9C1EA7CD}"/>
    <cellStyle name="20% - Accent3 3 5 4" xfId="9997" xr:uid="{06AFC753-AFDD-4296-8CA5-E4088FB80B0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04E2FD41-BEBD-40FA-B535-E901A2634233}"/>
    <cellStyle name="20% - Accent3 3 6 2 3" xfId="12555" xr:uid="{0D309196-9564-4343-8F6F-AF94D316A2C8}"/>
    <cellStyle name="20% - Accent3 3 6 3" xfId="6178" xr:uid="{00000000-0005-0000-0000-0000B6010000}"/>
    <cellStyle name="20% - Accent3 3 6 3 2" xfId="14628" xr:uid="{2ED03676-B7DA-43B2-AC6D-1149596C71EE}"/>
    <cellStyle name="20% - Accent3 3 6 4" xfId="10410" xr:uid="{F2508D90-1B49-448A-A5B8-82DDCE7EC68A}"/>
    <cellStyle name="20% - Accent3 3 7" xfId="2285" xr:uid="{00000000-0005-0000-0000-0000B7010000}"/>
    <cellStyle name="20% - Accent3 3 7 2" xfId="6591" xr:uid="{00000000-0005-0000-0000-0000B8010000}"/>
    <cellStyle name="20% - Accent3 3 7 2 2" xfId="15041" xr:uid="{0A443EB0-6E4F-4CAA-8C64-E5598C3BB307}"/>
    <cellStyle name="20% - Accent3 3 7 3" xfId="10823" xr:uid="{F9DB15C3-EB4A-41EE-849D-C5FDCE7DC80A}"/>
    <cellStyle name="20% - Accent3 3 8" xfId="4525" xr:uid="{00000000-0005-0000-0000-0000B9010000}"/>
    <cellStyle name="20% - Accent3 3 8 2" xfId="12975" xr:uid="{D57F90A6-20FC-457F-B5FA-E71A1A2B48DB}"/>
    <cellStyle name="20% - Accent3 3 9" xfId="8757" xr:uid="{637111D7-D715-45D3-BBB5-1043BF61898C}"/>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6257C48A-42B3-4998-9F33-1BA4447E8BFA}"/>
    <cellStyle name="20% - Accent3 4 2 2 3" xfId="11318" xr:uid="{903F147E-0CCA-4C5D-ACA1-45E266FA394E}"/>
    <cellStyle name="20% - Accent3 4 2 3" xfId="4941" xr:uid="{00000000-0005-0000-0000-0000BE010000}"/>
    <cellStyle name="20% - Accent3 4 2 3 2" xfId="13391" xr:uid="{6EA3DC20-C906-41F2-B503-E8A591A30F7A}"/>
    <cellStyle name="20% - Accent3 4 2 4" xfId="9173" xr:uid="{F6A6E1F5-62B6-40B0-B401-FF2ED73EE887}"/>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F26A69E6-A38A-4DC7-9B19-9D70EE3EC633}"/>
    <cellStyle name="20% - Accent3 4 3 2 3" xfId="11731" xr:uid="{F2096688-17F4-4190-9624-5D0C64FC1733}"/>
    <cellStyle name="20% - Accent3 4 3 3" xfId="5354" xr:uid="{00000000-0005-0000-0000-0000C2010000}"/>
    <cellStyle name="20% - Accent3 4 3 3 2" xfId="13804" xr:uid="{71580742-2826-44BA-8C6D-0876CF22E4CC}"/>
    <cellStyle name="20% - Accent3 4 3 4" xfId="9586" xr:uid="{F48D90EF-5C7B-4176-BAD5-AAEDA098CF3B}"/>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5F5A46BC-A57D-49B8-A770-28E2161A9C4D}"/>
    <cellStyle name="20% - Accent3 4 4 2 3" xfId="12144" xr:uid="{93132F13-1A4B-43F8-A7E2-EA457FC0D687}"/>
    <cellStyle name="20% - Accent3 4 4 3" xfId="5767" xr:uid="{00000000-0005-0000-0000-0000C6010000}"/>
    <cellStyle name="20% - Accent3 4 4 3 2" xfId="14217" xr:uid="{CC5AFA8A-0478-4CD8-9520-4291311A44CA}"/>
    <cellStyle name="20% - Accent3 4 4 4" xfId="9999" xr:uid="{AA5DAB99-C2C5-49FB-966A-90EECB580266}"/>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CFD62CFB-9231-4259-99ED-2436B4810F01}"/>
    <cellStyle name="20% - Accent3 4 5 2 3" xfId="12557" xr:uid="{48631C2A-6CD3-486C-A97D-2B749559DE24}"/>
    <cellStyle name="20% - Accent3 4 5 3" xfId="6180" xr:uid="{00000000-0005-0000-0000-0000CA010000}"/>
    <cellStyle name="20% - Accent3 4 5 3 2" xfId="14630" xr:uid="{86CCF2CC-34D5-4869-8B17-BEA1449E8428}"/>
    <cellStyle name="20% - Accent3 4 5 4" xfId="10412" xr:uid="{AB5654DF-3279-4873-82DF-0BF59B9C9CD1}"/>
    <cellStyle name="20% - Accent3 4 6" xfId="2287" xr:uid="{00000000-0005-0000-0000-0000CB010000}"/>
    <cellStyle name="20% - Accent3 4 6 2" xfId="6593" xr:uid="{00000000-0005-0000-0000-0000CC010000}"/>
    <cellStyle name="20% - Accent3 4 6 2 2" xfId="15043" xr:uid="{A631CE63-9DBE-4E0F-BD43-941B48A94A2E}"/>
    <cellStyle name="20% - Accent3 4 6 3" xfId="10825" xr:uid="{AA381F3D-54D5-4549-816D-DE7C07582AED}"/>
    <cellStyle name="20% - Accent3 4 7" xfId="4527" xr:uid="{00000000-0005-0000-0000-0000CD010000}"/>
    <cellStyle name="20% - Accent3 4 7 2" xfId="12977" xr:uid="{5AB43E44-CEF3-476E-9BAA-CF77C87B3545}"/>
    <cellStyle name="20% - Accent3 4 8" xfId="8759" xr:uid="{15ED1984-A468-4D60-801A-B8DD4D02EC15}"/>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DBAD33C1-07BC-45A3-8058-6ECF1B0FDCC7}"/>
    <cellStyle name="20% - Accent3 5 2 3" xfId="11311" xr:uid="{2EF792AD-4AF0-4B0F-9EFA-69CFDDA00E72}"/>
    <cellStyle name="20% - Accent3 5 3" xfId="4934" xr:uid="{00000000-0005-0000-0000-0000D1010000}"/>
    <cellStyle name="20% - Accent3 5 3 2" xfId="13384" xr:uid="{D1DAF893-2E7B-4882-8D9C-F2ADE5759E21}"/>
    <cellStyle name="20% - Accent3 5 4" xfId="9166" xr:uid="{9BF29900-BF8A-4F14-B0D0-789C0A660FA3}"/>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4BB3EDA8-912E-4ADB-BF9D-15E73CE2E6C1}"/>
    <cellStyle name="20% - Accent3 6 2 3" xfId="11724" xr:uid="{320D7ACA-EE91-471D-9710-9569D838F7C3}"/>
    <cellStyle name="20% - Accent3 6 3" xfId="5347" xr:uid="{00000000-0005-0000-0000-0000D5010000}"/>
    <cellStyle name="20% - Accent3 6 3 2" xfId="13797" xr:uid="{B2005ECA-3FF1-42BB-91C0-EC874220BA7A}"/>
    <cellStyle name="20% - Accent3 6 4" xfId="9579" xr:uid="{9A69FF60-F685-476D-BBC7-6A63AA9E1E16}"/>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6DBD4FD2-51A4-4865-8CA3-3FE2B48326E3}"/>
    <cellStyle name="20% - Accent3 7 2 3" xfId="12137" xr:uid="{F16188F3-ADBD-4C81-9F88-88018CA1F93A}"/>
    <cellStyle name="20% - Accent3 7 3" xfId="5760" xr:uid="{00000000-0005-0000-0000-0000D9010000}"/>
    <cellStyle name="20% - Accent3 7 3 2" xfId="14210" xr:uid="{7186BB65-F846-4380-9637-018FE5999B49}"/>
    <cellStyle name="20% - Accent3 7 4" xfId="9992" xr:uid="{E901652C-3E48-4646-95AB-93815AB0E309}"/>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26BA79A3-4170-4EDE-8ED7-0E65449BE50D}"/>
    <cellStyle name="20% - Accent3 8 2 3" xfId="12550" xr:uid="{B707A8E2-2C52-4307-90F7-5E4909C1071F}"/>
    <cellStyle name="20% - Accent3 8 3" xfId="6173" xr:uid="{00000000-0005-0000-0000-0000DD010000}"/>
    <cellStyle name="20% - Accent3 8 3 2" xfId="14623" xr:uid="{C82A6F60-BF23-44D6-B477-E6C0F7B8DDDF}"/>
    <cellStyle name="20% - Accent3 8 4" xfId="10405" xr:uid="{D1431C42-B56E-46BB-8146-41FF392544EC}"/>
    <cellStyle name="20% - Accent3 9" xfId="2280" xr:uid="{00000000-0005-0000-0000-0000DE010000}"/>
    <cellStyle name="20% - Accent3 9 2" xfId="6586" xr:uid="{00000000-0005-0000-0000-0000DF010000}"/>
    <cellStyle name="20% - Accent3 9 2 2" xfId="15036" xr:uid="{41BA80C8-0D26-4D67-8C31-8C336E2E685E}"/>
    <cellStyle name="20% - Accent3 9 3" xfId="10818" xr:uid="{8A09AA75-C31D-4221-9831-9284B3AD5208}"/>
    <cellStyle name="20% - Accent4" xfId="25" builtinId="42" customBuiltin="1"/>
    <cellStyle name="20% - Accent4 10" xfId="4528" xr:uid="{00000000-0005-0000-0000-0000E1010000}"/>
    <cellStyle name="20% - Accent4 10 2" xfId="12978" xr:uid="{AF7E2338-3EED-4909-A625-C18816B30AAD}"/>
    <cellStyle name="20% - Accent4 11" xfId="8760" xr:uid="{C9F24E74-C3C8-4C46-917A-C8D9F267FA8A}"/>
    <cellStyle name="20% - Accent4 2" xfId="26" xr:uid="{00000000-0005-0000-0000-0000E2010000}"/>
    <cellStyle name="20% - Accent4 2 10" xfId="8761" xr:uid="{C0A0823E-1282-4A20-9E19-13CA347BCC5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9E365ECE-B1DB-4F80-9920-637E0D87758A}"/>
    <cellStyle name="20% - Accent4 2 2 2 2 2 3" xfId="11322" xr:uid="{BB709F80-9271-4C9F-878B-9A8C0883D2FF}"/>
    <cellStyle name="20% - Accent4 2 2 2 2 3" xfId="4945" xr:uid="{00000000-0005-0000-0000-0000E8010000}"/>
    <cellStyle name="20% - Accent4 2 2 2 2 3 2" xfId="13395" xr:uid="{BB22212E-CE00-40F3-AAC0-9A96E61E3FDA}"/>
    <cellStyle name="20% - Accent4 2 2 2 2 4" xfId="9177" xr:uid="{218C455F-4DD9-442F-B26F-592CC7D026AE}"/>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8267C92B-9B00-4BBC-8E92-0E97907FAB98}"/>
    <cellStyle name="20% - Accent4 2 2 2 3 2 3" xfId="11735" xr:uid="{481437E7-674A-47C6-ACB1-36E51E5551F2}"/>
    <cellStyle name="20% - Accent4 2 2 2 3 3" xfId="5358" xr:uid="{00000000-0005-0000-0000-0000EC010000}"/>
    <cellStyle name="20% - Accent4 2 2 2 3 3 2" xfId="13808" xr:uid="{1AB19674-809D-413C-B04F-B4BC17194997}"/>
    <cellStyle name="20% - Accent4 2 2 2 3 4" xfId="9590" xr:uid="{E56841F7-B5CD-447A-8B46-D232CDB110BE}"/>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60EEA4AF-B157-4CD1-BAE3-184F7FE0C84B}"/>
    <cellStyle name="20% - Accent4 2 2 2 4 2 3" xfId="12148" xr:uid="{2C014C44-0CC8-4A78-B72F-53631D15B953}"/>
    <cellStyle name="20% - Accent4 2 2 2 4 3" xfId="5771" xr:uid="{00000000-0005-0000-0000-0000F0010000}"/>
    <cellStyle name="20% - Accent4 2 2 2 4 3 2" xfId="14221" xr:uid="{613437F0-FF2F-4A9C-A96A-0D967465ED41}"/>
    <cellStyle name="20% - Accent4 2 2 2 4 4" xfId="10003" xr:uid="{64984C5F-94A2-4FB7-89C7-1CA9E8175049}"/>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590B29C8-97DD-4B30-A2B9-0768AFBD23D9}"/>
    <cellStyle name="20% - Accent4 2 2 2 5 2 3" xfId="12561" xr:uid="{A6AD7ABE-F9ED-4ACE-B590-29254A767E7F}"/>
    <cellStyle name="20% - Accent4 2 2 2 5 3" xfId="6184" xr:uid="{00000000-0005-0000-0000-0000F4010000}"/>
    <cellStyle name="20% - Accent4 2 2 2 5 3 2" xfId="14634" xr:uid="{91FF2270-59FA-41BB-839D-D51F2BB72407}"/>
    <cellStyle name="20% - Accent4 2 2 2 5 4" xfId="10416" xr:uid="{450FDE48-DA5D-4ECE-AFAF-611CEA428854}"/>
    <cellStyle name="20% - Accent4 2 2 2 6" xfId="2291" xr:uid="{00000000-0005-0000-0000-0000F5010000}"/>
    <cellStyle name="20% - Accent4 2 2 2 6 2" xfId="6597" xr:uid="{00000000-0005-0000-0000-0000F6010000}"/>
    <cellStyle name="20% - Accent4 2 2 2 6 2 2" xfId="15047" xr:uid="{ECB98894-9810-4EF7-8694-00C6707CF708}"/>
    <cellStyle name="20% - Accent4 2 2 2 6 3" xfId="10829" xr:uid="{EA123A18-D13F-4DE5-8A81-997236F20D24}"/>
    <cellStyle name="20% - Accent4 2 2 2 7" xfId="4531" xr:uid="{00000000-0005-0000-0000-0000F7010000}"/>
    <cellStyle name="20% - Accent4 2 2 2 7 2" xfId="12981" xr:uid="{AFA5E29B-AD52-4BBA-9273-1221E68C20A6}"/>
    <cellStyle name="20% - Accent4 2 2 2 8" xfId="8763" xr:uid="{72AB7680-600F-45A1-8F35-74C8A2DBEF9F}"/>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9029DD44-6968-4CF5-9196-39C2FD606FBF}"/>
    <cellStyle name="20% - Accent4 2 2 3 2 3" xfId="11321" xr:uid="{5EAE63F3-1D19-44AD-83A9-23C42D5E4A96}"/>
    <cellStyle name="20% - Accent4 2 2 3 3" xfId="4944" xr:uid="{00000000-0005-0000-0000-0000FB010000}"/>
    <cellStyle name="20% - Accent4 2 2 3 3 2" xfId="13394" xr:uid="{D1B6CF5D-3B4B-45D1-BD2E-20B5D59A56B7}"/>
    <cellStyle name="20% - Accent4 2 2 3 4" xfId="9176" xr:uid="{EDEC6803-4F19-4D61-AA3E-BB0802C78619}"/>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DEF01A16-097F-4B22-81E5-117D6CBE8E1D}"/>
    <cellStyle name="20% - Accent4 2 2 4 2 3" xfId="11734" xr:uid="{BACBE82D-5612-450E-8787-82AC730677D4}"/>
    <cellStyle name="20% - Accent4 2 2 4 3" xfId="5357" xr:uid="{00000000-0005-0000-0000-0000FF010000}"/>
    <cellStyle name="20% - Accent4 2 2 4 3 2" xfId="13807" xr:uid="{D569CA75-E8B2-46A2-95C8-69E63CF44806}"/>
    <cellStyle name="20% - Accent4 2 2 4 4" xfId="9589" xr:uid="{91BD1DF1-F33C-4537-9977-11581BCF4D1B}"/>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814161FA-AA2A-461F-83D2-3D9FAC2005C8}"/>
    <cellStyle name="20% - Accent4 2 2 5 2 3" xfId="12147" xr:uid="{399EBD02-6F77-49EB-8B9A-49F707F03EB4}"/>
    <cellStyle name="20% - Accent4 2 2 5 3" xfId="5770" xr:uid="{00000000-0005-0000-0000-000003020000}"/>
    <cellStyle name="20% - Accent4 2 2 5 3 2" xfId="14220" xr:uid="{C50BA00C-C213-4292-ACEC-9F959DEB9F60}"/>
    <cellStyle name="20% - Accent4 2 2 5 4" xfId="10002" xr:uid="{82C7F61D-308A-417B-907C-256475114B9B}"/>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484EE39A-163C-4722-9D9C-BEDFEB9752AC}"/>
    <cellStyle name="20% - Accent4 2 2 6 2 3" xfId="12560" xr:uid="{157152EF-ECAA-4CF0-A342-C2FE213FE23A}"/>
    <cellStyle name="20% - Accent4 2 2 6 3" xfId="6183" xr:uid="{00000000-0005-0000-0000-000007020000}"/>
    <cellStyle name="20% - Accent4 2 2 6 3 2" xfId="14633" xr:uid="{978F6C14-881B-4B26-9E94-26C7C312AE5C}"/>
    <cellStyle name="20% - Accent4 2 2 6 4" xfId="10415" xr:uid="{4115D58A-D219-4353-A510-1FBE0EA511B8}"/>
    <cellStyle name="20% - Accent4 2 2 7" xfId="2290" xr:uid="{00000000-0005-0000-0000-000008020000}"/>
    <cellStyle name="20% - Accent4 2 2 7 2" xfId="6596" xr:uid="{00000000-0005-0000-0000-000009020000}"/>
    <cellStyle name="20% - Accent4 2 2 7 2 2" xfId="15046" xr:uid="{A75E5AE0-710E-4F62-A1B0-CD82060D00C0}"/>
    <cellStyle name="20% - Accent4 2 2 7 3" xfId="10828" xr:uid="{339F0ED6-D383-427C-9D9E-9B22F5C24DC8}"/>
    <cellStyle name="20% - Accent4 2 2 8" xfId="4530" xr:uid="{00000000-0005-0000-0000-00000A020000}"/>
    <cellStyle name="20% - Accent4 2 2 8 2" xfId="12980" xr:uid="{3DE4DFFF-BBE9-4ADA-99C1-2C77941429EE}"/>
    <cellStyle name="20% - Accent4 2 2 9" xfId="8762" xr:uid="{9383F934-83BF-4ABA-AB03-74F28075F3BC}"/>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EC4415F1-BF9F-44C3-BAC2-534D9827648D}"/>
    <cellStyle name="20% - Accent4 2 3 2 2 3" xfId="11323" xr:uid="{63DB718C-4A69-4F30-9E98-61FF2087FBC4}"/>
    <cellStyle name="20% - Accent4 2 3 2 3" xfId="4946" xr:uid="{00000000-0005-0000-0000-00000F020000}"/>
    <cellStyle name="20% - Accent4 2 3 2 3 2" xfId="13396" xr:uid="{82CA1E63-8D1F-413C-8327-F9847A86817B}"/>
    <cellStyle name="20% - Accent4 2 3 2 4" xfId="9178" xr:uid="{B5833AEC-8A53-4BD8-A46D-AF1E4E85A59E}"/>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17B5FF79-CF3C-42DA-A8DD-20DFD9D0F39E}"/>
    <cellStyle name="20% - Accent4 2 3 3 2 3" xfId="11736" xr:uid="{BDBAF330-3245-413E-BC49-0268A536F4BC}"/>
    <cellStyle name="20% - Accent4 2 3 3 3" xfId="5359" xr:uid="{00000000-0005-0000-0000-000013020000}"/>
    <cellStyle name="20% - Accent4 2 3 3 3 2" xfId="13809" xr:uid="{ABFD0757-826A-4ADF-B869-7B98E70A27AA}"/>
    <cellStyle name="20% - Accent4 2 3 3 4" xfId="9591" xr:uid="{5BA33D26-E2D9-46B6-90D0-D3677E7CD131}"/>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E4A966DE-73F6-40DD-A7B0-D228E98A7FEC}"/>
    <cellStyle name="20% - Accent4 2 3 4 2 3" xfId="12149" xr:uid="{E6EEAAC1-BD1F-402C-936D-381C4D47AEF4}"/>
    <cellStyle name="20% - Accent4 2 3 4 3" xfId="5772" xr:uid="{00000000-0005-0000-0000-000017020000}"/>
    <cellStyle name="20% - Accent4 2 3 4 3 2" xfId="14222" xr:uid="{1D87F426-FFDE-46F9-A64B-9E2F8925C696}"/>
    <cellStyle name="20% - Accent4 2 3 4 4" xfId="10004" xr:uid="{48A423BB-56DA-422B-BDAF-DC48E559EDC9}"/>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49256CF9-8E8D-429D-A0FA-30851FE5EEA4}"/>
    <cellStyle name="20% - Accent4 2 3 5 2 3" xfId="12562" xr:uid="{992A1661-4A77-419A-A459-26276E4C52D1}"/>
    <cellStyle name="20% - Accent4 2 3 5 3" xfId="6185" xr:uid="{00000000-0005-0000-0000-00001B020000}"/>
    <cellStyle name="20% - Accent4 2 3 5 3 2" xfId="14635" xr:uid="{3831074B-B1EB-4164-A4D6-E542F8652BAF}"/>
    <cellStyle name="20% - Accent4 2 3 5 4" xfId="10417" xr:uid="{E4821F4A-F8F5-415B-9B73-800A0BD854A5}"/>
    <cellStyle name="20% - Accent4 2 3 6" xfId="2292" xr:uid="{00000000-0005-0000-0000-00001C020000}"/>
    <cellStyle name="20% - Accent4 2 3 6 2" xfId="6598" xr:uid="{00000000-0005-0000-0000-00001D020000}"/>
    <cellStyle name="20% - Accent4 2 3 6 2 2" xfId="15048" xr:uid="{370D740E-6087-427A-8BA2-CEBF73611348}"/>
    <cellStyle name="20% - Accent4 2 3 6 3" xfId="10830" xr:uid="{CAEC30DB-3E3B-4E76-BA28-EA9D547A3F56}"/>
    <cellStyle name="20% - Accent4 2 3 7" xfId="4532" xr:uid="{00000000-0005-0000-0000-00001E020000}"/>
    <cellStyle name="20% - Accent4 2 3 7 2" xfId="12982" xr:uid="{52BC856A-93C4-4AA6-A608-C6131D37F9C7}"/>
    <cellStyle name="20% - Accent4 2 3 8" xfId="8764" xr:uid="{248195AB-969D-4722-A1A8-B0AED17794A2}"/>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13152DD0-9847-475C-9C5A-1292D93F1000}"/>
    <cellStyle name="20% - Accent4 2 4 2 3" xfId="11320" xr:uid="{F4F7E091-9F83-4C33-BB7D-CBAC91A2B3EA}"/>
    <cellStyle name="20% - Accent4 2 4 3" xfId="4943" xr:uid="{00000000-0005-0000-0000-000022020000}"/>
    <cellStyle name="20% - Accent4 2 4 3 2" xfId="13393" xr:uid="{BBFF9F17-D3B4-4A77-9F01-99C901CCA9CA}"/>
    <cellStyle name="20% - Accent4 2 4 4" xfId="9175" xr:uid="{FAA820F4-ADFF-4D68-B8FC-35A3D6FC676A}"/>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291D10A1-F512-4C8F-A9F8-94E3E8C638B9}"/>
    <cellStyle name="20% - Accent4 2 5 2 3" xfId="11733" xr:uid="{34106966-021E-4066-8B51-71234EF5112D}"/>
    <cellStyle name="20% - Accent4 2 5 3" xfId="5356" xr:uid="{00000000-0005-0000-0000-000026020000}"/>
    <cellStyle name="20% - Accent4 2 5 3 2" xfId="13806" xr:uid="{181499F4-8789-4C59-99BF-3C55F7FE823C}"/>
    <cellStyle name="20% - Accent4 2 5 4" xfId="9588" xr:uid="{5063BECE-9E41-480C-A371-043EB9CD651C}"/>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6C85630D-F935-4AB9-B34C-53F8995AA896}"/>
    <cellStyle name="20% - Accent4 2 6 2 3" xfId="12146" xr:uid="{CFC7DA49-3E24-41D6-8941-DF31F97AB6CE}"/>
    <cellStyle name="20% - Accent4 2 6 3" xfId="5769" xr:uid="{00000000-0005-0000-0000-00002A020000}"/>
    <cellStyle name="20% - Accent4 2 6 3 2" xfId="14219" xr:uid="{43335DAE-8804-406C-8E95-E660A53B764A}"/>
    <cellStyle name="20% - Accent4 2 6 4" xfId="10001" xr:uid="{45B96DF6-8741-437E-9F9E-E916D047814F}"/>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51ACA5E4-0039-4D70-80F3-03649B1667A3}"/>
    <cellStyle name="20% - Accent4 2 7 2 3" xfId="12559" xr:uid="{526029E3-59BE-4152-A875-3FAE7FA774B7}"/>
    <cellStyle name="20% - Accent4 2 7 3" xfId="6182" xr:uid="{00000000-0005-0000-0000-00002E020000}"/>
    <cellStyle name="20% - Accent4 2 7 3 2" xfId="14632" xr:uid="{25BBE3BE-66ED-498D-AEAF-278F4547A0A2}"/>
    <cellStyle name="20% - Accent4 2 7 4" xfId="10414" xr:uid="{EB59ABB9-A58C-4128-879C-874AFD697609}"/>
    <cellStyle name="20% - Accent4 2 8" xfId="2289" xr:uid="{00000000-0005-0000-0000-00002F020000}"/>
    <cellStyle name="20% - Accent4 2 8 2" xfId="6595" xr:uid="{00000000-0005-0000-0000-000030020000}"/>
    <cellStyle name="20% - Accent4 2 8 2 2" xfId="15045" xr:uid="{3EC01C9D-E21D-486D-B287-9C5F3E69D281}"/>
    <cellStyle name="20% - Accent4 2 8 3" xfId="10827" xr:uid="{D4C2FF3D-2106-4EB1-9FAC-A81C87B4E30A}"/>
    <cellStyle name="20% - Accent4 2 9" xfId="4529" xr:uid="{00000000-0005-0000-0000-000031020000}"/>
    <cellStyle name="20% - Accent4 2 9 2" xfId="12979" xr:uid="{17A697B1-E250-43C2-8D4F-AA126072EBFE}"/>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D9950EB7-49F4-49F3-8046-007B8B3B81FA}"/>
    <cellStyle name="20% - Accent4 3 2 2 2 3" xfId="11325" xr:uid="{18E190F8-AD95-4D70-AF39-647F96A434C3}"/>
    <cellStyle name="20% - Accent4 3 2 2 3" xfId="4948" xr:uid="{00000000-0005-0000-0000-000037020000}"/>
    <cellStyle name="20% - Accent4 3 2 2 3 2" xfId="13398" xr:uid="{B61E2B31-F488-4A0E-887D-47D15518EFB7}"/>
    <cellStyle name="20% - Accent4 3 2 2 4" xfId="9180" xr:uid="{BC952C0C-4BC4-49D5-878A-A9041D9F94DA}"/>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DD7E8247-E635-4151-9FA9-E456A026F26D}"/>
    <cellStyle name="20% - Accent4 3 2 3 2 3" xfId="11738" xr:uid="{D66F95C6-39B0-4BB2-87E1-2043AFC7ED3D}"/>
    <cellStyle name="20% - Accent4 3 2 3 3" xfId="5361" xr:uid="{00000000-0005-0000-0000-00003B020000}"/>
    <cellStyle name="20% - Accent4 3 2 3 3 2" xfId="13811" xr:uid="{B8D1522B-1963-46FA-BD8C-0A4AB3B3C153}"/>
    <cellStyle name="20% - Accent4 3 2 3 4" xfId="9593" xr:uid="{CE964EB0-7510-4095-8F93-C081F0378B47}"/>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DA80060C-A74C-48ED-9A01-9412C3A78E1E}"/>
    <cellStyle name="20% - Accent4 3 2 4 2 3" xfId="12151" xr:uid="{202ABFEB-56DD-4093-96AB-178F87B4C305}"/>
    <cellStyle name="20% - Accent4 3 2 4 3" xfId="5774" xr:uid="{00000000-0005-0000-0000-00003F020000}"/>
    <cellStyle name="20% - Accent4 3 2 4 3 2" xfId="14224" xr:uid="{E03E17B4-FE43-44A3-9F19-E08C6E4FB248}"/>
    <cellStyle name="20% - Accent4 3 2 4 4" xfId="10006" xr:uid="{F802EE6E-AC04-43E4-805B-B5C8BAA68033}"/>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6FAA3560-5C9D-47A3-9A4B-07BDFAB92E7E}"/>
    <cellStyle name="20% - Accent4 3 2 5 2 3" xfId="12564" xr:uid="{81242C46-5AD4-425B-9541-FED3C22346BA}"/>
    <cellStyle name="20% - Accent4 3 2 5 3" xfId="6187" xr:uid="{00000000-0005-0000-0000-000043020000}"/>
    <cellStyle name="20% - Accent4 3 2 5 3 2" xfId="14637" xr:uid="{8112B291-840C-4A2D-97E7-9626189AE009}"/>
    <cellStyle name="20% - Accent4 3 2 5 4" xfId="10419" xr:uid="{12D639A0-9826-40D7-8B5D-F93620A8C35B}"/>
    <cellStyle name="20% - Accent4 3 2 6" xfId="2294" xr:uid="{00000000-0005-0000-0000-000044020000}"/>
    <cellStyle name="20% - Accent4 3 2 6 2" xfId="6600" xr:uid="{00000000-0005-0000-0000-000045020000}"/>
    <cellStyle name="20% - Accent4 3 2 6 2 2" xfId="15050" xr:uid="{A9A9B1C6-6047-403D-8DE3-A9439D18C4B6}"/>
    <cellStyle name="20% - Accent4 3 2 6 3" xfId="10832" xr:uid="{FE30E70A-58DD-4A00-BC53-159BBA0A51C9}"/>
    <cellStyle name="20% - Accent4 3 2 7" xfId="4534" xr:uid="{00000000-0005-0000-0000-000046020000}"/>
    <cellStyle name="20% - Accent4 3 2 7 2" xfId="12984" xr:uid="{E5B28D5B-2EF5-4B32-B2B1-64331F2325EC}"/>
    <cellStyle name="20% - Accent4 3 2 8" xfId="8766" xr:uid="{4318F9BB-00EC-4E29-ACCF-29BCF2B4CB41}"/>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DB86D9DF-6DA7-40C7-863C-DB49C5C22D4D}"/>
    <cellStyle name="20% - Accent4 3 3 2 3" xfId="11324" xr:uid="{D557A89E-532E-4D61-B6D3-5D210EEB399F}"/>
    <cellStyle name="20% - Accent4 3 3 3" xfId="4947" xr:uid="{00000000-0005-0000-0000-00004A020000}"/>
    <cellStyle name="20% - Accent4 3 3 3 2" xfId="13397" xr:uid="{5ED72B4C-857A-4CF7-AF7C-D4EA4FEF0732}"/>
    <cellStyle name="20% - Accent4 3 3 4" xfId="9179" xr:uid="{964A5E6D-5622-4F6B-8CCF-9A3F243EBA4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1621D38A-2D62-4D0A-8D39-8DB816BF0060}"/>
    <cellStyle name="20% - Accent4 3 4 2 3" xfId="11737" xr:uid="{C82714E5-B9EF-4981-8298-A8FA5E9EB51C}"/>
    <cellStyle name="20% - Accent4 3 4 3" xfId="5360" xr:uid="{00000000-0005-0000-0000-00004E020000}"/>
    <cellStyle name="20% - Accent4 3 4 3 2" xfId="13810" xr:uid="{33D986AC-41E0-427D-951A-824906F29E99}"/>
    <cellStyle name="20% - Accent4 3 4 4" xfId="9592" xr:uid="{1393285A-5D5C-4B91-A18B-1242370E0CAD}"/>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13A9BDB7-7B2D-4C9C-B1E9-F0329DCE90DD}"/>
    <cellStyle name="20% - Accent4 3 5 2 3" xfId="12150" xr:uid="{BA9FAEC7-DD55-41C3-A37D-BB7F62D0373E}"/>
    <cellStyle name="20% - Accent4 3 5 3" xfId="5773" xr:uid="{00000000-0005-0000-0000-000052020000}"/>
    <cellStyle name="20% - Accent4 3 5 3 2" xfId="14223" xr:uid="{E55F2B84-9EA7-4E9A-88AB-CCE528F50792}"/>
    <cellStyle name="20% - Accent4 3 5 4" xfId="10005" xr:uid="{67550DC7-E4B5-46D8-8B9D-D8F711D3ACCB}"/>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3DC033FE-0425-4801-B225-892695F1A4C4}"/>
    <cellStyle name="20% - Accent4 3 6 2 3" xfId="12563" xr:uid="{5F60F3D8-C2E1-4D73-9410-802C7A86836E}"/>
    <cellStyle name="20% - Accent4 3 6 3" xfId="6186" xr:uid="{00000000-0005-0000-0000-000056020000}"/>
    <cellStyle name="20% - Accent4 3 6 3 2" xfId="14636" xr:uid="{7C101006-A106-4892-99CD-254263ECA68D}"/>
    <cellStyle name="20% - Accent4 3 6 4" xfId="10418" xr:uid="{C96CB093-F9B6-4C3C-B37B-75412D656698}"/>
    <cellStyle name="20% - Accent4 3 7" xfId="2293" xr:uid="{00000000-0005-0000-0000-000057020000}"/>
    <cellStyle name="20% - Accent4 3 7 2" xfId="6599" xr:uid="{00000000-0005-0000-0000-000058020000}"/>
    <cellStyle name="20% - Accent4 3 7 2 2" xfId="15049" xr:uid="{FE0460B2-E197-4C68-B42D-0EEE06A2F9A3}"/>
    <cellStyle name="20% - Accent4 3 7 3" xfId="10831" xr:uid="{A4675061-1F09-4615-8406-070EB1577D62}"/>
    <cellStyle name="20% - Accent4 3 8" xfId="4533" xr:uid="{00000000-0005-0000-0000-000059020000}"/>
    <cellStyle name="20% - Accent4 3 8 2" xfId="12983" xr:uid="{27BBDCDF-0F3A-4BAD-8911-38AB43C40EEA}"/>
    <cellStyle name="20% - Accent4 3 9" xfId="8765" xr:uid="{41F5393F-E8F5-44D3-83D6-BDD829249135}"/>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D1C28FBB-9FDB-416F-9F44-3B13F1724B6C}"/>
    <cellStyle name="20% - Accent4 4 2 2 3" xfId="11326" xr:uid="{759740AF-2CFA-4381-9D57-06272B2AE1B8}"/>
    <cellStyle name="20% - Accent4 4 2 3" xfId="4949" xr:uid="{00000000-0005-0000-0000-00005E020000}"/>
    <cellStyle name="20% - Accent4 4 2 3 2" xfId="13399" xr:uid="{BB8B00A0-B037-4259-82C9-615032CBF831}"/>
    <cellStyle name="20% - Accent4 4 2 4" xfId="9181" xr:uid="{063F5FF3-D520-42DD-89D2-875A17793E04}"/>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E1E9D3DE-4E92-453C-AC03-BCEB60D311A9}"/>
    <cellStyle name="20% - Accent4 4 3 2 3" xfId="11739" xr:uid="{ED6DACA1-66D2-4F2E-8AAB-409A94CA3F67}"/>
    <cellStyle name="20% - Accent4 4 3 3" xfId="5362" xr:uid="{00000000-0005-0000-0000-000062020000}"/>
    <cellStyle name="20% - Accent4 4 3 3 2" xfId="13812" xr:uid="{C506EAF0-1F10-4005-84A0-4BD39B5A5F01}"/>
    <cellStyle name="20% - Accent4 4 3 4" xfId="9594" xr:uid="{75226A16-B187-4CD9-A6D5-AFCDD48621A9}"/>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26EFA525-A64E-4F48-A267-DF89AC130837}"/>
    <cellStyle name="20% - Accent4 4 4 2 3" xfId="12152" xr:uid="{E00DEE5F-9343-429E-9063-5AC2B5C89244}"/>
    <cellStyle name="20% - Accent4 4 4 3" xfId="5775" xr:uid="{00000000-0005-0000-0000-000066020000}"/>
    <cellStyle name="20% - Accent4 4 4 3 2" xfId="14225" xr:uid="{0E48F949-26D7-48EE-A958-4ED7D208B8F8}"/>
    <cellStyle name="20% - Accent4 4 4 4" xfId="10007" xr:uid="{0C299DAE-1992-47D1-BF04-52EAF6ABB203}"/>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61A36739-AC3B-4981-BD12-8408DCE1F44D}"/>
    <cellStyle name="20% - Accent4 4 5 2 3" xfId="12565" xr:uid="{693E939D-5691-4FE5-924C-D0297B0B7511}"/>
    <cellStyle name="20% - Accent4 4 5 3" xfId="6188" xr:uid="{00000000-0005-0000-0000-00006A020000}"/>
    <cellStyle name="20% - Accent4 4 5 3 2" xfId="14638" xr:uid="{541931FB-2C88-4A8F-B6B9-A3BFABC6125C}"/>
    <cellStyle name="20% - Accent4 4 5 4" xfId="10420" xr:uid="{86028A78-670C-4846-9D9F-03D092C51AAE}"/>
    <cellStyle name="20% - Accent4 4 6" xfId="2295" xr:uid="{00000000-0005-0000-0000-00006B020000}"/>
    <cellStyle name="20% - Accent4 4 6 2" xfId="6601" xr:uid="{00000000-0005-0000-0000-00006C020000}"/>
    <cellStyle name="20% - Accent4 4 6 2 2" xfId="15051" xr:uid="{FCAC6E98-238E-4073-8F51-4444DEF41F5C}"/>
    <cellStyle name="20% - Accent4 4 6 3" xfId="10833" xr:uid="{CEAE404C-D68D-43A2-9248-0CC003F9F053}"/>
    <cellStyle name="20% - Accent4 4 7" xfId="4535" xr:uid="{00000000-0005-0000-0000-00006D020000}"/>
    <cellStyle name="20% - Accent4 4 7 2" xfId="12985" xr:uid="{213BD2BF-A387-4096-9115-804BEA6102AA}"/>
    <cellStyle name="20% - Accent4 4 8" xfId="8767" xr:uid="{560F222E-D300-4D44-A061-886671BD8BC3}"/>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5723AD82-A4DF-4D0B-B30C-B3655604E553}"/>
    <cellStyle name="20% - Accent4 5 2 3" xfId="11319" xr:uid="{44BD8541-2CC0-42A2-A7FA-6D06EDDCCA9E}"/>
    <cellStyle name="20% - Accent4 5 3" xfId="4942" xr:uid="{00000000-0005-0000-0000-000071020000}"/>
    <cellStyle name="20% - Accent4 5 3 2" xfId="13392" xr:uid="{DA5B71B2-D480-4110-A83E-0686F7000C8B}"/>
    <cellStyle name="20% - Accent4 5 4" xfId="9174" xr:uid="{C913526E-1E8A-4F98-A11D-B80254623A9D}"/>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828DF714-7C04-4605-9E0E-0E84DEBD198E}"/>
    <cellStyle name="20% - Accent4 6 2 3" xfId="11732" xr:uid="{84A11BB9-66AE-45F9-9243-C74FAD30DC5B}"/>
    <cellStyle name="20% - Accent4 6 3" xfId="5355" xr:uid="{00000000-0005-0000-0000-000075020000}"/>
    <cellStyle name="20% - Accent4 6 3 2" xfId="13805" xr:uid="{B729DFDA-A1F5-4FE7-863D-E24B31A9BD0A}"/>
    <cellStyle name="20% - Accent4 6 4" xfId="9587" xr:uid="{73FCF127-37DE-4DC9-AF53-7E17AD048448}"/>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0B86371F-9385-43B6-B605-069F61FB1033}"/>
    <cellStyle name="20% - Accent4 7 2 3" xfId="12145" xr:uid="{388899A7-6743-4947-AE4E-867E8036FFA8}"/>
    <cellStyle name="20% - Accent4 7 3" xfId="5768" xr:uid="{00000000-0005-0000-0000-000079020000}"/>
    <cellStyle name="20% - Accent4 7 3 2" xfId="14218" xr:uid="{8755A2F8-54BE-40C4-BBBC-F0E082468F87}"/>
    <cellStyle name="20% - Accent4 7 4" xfId="10000" xr:uid="{1909192E-DADF-413E-A321-8D207E50FE9F}"/>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EC15127C-5665-49CB-86AF-0DF5C48F9475}"/>
    <cellStyle name="20% - Accent4 8 2 3" xfId="12558" xr:uid="{3B298825-3C25-4BBF-97A3-87091B49EB97}"/>
    <cellStyle name="20% - Accent4 8 3" xfId="6181" xr:uid="{00000000-0005-0000-0000-00007D020000}"/>
    <cellStyle name="20% - Accent4 8 3 2" xfId="14631" xr:uid="{F5A72051-F202-4DE7-B73D-004399746217}"/>
    <cellStyle name="20% - Accent4 8 4" xfId="10413" xr:uid="{0BFD6C5C-67B0-4053-9175-511AE7319062}"/>
    <cellStyle name="20% - Accent4 9" xfId="2288" xr:uid="{00000000-0005-0000-0000-00007E020000}"/>
    <cellStyle name="20% - Accent4 9 2" xfId="6594" xr:uid="{00000000-0005-0000-0000-00007F020000}"/>
    <cellStyle name="20% - Accent4 9 2 2" xfId="15044" xr:uid="{EA401822-F4FF-4BED-9717-8FC47BC960A6}"/>
    <cellStyle name="20% - Accent4 9 3" xfId="10826" xr:uid="{FC06898E-2ECB-429D-916E-E9ACCB30E58A}"/>
    <cellStyle name="20% - Accent5" xfId="33" builtinId="46" customBuiltin="1"/>
    <cellStyle name="20% - Accent5 10" xfId="4536" xr:uid="{00000000-0005-0000-0000-000081020000}"/>
    <cellStyle name="20% - Accent5 10 2" xfId="12986" xr:uid="{08146117-0BC8-4994-B06A-8AF46CEDCA2D}"/>
    <cellStyle name="20% - Accent5 11" xfId="8768" xr:uid="{ACA01B61-7E74-4448-9F16-FD45CF889596}"/>
    <cellStyle name="20% - Accent5 2" xfId="34" xr:uid="{00000000-0005-0000-0000-000082020000}"/>
    <cellStyle name="20% - Accent5 2 10" xfId="8769" xr:uid="{A94FE43E-0242-4F6D-9A8B-E7369E056BB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AC0DF8BB-C722-4E7D-BE60-A3AE4706FBA1}"/>
    <cellStyle name="20% - Accent5 2 2 2 2 2 3" xfId="11330" xr:uid="{490EE33F-D0B6-48AD-93B3-49C85DB375F1}"/>
    <cellStyle name="20% - Accent5 2 2 2 2 3" xfId="4953" xr:uid="{00000000-0005-0000-0000-000088020000}"/>
    <cellStyle name="20% - Accent5 2 2 2 2 3 2" xfId="13403" xr:uid="{EBC0AAD4-A0A6-4C53-AE86-F713F42BAB8F}"/>
    <cellStyle name="20% - Accent5 2 2 2 2 4" xfId="9185" xr:uid="{3616DE9B-2513-4959-8E0D-916DEB03244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CB07FD2D-DB46-4248-9D6D-3766BD946A65}"/>
    <cellStyle name="20% - Accent5 2 2 2 3 2 3" xfId="11743" xr:uid="{F04AC28C-0F5A-4EAD-9E4C-3A6D25405D7B}"/>
    <cellStyle name="20% - Accent5 2 2 2 3 3" xfId="5366" xr:uid="{00000000-0005-0000-0000-00008C020000}"/>
    <cellStyle name="20% - Accent5 2 2 2 3 3 2" xfId="13816" xr:uid="{D3FDFD3E-59B8-4F64-8210-093F8CB5DCF3}"/>
    <cellStyle name="20% - Accent5 2 2 2 3 4" xfId="9598" xr:uid="{A336B4C0-2FE3-4F68-9B14-ADB86748D001}"/>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6291619B-E5CA-4235-AB85-64AB204A847B}"/>
    <cellStyle name="20% - Accent5 2 2 2 4 2 3" xfId="12156" xr:uid="{A4E616AB-0B3B-4083-9F35-4A4B78D066A2}"/>
    <cellStyle name="20% - Accent5 2 2 2 4 3" xfId="5779" xr:uid="{00000000-0005-0000-0000-000090020000}"/>
    <cellStyle name="20% - Accent5 2 2 2 4 3 2" xfId="14229" xr:uid="{81A218FD-87A2-4748-9DB0-4809A7673E25}"/>
    <cellStyle name="20% - Accent5 2 2 2 4 4" xfId="10011" xr:uid="{B30E3735-1A19-4F8E-A2EC-8B1485AD4106}"/>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8CBFE303-AC9C-49D2-998C-C5E868D25F27}"/>
    <cellStyle name="20% - Accent5 2 2 2 5 2 3" xfId="12569" xr:uid="{00070705-F2C0-4729-900D-D7058FA65D94}"/>
    <cellStyle name="20% - Accent5 2 2 2 5 3" xfId="6192" xr:uid="{00000000-0005-0000-0000-000094020000}"/>
    <cellStyle name="20% - Accent5 2 2 2 5 3 2" xfId="14642" xr:uid="{8B6646B7-B321-4D4C-AD51-369CB1E4BB31}"/>
    <cellStyle name="20% - Accent5 2 2 2 5 4" xfId="10424" xr:uid="{E48C8F7A-593B-49E4-9861-690E5C257DCD}"/>
    <cellStyle name="20% - Accent5 2 2 2 6" xfId="2299" xr:uid="{00000000-0005-0000-0000-000095020000}"/>
    <cellStyle name="20% - Accent5 2 2 2 6 2" xfId="6605" xr:uid="{00000000-0005-0000-0000-000096020000}"/>
    <cellStyle name="20% - Accent5 2 2 2 6 2 2" xfId="15055" xr:uid="{160A4EA2-36BD-480C-BFEA-05FDEAA697C3}"/>
    <cellStyle name="20% - Accent5 2 2 2 6 3" xfId="10837" xr:uid="{48781A31-9EB9-4BAC-99EB-8BE958740E2D}"/>
    <cellStyle name="20% - Accent5 2 2 2 7" xfId="4539" xr:uid="{00000000-0005-0000-0000-000097020000}"/>
    <cellStyle name="20% - Accent5 2 2 2 7 2" xfId="12989" xr:uid="{54145C31-6C6E-4997-9756-3E8E77231D3B}"/>
    <cellStyle name="20% - Accent5 2 2 2 8" xfId="8771" xr:uid="{CA137967-5829-4BA1-9F53-910D13AD89A6}"/>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82D7F012-1D18-4DEC-8014-982CE199BD9D}"/>
    <cellStyle name="20% - Accent5 2 2 3 2 3" xfId="11329" xr:uid="{55267915-EB60-465C-A8AB-F84F05268A12}"/>
    <cellStyle name="20% - Accent5 2 2 3 3" xfId="4952" xr:uid="{00000000-0005-0000-0000-00009B020000}"/>
    <cellStyle name="20% - Accent5 2 2 3 3 2" xfId="13402" xr:uid="{1D704321-1319-4BEC-A25E-D4F516C2E225}"/>
    <cellStyle name="20% - Accent5 2 2 3 4" xfId="9184" xr:uid="{7FB1816A-8269-485F-84D2-E742AB24C098}"/>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B0C6CC17-102C-4322-B901-E53DC028A1AC}"/>
    <cellStyle name="20% - Accent5 2 2 4 2 3" xfId="11742" xr:uid="{9ED5544E-B61A-49E8-911E-F633F5656DB5}"/>
    <cellStyle name="20% - Accent5 2 2 4 3" xfId="5365" xr:uid="{00000000-0005-0000-0000-00009F020000}"/>
    <cellStyle name="20% - Accent5 2 2 4 3 2" xfId="13815" xr:uid="{8253DF3C-17AF-46FD-B0AC-D104E34F96C5}"/>
    <cellStyle name="20% - Accent5 2 2 4 4" xfId="9597" xr:uid="{CD1B6786-B6BC-468B-973A-5309F0B12AE5}"/>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6DC8AED2-0CF5-4701-8295-3E9ACB7C20F2}"/>
    <cellStyle name="20% - Accent5 2 2 5 2 3" xfId="12155" xr:uid="{048B70CC-36C0-4A9D-9748-2AB47AEA5A42}"/>
    <cellStyle name="20% - Accent5 2 2 5 3" xfId="5778" xr:uid="{00000000-0005-0000-0000-0000A3020000}"/>
    <cellStyle name="20% - Accent5 2 2 5 3 2" xfId="14228" xr:uid="{5DCB1DCD-A370-4BB4-87EE-73D56270CAB8}"/>
    <cellStyle name="20% - Accent5 2 2 5 4" xfId="10010" xr:uid="{7F5A8071-FFA1-4385-A70B-557444D5926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E1653CA8-5E68-4249-97BA-8274351D1176}"/>
    <cellStyle name="20% - Accent5 2 2 6 2 3" xfId="12568" xr:uid="{3D1236C9-577E-429B-A0D2-1E5B9E76BC8E}"/>
    <cellStyle name="20% - Accent5 2 2 6 3" xfId="6191" xr:uid="{00000000-0005-0000-0000-0000A7020000}"/>
    <cellStyle name="20% - Accent5 2 2 6 3 2" xfId="14641" xr:uid="{81A7C817-D123-4EE4-96E3-483ADF72F861}"/>
    <cellStyle name="20% - Accent5 2 2 6 4" xfId="10423" xr:uid="{C9E51FDF-0E0B-4A69-8A4D-2313B8A23B47}"/>
    <cellStyle name="20% - Accent5 2 2 7" xfId="2298" xr:uid="{00000000-0005-0000-0000-0000A8020000}"/>
    <cellStyle name="20% - Accent5 2 2 7 2" xfId="6604" xr:uid="{00000000-0005-0000-0000-0000A9020000}"/>
    <cellStyle name="20% - Accent5 2 2 7 2 2" xfId="15054" xr:uid="{10FDDF34-482A-419E-A6AC-81396DB2E369}"/>
    <cellStyle name="20% - Accent5 2 2 7 3" xfId="10836" xr:uid="{D4B7671C-3F8E-4FB0-B1F1-519954142712}"/>
    <cellStyle name="20% - Accent5 2 2 8" xfId="4538" xr:uid="{00000000-0005-0000-0000-0000AA020000}"/>
    <cellStyle name="20% - Accent5 2 2 8 2" xfId="12988" xr:uid="{F99B656C-7C31-471E-9F54-FCE202FCFC4E}"/>
    <cellStyle name="20% - Accent5 2 2 9" xfId="8770" xr:uid="{D4A9E278-28BE-43D1-976D-E7D1718FF53B}"/>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2DE7D720-89C4-43AE-96DC-D0AB546EB1CD}"/>
    <cellStyle name="20% - Accent5 2 3 2 2 3" xfId="11331" xr:uid="{6C2FCA24-E26A-486F-82D9-C0A12CC872AC}"/>
    <cellStyle name="20% - Accent5 2 3 2 3" xfId="4954" xr:uid="{00000000-0005-0000-0000-0000AF020000}"/>
    <cellStyle name="20% - Accent5 2 3 2 3 2" xfId="13404" xr:uid="{D70CDB09-52FC-4773-B2DD-8EC78838AF5F}"/>
    <cellStyle name="20% - Accent5 2 3 2 4" xfId="9186" xr:uid="{5077D82C-D7EE-4191-8BD1-05022B861E16}"/>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DEE46482-521A-4914-9EC2-5D2D7A95C6CF}"/>
    <cellStyle name="20% - Accent5 2 3 3 2 3" xfId="11744" xr:uid="{8CBE2D9D-B946-4A08-8439-396C7B3C0B2D}"/>
    <cellStyle name="20% - Accent5 2 3 3 3" xfId="5367" xr:uid="{00000000-0005-0000-0000-0000B3020000}"/>
    <cellStyle name="20% - Accent5 2 3 3 3 2" xfId="13817" xr:uid="{547DD1ED-1729-4E4D-810D-C4230E810E31}"/>
    <cellStyle name="20% - Accent5 2 3 3 4" xfId="9599" xr:uid="{2C8D8602-A26C-4A87-BC5B-1300E0A4D1E4}"/>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DB0C1E6E-85B2-4C10-B562-DE25F87BEB5C}"/>
    <cellStyle name="20% - Accent5 2 3 4 2 3" xfId="12157" xr:uid="{54279B22-6615-4B91-AF32-BC520109CCF1}"/>
    <cellStyle name="20% - Accent5 2 3 4 3" xfId="5780" xr:uid="{00000000-0005-0000-0000-0000B7020000}"/>
    <cellStyle name="20% - Accent5 2 3 4 3 2" xfId="14230" xr:uid="{E4D4953A-62DD-4C18-A3C9-AC2D7BD70EFF}"/>
    <cellStyle name="20% - Accent5 2 3 4 4" xfId="10012" xr:uid="{00B0CF30-FB1E-4874-8A3B-2C38407BD30F}"/>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96E21FF6-170A-4432-B01B-0D9E5D52A0C8}"/>
    <cellStyle name="20% - Accent5 2 3 5 2 3" xfId="12570" xr:uid="{8B7F1F7D-F62B-4DC5-81C8-4EE87C37B664}"/>
    <cellStyle name="20% - Accent5 2 3 5 3" xfId="6193" xr:uid="{00000000-0005-0000-0000-0000BB020000}"/>
    <cellStyle name="20% - Accent5 2 3 5 3 2" xfId="14643" xr:uid="{53E508B3-C997-4073-8C82-AAE3C8D79B9D}"/>
    <cellStyle name="20% - Accent5 2 3 5 4" xfId="10425" xr:uid="{BB049AD5-68B7-420C-A2DF-754D013C0C62}"/>
    <cellStyle name="20% - Accent5 2 3 6" xfId="2300" xr:uid="{00000000-0005-0000-0000-0000BC020000}"/>
    <cellStyle name="20% - Accent5 2 3 6 2" xfId="6606" xr:uid="{00000000-0005-0000-0000-0000BD020000}"/>
    <cellStyle name="20% - Accent5 2 3 6 2 2" xfId="15056" xr:uid="{4AD09A72-74ED-468C-99DA-29D0D0C60050}"/>
    <cellStyle name="20% - Accent5 2 3 6 3" xfId="10838" xr:uid="{6DE3B8D5-50DE-4469-8AEC-5B2BCB34026E}"/>
    <cellStyle name="20% - Accent5 2 3 7" xfId="4540" xr:uid="{00000000-0005-0000-0000-0000BE020000}"/>
    <cellStyle name="20% - Accent5 2 3 7 2" xfId="12990" xr:uid="{6208ED26-024B-4531-814A-4B7375DCD7A1}"/>
    <cellStyle name="20% - Accent5 2 3 8" xfId="8772" xr:uid="{F11103F8-74A5-4944-A9A5-FFA703AE83B4}"/>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5EE04118-3B79-435C-A163-49E56E44DCB3}"/>
    <cellStyle name="20% - Accent5 2 4 2 3" xfId="11328" xr:uid="{1386E824-0C29-4D94-ACE4-40D53C93F601}"/>
    <cellStyle name="20% - Accent5 2 4 3" xfId="4951" xr:uid="{00000000-0005-0000-0000-0000C2020000}"/>
    <cellStyle name="20% - Accent5 2 4 3 2" xfId="13401" xr:uid="{B908DCAE-C3C9-43EE-AD25-1BA8B3A344EA}"/>
    <cellStyle name="20% - Accent5 2 4 4" xfId="9183" xr:uid="{B9289520-28A3-45D8-874C-1E796D4607B4}"/>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FF226168-8223-47E4-8192-6A26B886BD86}"/>
    <cellStyle name="20% - Accent5 2 5 2 3" xfId="11741" xr:uid="{542ED257-2976-4EB3-B2EB-AC6B76A33C5F}"/>
    <cellStyle name="20% - Accent5 2 5 3" xfId="5364" xr:uid="{00000000-0005-0000-0000-0000C6020000}"/>
    <cellStyle name="20% - Accent5 2 5 3 2" xfId="13814" xr:uid="{58EF76F9-8773-496A-AC7D-0B4D30A608CA}"/>
    <cellStyle name="20% - Accent5 2 5 4" xfId="9596" xr:uid="{749A5512-B26C-4C4F-AAB1-DA9BBD197AB1}"/>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5EB9A365-BF3E-4EA2-B32E-4AB502C795B9}"/>
    <cellStyle name="20% - Accent5 2 6 2 3" xfId="12154" xr:uid="{4190B3D0-A206-4994-8C82-2E6FDF1BCF29}"/>
    <cellStyle name="20% - Accent5 2 6 3" xfId="5777" xr:uid="{00000000-0005-0000-0000-0000CA020000}"/>
    <cellStyle name="20% - Accent5 2 6 3 2" xfId="14227" xr:uid="{010B06EE-4007-4872-9B02-61A7CADC1D08}"/>
    <cellStyle name="20% - Accent5 2 6 4" xfId="10009" xr:uid="{FE047C83-1593-4FEC-AE52-BC08705C1DA1}"/>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0032A330-7D86-444B-BCA8-3D6530A3626A}"/>
    <cellStyle name="20% - Accent5 2 7 2 3" xfId="12567" xr:uid="{09D278A3-A718-444A-B8D9-73E402F8D247}"/>
    <cellStyle name="20% - Accent5 2 7 3" xfId="6190" xr:uid="{00000000-0005-0000-0000-0000CE020000}"/>
    <cellStyle name="20% - Accent5 2 7 3 2" xfId="14640" xr:uid="{040051E3-4B91-45B8-B269-79ECB29407D2}"/>
    <cellStyle name="20% - Accent5 2 7 4" xfId="10422" xr:uid="{3BAE5753-58BC-413E-B6FB-ED69A91E5171}"/>
    <cellStyle name="20% - Accent5 2 8" xfId="2297" xr:uid="{00000000-0005-0000-0000-0000CF020000}"/>
    <cellStyle name="20% - Accent5 2 8 2" xfId="6603" xr:uid="{00000000-0005-0000-0000-0000D0020000}"/>
    <cellStyle name="20% - Accent5 2 8 2 2" xfId="15053" xr:uid="{76AD9597-B24D-43FA-8B06-74670585D92F}"/>
    <cellStyle name="20% - Accent5 2 8 3" xfId="10835" xr:uid="{585CB10C-5493-453C-83F8-3317EF211C80}"/>
    <cellStyle name="20% - Accent5 2 9" xfId="4537" xr:uid="{00000000-0005-0000-0000-0000D1020000}"/>
    <cellStyle name="20% - Accent5 2 9 2" xfId="12987" xr:uid="{5441EA03-7FFF-4F6C-A623-8971F048C92C}"/>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84193E09-8F21-460D-BB29-A8A6D4989F0D}"/>
    <cellStyle name="20% - Accent5 3 2 2 2 3" xfId="11333" xr:uid="{FD4A9B59-9827-4C05-8FB6-32857F3E2C76}"/>
    <cellStyle name="20% - Accent5 3 2 2 3" xfId="4956" xr:uid="{00000000-0005-0000-0000-0000D7020000}"/>
    <cellStyle name="20% - Accent5 3 2 2 3 2" xfId="13406" xr:uid="{E982BC3C-4B24-49B6-8DD5-185E93074A75}"/>
    <cellStyle name="20% - Accent5 3 2 2 4" xfId="9188" xr:uid="{4CD92DD7-4558-4F14-BC55-D333F71EB25E}"/>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245C98CF-4698-478E-9B12-543EF9940B61}"/>
    <cellStyle name="20% - Accent5 3 2 3 2 3" xfId="11746" xr:uid="{1FCC7ADE-A1A1-4C9B-B70C-7835B689C6B8}"/>
    <cellStyle name="20% - Accent5 3 2 3 3" xfId="5369" xr:uid="{00000000-0005-0000-0000-0000DB020000}"/>
    <cellStyle name="20% - Accent5 3 2 3 3 2" xfId="13819" xr:uid="{7770EB4F-94E5-4D35-93BA-1E7F4F9388F7}"/>
    <cellStyle name="20% - Accent5 3 2 3 4" xfId="9601" xr:uid="{3D0ABF7F-7F30-4A67-9640-C6E694A31F46}"/>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43DF4839-6828-47D3-A9D1-58CC493A67A8}"/>
    <cellStyle name="20% - Accent5 3 2 4 2 3" xfId="12159" xr:uid="{3815EF21-D919-4D1D-92C2-3746C6FC7007}"/>
    <cellStyle name="20% - Accent5 3 2 4 3" xfId="5782" xr:uid="{00000000-0005-0000-0000-0000DF020000}"/>
    <cellStyle name="20% - Accent5 3 2 4 3 2" xfId="14232" xr:uid="{BC160B5A-1ECF-4636-91A8-14CAB95BD0CE}"/>
    <cellStyle name="20% - Accent5 3 2 4 4" xfId="10014" xr:uid="{D3266341-4DA6-41EA-8D43-94F69CF330EC}"/>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20D0A6E4-0B3B-43EC-9A7D-464CC3116528}"/>
    <cellStyle name="20% - Accent5 3 2 5 2 3" xfId="12572" xr:uid="{075D67B2-5440-4E19-AD83-285FA373EA1C}"/>
    <cellStyle name="20% - Accent5 3 2 5 3" xfId="6195" xr:uid="{00000000-0005-0000-0000-0000E3020000}"/>
    <cellStyle name="20% - Accent5 3 2 5 3 2" xfId="14645" xr:uid="{223B788B-A149-4EA8-8B6E-0793AF0CD335}"/>
    <cellStyle name="20% - Accent5 3 2 5 4" xfId="10427" xr:uid="{BE9CBE07-665E-4E88-96DB-435EFBCD8DA3}"/>
    <cellStyle name="20% - Accent5 3 2 6" xfId="2302" xr:uid="{00000000-0005-0000-0000-0000E4020000}"/>
    <cellStyle name="20% - Accent5 3 2 6 2" xfId="6608" xr:uid="{00000000-0005-0000-0000-0000E5020000}"/>
    <cellStyle name="20% - Accent5 3 2 6 2 2" xfId="15058" xr:uid="{1C27DF19-7B34-4BEC-AAB7-65B0FCE4CBC8}"/>
    <cellStyle name="20% - Accent5 3 2 6 3" xfId="10840" xr:uid="{BA6C624D-FB4A-41E0-91FA-DA4D33A6855F}"/>
    <cellStyle name="20% - Accent5 3 2 7" xfId="4542" xr:uid="{00000000-0005-0000-0000-0000E6020000}"/>
    <cellStyle name="20% - Accent5 3 2 7 2" xfId="12992" xr:uid="{CF8C7FFF-4C2E-48B2-A927-C311ADA1A93C}"/>
    <cellStyle name="20% - Accent5 3 2 8" xfId="8774" xr:uid="{5CF30902-A2AC-4826-9424-86BE25CE53F6}"/>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5C2CC98D-0231-413B-9996-C903A20A06A8}"/>
    <cellStyle name="20% - Accent5 3 3 2 3" xfId="11332" xr:uid="{F9ECB1EA-DF3D-42AF-A58E-12B7994C311C}"/>
    <cellStyle name="20% - Accent5 3 3 3" xfId="4955" xr:uid="{00000000-0005-0000-0000-0000EA020000}"/>
    <cellStyle name="20% - Accent5 3 3 3 2" xfId="13405" xr:uid="{76F9B751-427C-43F9-87F6-34A50545491F}"/>
    <cellStyle name="20% - Accent5 3 3 4" xfId="9187" xr:uid="{781715D8-19B9-4210-96A7-EDC414674F06}"/>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40A19E55-524D-4748-9D64-06F6DE072B8D}"/>
    <cellStyle name="20% - Accent5 3 4 2 3" xfId="11745" xr:uid="{9B845FCE-A955-4F94-A426-FE6A416CAC78}"/>
    <cellStyle name="20% - Accent5 3 4 3" xfId="5368" xr:uid="{00000000-0005-0000-0000-0000EE020000}"/>
    <cellStyle name="20% - Accent5 3 4 3 2" xfId="13818" xr:uid="{D57A16C6-564E-475E-AE81-2D33DB3EE84B}"/>
    <cellStyle name="20% - Accent5 3 4 4" xfId="9600" xr:uid="{B82FE84A-63AE-4542-986B-B9DB08762EC3}"/>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6D0E4A41-1439-4EFA-A745-30EA822DC5F8}"/>
    <cellStyle name="20% - Accent5 3 5 2 3" xfId="12158" xr:uid="{1DF9931E-3AD9-42E5-9E37-4D64138416CB}"/>
    <cellStyle name="20% - Accent5 3 5 3" xfId="5781" xr:uid="{00000000-0005-0000-0000-0000F2020000}"/>
    <cellStyle name="20% - Accent5 3 5 3 2" xfId="14231" xr:uid="{7301C893-0B26-40AB-8E56-3A75FCEC2D22}"/>
    <cellStyle name="20% - Accent5 3 5 4" xfId="10013" xr:uid="{75110A8E-039E-4426-B714-B3A4069805D4}"/>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57AC007E-86E9-410B-9094-D260719F9569}"/>
    <cellStyle name="20% - Accent5 3 6 2 3" xfId="12571" xr:uid="{C93E4EF4-72E0-482C-942D-1372C4F8FBF5}"/>
    <cellStyle name="20% - Accent5 3 6 3" xfId="6194" xr:uid="{00000000-0005-0000-0000-0000F6020000}"/>
    <cellStyle name="20% - Accent5 3 6 3 2" xfId="14644" xr:uid="{71AF16CF-F923-40C5-845C-A292743F6574}"/>
    <cellStyle name="20% - Accent5 3 6 4" xfId="10426" xr:uid="{AD7F8FA7-442F-44FB-9622-E99C7A947944}"/>
    <cellStyle name="20% - Accent5 3 7" xfId="2301" xr:uid="{00000000-0005-0000-0000-0000F7020000}"/>
    <cellStyle name="20% - Accent5 3 7 2" xfId="6607" xr:uid="{00000000-0005-0000-0000-0000F8020000}"/>
    <cellStyle name="20% - Accent5 3 7 2 2" xfId="15057" xr:uid="{2E445A04-CB83-4CFA-9A50-165C93DB97FB}"/>
    <cellStyle name="20% - Accent5 3 7 3" xfId="10839" xr:uid="{BA3BAB2E-5BDE-4D25-8239-57E89BC58B79}"/>
    <cellStyle name="20% - Accent5 3 8" xfId="4541" xr:uid="{00000000-0005-0000-0000-0000F9020000}"/>
    <cellStyle name="20% - Accent5 3 8 2" xfId="12991" xr:uid="{25509430-C69C-4AB9-87EF-0C5674D1C099}"/>
    <cellStyle name="20% - Accent5 3 9" xfId="8773" xr:uid="{7E95BF0E-F377-47A2-9894-302E83F87185}"/>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57E42760-4CCC-448F-9CA4-6F7331375FD7}"/>
    <cellStyle name="20% - Accent5 4 2 2 3" xfId="11334" xr:uid="{0B976C34-83BE-4838-B623-8F7888926796}"/>
    <cellStyle name="20% - Accent5 4 2 3" xfId="4957" xr:uid="{00000000-0005-0000-0000-0000FE020000}"/>
    <cellStyle name="20% - Accent5 4 2 3 2" xfId="13407" xr:uid="{D2C7D595-40FC-4E44-9ADB-A92A8A75587C}"/>
    <cellStyle name="20% - Accent5 4 2 4" xfId="9189" xr:uid="{09060FFD-1DBC-4A92-A9A1-FBD976A05019}"/>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12CF3CE8-72C2-497A-8E87-0A38F932CC03}"/>
    <cellStyle name="20% - Accent5 4 3 2 3" xfId="11747" xr:uid="{EA5DF82F-1725-4C7F-8BF2-7D9D4CEBED0A}"/>
    <cellStyle name="20% - Accent5 4 3 3" xfId="5370" xr:uid="{00000000-0005-0000-0000-000002030000}"/>
    <cellStyle name="20% - Accent5 4 3 3 2" xfId="13820" xr:uid="{64B9E074-A125-4B00-8F45-50197B98F5F0}"/>
    <cellStyle name="20% - Accent5 4 3 4" xfId="9602" xr:uid="{34CF46C8-A618-45C0-8C7A-06F766DAEB7E}"/>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FE484108-6F7A-4AB6-9FE8-7F4606EB21CE}"/>
    <cellStyle name="20% - Accent5 4 4 2 3" xfId="12160" xr:uid="{5D7114EF-B54D-4EE9-86FA-B0B104D6ABCF}"/>
    <cellStyle name="20% - Accent5 4 4 3" xfId="5783" xr:uid="{00000000-0005-0000-0000-000006030000}"/>
    <cellStyle name="20% - Accent5 4 4 3 2" xfId="14233" xr:uid="{3ED0C93B-F668-469F-A0CE-2FC2F9703EE7}"/>
    <cellStyle name="20% - Accent5 4 4 4" xfId="10015" xr:uid="{6A512258-F79B-4C2E-A738-5B65DC0BD8CC}"/>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28AFFF1F-EC62-4077-A1B1-5103CB81FBAA}"/>
    <cellStyle name="20% - Accent5 4 5 2 3" xfId="12573" xr:uid="{38E9288B-E8DF-4407-99B3-243FA5C3372B}"/>
    <cellStyle name="20% - Accent5 4 5 3" xfId="6196" xr:uid="{00000000-0005-0000-0000-00000A030000}"/>
    <cellStyle name="20% - Accent5 4 5 3 2" xfId="14646" xr:uid="{CA764D7C-3D5E-4E19-94CD-6F91C8EBC299}"/>
    <cellStyle name="20% - Accent5 4 5 4" xfId="10428" xr:uid="{73C15F1C-FA52-4DB3-B3A5-1E8652CB8005}"/>
    <cellStyle name="20% - Accent5 4 6" xfId="2303" xr:uid="{00000000-0005-0000-0000-00000B030000}"/>
    <cellStyle name="20% - Accent5 4 6 2" xfId="6609" xr:uid="{00000000-0005-0000-0000-00000C030000}"/>
    <cellStyle name="20% - Accent5 4 6 2 2" xfId="15059" xr:uid="{CCFFD7E1-CEE6-4040-90A5-A294D9CE8CE1}"/>
    <cellStyle name="20% - Accent5 4 6 3" xfId="10841" xr:uid="{6BE23E5F-89BE-41D8-A613-4AC6FE2F8B66}"/>
    <cellStyle name="20% - Accent5 4 7" xfId="4543" xr:uid="{00000000-0005-0000-0000-00000D030000}"/>
    <cellStyle name="20% - Accent5 4 7 2" xfId="12993" xr:uid="{B48E5E67-01BD-444C-BA26-3683AD45C02E}"/>
    <cellStyle name="20% - Accent5 4 8" xfId="8775" xr:uid="{70EE2C6A-565F-43A6-BF06-E81DFCF7170A}"/>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B9C477EB-9915-4570-87BD-51569B48053E}"/>
    <cellStyle name="20% - Accent5 5 2 3" xfId="11327" xr:uid="{2DFEAC80-FD11-458D-AB40-48648F2895CC}"/>
    <cellStyle name="20% - Accent5 5 3" xfId="4950" xr:uid="{00000000-0005-0000-0000-000011030000}"/>
    <cellStyle name="20% - Accent5 5 3 2" xfId="13400" xr:uid="{FEFF2D12-8097-46F6-A8BA-0F208CF5B870}"/>
    <cellStyle name="20% - Accent5 5 4" xfId="9182" xr:uid="{76FF85AE-8FB5-4A8F-A298-95720AFFB6D8}"/>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37333A44-AFAC-4D64-A536-B8C42323B317}"/>
    <cellStyle name="20% - Accent5 6 2 3" xfId="11740" xr:uid="{A53F48E3-DFE0-4C76-987D-0C15BFCC436A}"/>
    <cellStyle name="20% - Accent5 6 3" xfId="5363" xr:uid="{00000000-0005-0000-0000-000015030000}"/>
    <cellStyle name="20% - Accent5 6 3 2" xfId="13813" xr:uid="{D8829E13-756C-4DD4-9BE1-3C18AF9CA4B4}"/>
    <cellStyle name="20% - Accent5 6 4" xfId="9595" xr:uid="{328F461D-EE55-4D69-BB35-43A6E3BA7A2C}"/>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8C0E44D3-806D-4090-AE00-0A06EF8257CF}"/>
    <cellStyle name="20% - Accent5 7 2 3" xfId="12153" xr:uid="{DCEF6EF8-0FD7-4534-BEFE-4E0773B48B4C}"/>
    <cellStyle name="20% - Accent5 7 3" xfId="5776" xr:uid="{00000000-0005-0000-0000-000019030000}"/>
    <cellStyle name="20% - Accent5 7 3 2" xfId="14226" xr:uid="{04004394-2E6E-41B5-AA8C-E7159446784C}"/>
    <cellStyle name="20% - Accent5 7 4" xfId="10008" xr:uid="{A8046202-CEF6-4A9D-98AA-BA2ADF64E8D5}"/>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E73D7A3A-1BDF-43EB-8AC0-46E46319C0A2}"/>
    <cellStyle name="20% - Accent5 8 2 3" xfId="12566" xr:uid="{E3832CDC-1DED-4A09-BE8B-63A052297EE8}"/>
    <cellStyle name="20% - Accent5 8 3" xfId="6189" xr:uid="{00000000-0005-0000-0000-00001D030000}"/>
    <cellStyle name="20% - Accent5 8 3 2" xfId="14639" xr:uid="{04F6A837-4BB9-4667-AB1D-1CE8B3E42AA3}"/>
    <cellStyle name="20% - Accent5 8 4" xfId="10421" xr:uid="{C63583DC-7FDC-4C89-9530-FBD035B85206}"/>
    <cellStyle name="20% - Accent5 9" xfId="2296" xr:uid="{00000000-0005-0000-0000-00001E030000}"/>
    <cellStyle name="20% - Accent5 9 2" xfId="6602" xr:uid="{00000000-0005-0000-0000-00001F030000}"/>
    <cellStyle name="20% - Accent5 9 2 2" xfId="15052" xr:uid="{4A7E62D7-9CC5-420D-8492-7950A43D8627}"/>
    <cellStyle name="20% - Accent5 9 3" xfId="10834" xr:uid="{7FCA340B-B1CD-470D-B165-097A9E515501}"/>
    <cellStyle name="20% - Accent6" xfId="41" builtinId="50" customBuiltin="1"/>
    <cellStyle name="20% - Accent6 10" xfId="4544" xr:uid="{00000000-0005-0000-0000-000021030000}"/>
    <cellStyle name="20% - Accent6 10 2" xfId="12994" xr:uid="{CE6B2DEB-A320-4185-BCF8-619C37232A9A}"/>
    <cellStyle name="20% - Accent6 11" xfId="8776" xr:uid="{B1F0BCBC-B4B6-48C6-98E2-0A146C6F34E5}"/>
    <cellStyle name="20% - Accent6 2" xfId="42" xr:uid="{00000000-0005-0000-0000-000022030000}"/>
    <cellStyle name="20% - Accent6 2 10" xfId="8777" xr:uid="{D00FCD75-15CF-48FE-955C-55845B0748EC}"/>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28B6E11F-702A-4C6C-A96D-F474BF71BE6A}"/>
    <cellStyle name="20% - Accent6 2 2 2 2 2 3" xfId="11338" xr:uid="{DCE97162-92FC-4B66-9A54-E16F1CD41758}"/>
    <cellStyle name="20% - Accent6 2 2 2 2 3" xfId="4961" xr:uid="{00000000-0005-0000-0000-000028030000}"/>
    <cellStyle name="20% - Accent6 2 2 2 2 3 2" xfId="13411" xr:uid="{DBFDDF69-3ACB-445B-9217-DEE305645FA4}"/>
    <cellStyle name="20% - Accent6 2 2 2 2 4" xfId="9193" xr:uid="{3D98EEBA-DC3B-4DFE-8100-AB269DE1EDFF}"/>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E49FD3DA-4F2E-4AAA-9C95-A49651184297}"/>
    <cellStyle name="20% - Accent6 2 2 2 3 2 3" xfId="11751" xr:uid="{3885C7D8-AAF2-4144-B343-F715770AF791}"/>
    <cellStyle name="20% - Accent6 2 2 2 3 3" xfId="5374" xr:uid="{00000000-0005-0000-0000-00002C030000}"/>
    <cellStyle name="20% - Accent6 2 2 2 3 3 2" xfId="13824" xr:uid="{1A6D9263-9A15-4C66-AE15-2E7619E2C05D}"/>
    <cellStyle name="20% - Accent6 2 2 2 3 4" xfId="9606" xr:uid="{0A3545A5-18A8-4025-B01A-0FBB4D61B9B9}"/>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4884C85E-CEFA-4620-A315-C3D38AD23853}"/>
    <cellStyle name="20% - Accent6 2 2 2 4 2 3" xfId="12164" xr:uid="{D1069794-7746-45BF-A024-A4A8FAC530A6}"/>
    <cellStyle name="20% - Accent6 2 2 2 4 3" xfId="5787" xr:uid="{00000000-0005-0000-0000-000030030000}"/>
    <cellStyle name="20% - Accent6 2 2 2 4 3 2" xfId="14237" xr:uid="{3CF4AB8C-CDCB-4341-8C67-3F802B6D5796}"/>
    <cellStyle name="20% - Accent6 2 2 2 4 4" xfId="10019" xr:uid="{A678AA4D-FBFC-445F-B4F3-139BEFB86797}"/>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645CAE3A-F6A5-4E56-9EF8-F97357BFC2F7}"/>
    <cellStyle name="20% - Accent6 2 2 2 5 2 3" xfId="12577" xr:uid="{9B0B8784-1255-417D-A7F9-F00334FF5559}"/>
    <cellStyle name="20% - Accent6 2 2 2 5 3" xfId="6200" xr:uid="{00000000-0005-0000-0000-000034030000}"/>
    <cellStyle name="20% - Accent6 2 2 2 5 3 2" xfId="14650" xr:uid="{DEE72302-4199-4C19-A298-8B4E4B55AC0D}"/>
    <cellStyle name="20% - Accent6 2 2 2 5 4" xfId="10432" xr:uid="{43D75E18-2EE3-4651-BFAD-7A3ED4E3B910}"/>
    <cellStyle name="20% - Accent6 2 2 2 6" xfId="2307" xr:uid="{00000000-0005-0000-0000-000035030000}"/>
    <cellStyle name="20% - Accent6 2 2 2 6 2" xfId="6613" xr:uid="{00000000-0005-0000-0000-000036030000}"/>
    <cellStyle name="20% - Accent6 2 2 2 6 2 2" xfId="15063" xr:uid="{6DC65E77-13AE-45E0-BFBA-A6E5D89484F8}"/>
    <cellStyle name="20% - Accent6 2 2 2 6 3" xfId="10845" xr:uid="{93EED7A5-9022-4838-8200-5404AEF6285D}"/>
    <cellStyle name="20% - Accent6 2 2 2 7" xfId="4547" xr:uid="{00000000-0005-0000-0000-000037030000}"/>
    <cellStyle name="20% - Accent6 2 2 2 7 2" xfId="12997" xr:uid="{975A91DF-1364-4C07-BDAC-EA708A4A00EB}"/>
    <cellStyle name="20% - Accent6 2 2 2 8" xfId="8779" xr:uid="{BDF82952-EA86-4218-A1FB-57EE0FB8BB14}"/>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A0D79612-98DF-4ED7-8CCA-BE13AD4BC1E9}"/>
    <cellStyle name="20% - Accent6 2 2 3 2 3" xfId="11337" xr:uid="{2184BD22-5472-431D-8135-A762189D2D29}"/>
    <cellStyle name="20% - Accent6 2 2 3 3" xfId="4960" xr:uid="{00000000-0005-0000-0000-00003B030000}"/>
    <cellStyle name="20% - Accent6 2 2 3 3 2" xfId="13410" xr:uid="{36B6CC07-414C-4ABF-920C-3D077EC3C2D9}"/>
    <cellStyle name="20% - Accent6 2 2 3 4" xfId="9192" xr:uid="{368A98CE-7858-42CE-A279-1BA6DAB7D8C0}"/>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7717DDEF-D98E-4FFE-934E-3886384E4283}"/>
    <cellStyle name="20% - Accent6 2 2 4 2 3" xfId="11750" xr:uid="{9E7EA903-7FC6-45BA-A7F3-9B3E9FA08BEF}"/>
    <cellStyle name="20% - Accent6 2 2 4 3" xfId="5373" xr:uid="{00000000-0005-0000-0000-00003F030000}"/>
    <cellStyle name="20% - Accent6 2 2 4 3 2" xfId="13823" xr:uid="{9118449D-A56D-4BFE-A186-77546CE3F0E2}"/>
    <cellStyle name="20% - Accent6 2 2 4 4" xfId="9605" xr:uid="{F6509DD9-E39D-498F-A07E-E8F506340C47}"/>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6B0F2245-5C2E-4ED8-95C2-3E1D381011F8}"/>
    <cellStyle name="20% - Accent6 2 2 5 2 3" xfId="12163" xr:uid="{ACD62874-C69D-4B90-BE09-84B63B8696A6}"/>
    <cellStyle name="20% - Accent6 2 2 5 3" xfId="5786" xr:uid="{00000000-0005-0000-0000-000043030000}"/>
    <cellStyle name="20% - Accent6 2 2 5 3 2" xfId="14236" xr:uid="{82BFA4B5-0C84-4DA1-BDB0-22F57371DB3D}"/>
    <cellStyle name="20% - Accent6 2 2 5 4" xfId="10018" xr:uid="{3B80EF59-3BA8-4075-BE52-4FD84EF6E9CA}"/>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22B23D08-1A67-4F13-BCC9-02441B5D3B1E}"/>
    <cellStyle name="20% - Accent6 2 2 6 2 3" xfId="12576" xr:uid="{03565861-ABC1-4B84-A65A-540FF5E31733}"/>
    <cellStyle name="20% - Accent6 2 2 6 3" xfId="6199" xr:uid="{00000000-0005-0000-0000-000047030000}"/>
    <cellStyle name="20% - Accent6 2 2 6 3 2" xfId="14649" xr:uid="{64D5D01B-90F2-4C90-A900-F980A23F3200}"/>
    <cellStyle name="20% - Accent6 2 2 6 4" xfId="10431" xr:uid="{33ECE301-92D1-4AED-A90E-FB5DDF8EE30A}"/>
    <cellStyle name="20% - Accent6 2 2 7" xfId="2306" xr:uid="{00000000-0005-0000-0000-000048030000}"/>
    <cellStyle name="20% - Accent6 2 2 7 2" xfId="6612" xr:uid="{00000000-0005-0000-0000-000049030000}"/>
    <cellStyle name="20% - Accent6 2 2 7 2 2" xfId="15062" xr:uid="{35FA6998-2A04-4D4B-8343-090F9F11B577}"/>
    <cellStyle name="20% - Accent6 2 2 7 3" xfId="10844" xr:uid="{C4881052-05AE-4E5C-B8A8-9CA843F315ED}"/>
    <cellStyle name="20% - Accent6 2 2 8" xfId="4546" xr:uid="{00000000-0005-0000-0000-00004A030000}"/>
    <cellStyle name="20% - Accent6 2 2 8 2" xfId="12996" xr:uid="{D24434E5-4DC0-4DEC-87FB-18F565CF1E6E}"/>
    <cellStyle name="20% - Accent6 2 2 9" xfId="8778" xr:uid="{665CF066-F15A-474C-A8D5-00FB7BBF283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E8AACFD3-F5ED-4247-9DD4-270C319CBC35}"/>
    <cellStyle name="20% - Accent6 2 3 2 2 3" xfId="11339" xr:uid="{65A7D396-04AF-428D-87FB-EED2730A1ABB}"/>
    <cellStyle name="20% - Accent6 2 3 2 3" xfId="4962" xr:uid="{00000000-0005-0000-0000-00004F030000}"/>
    <cellStyle name="20% - Accent6 2 3 2 3 2" xfId="13412" xr:uid="{562E4163-A3A2-4EF5-836B-E47654FDE724}"/>
    <cellStyle name="20% - Accent6 2 3 2 4" xfId="9194" xr:uid="{D148EB01-113D-41D1-B5F8-D2D24967FF0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9B8C58B5-2717-415A-9BD5-4350879365EB}"/>
    <cellStyle name="20% - Accent6 2 3 3 2 3" xfId="11752" xr:uid="{D1168E16-0ED1-48DF-BFAE-9397354F4E1A}"/>
    <cellStyle name="20% - Accent6 2 3 3 3" xfId="5375" xr:uid="{00000000-0005-0000-0000-000053030000}"/>
    <cellStyle name="20% - Accent6 2 3 3 3 2" xfId="13825" xr:uid="{6FBA1CF7-65B6-4E2E-A70A-290082178D84}"/>
    <cellStyle name="20% - Accent6 2 3 3 4" xfId="9607" xr:uid="{27F36030-EE42-4AC0-A10F-CFD109206E4E}"/>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D2D01E00-1793-41AD-B034-9880A6E8E8D0}"/>
    <cellStyle name="20% - Accent6 2 3 4 2 3" xfId="12165" xr:uid="{5D571A2E-0D44-496D-BF58-C2E183EEBBEC}"/>
    <cellStyle name="20% - Accent6 2 3 4 3" xfId="5788" xr:uid="{00000000-0005-0000-0000-000057030000}"/>
    <cellStyle name="20% - Accent6 2 3 4 3 2" xfId="14238" xr:uid="{B45549CA-D8FB-43C7-9949-75CADB38C49F}"/>
    <cellStyle name="20% - Accent6 2 3 4 4" xfId="10020" xr:uid="{D61C6E1A-E7FF-46A8-9026-EE73CCE502C6}"/>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22049DF4-E632-43D7-AD36-7BFF9005A06B}"/>
    <cellStyle name="20% - Accent6 2 3 5 2 3" xfId="12578" xr:uid="{52FFCE16-8616-49BA-9928-A6829A954477}"/>
    <cellStyle name="20% - Accent6 2 3 5 3" xfId="6201" xr:uid="{00000000-0005-0000-0000-00005B030000}"/>
    <cellStyle name="20% - Accent6 2 3 5 3 2" xfId="14651" xr:uid="{4745700D-132C-4A0A-BB84-7B268F42087D}"/>
    <cellStyle name="20% - Accent6 2 3 5 4" xfId="10433" xr:uid="{7F953793-A409-4BF1-A49F-FE34A905DAC6}"/>
    <cellStyle name="20% - Accent6 2 3 6" xfId="2308" xr:uid="{00000000-0005-0000-0000-00005C030000}"/>
    <cellStyle name="20% - Accent6 2 3 6 2" xfId="6614" xr:uid="{00000000-0005-0000-0000-00005D030000}"/>
    <cellStyle name="20% - Accent6 2 3 6 2 2" xfId="15064" xr:uid="{A6474AD7-333D-481B-AB22-8C46FCD08695}"/>
    <cellStyle name="20% - Accent6 2 3 6 3" xfId="10846" xr:uid="{17EE481F-507B-4296-8842-9E80B2FC55FE}"/>
    <cellStyle name="20% - Accent6 2 3 7" xfId="4548" xr:uid="{00000000-0005-0000-0000-00005E030000}"/>
    <cellStyle name="20% - Accent6 2 3 7 2" xfId="12998" xr:uid="{6FBB56C0-1442-4AD4-937C-83A30825C9BC}"/>
    <cellStyle name="20% - Accent6 2 3 8" xfId="8780" xr:uid="{B4F9A625-C8E5-40F8-B922-855B4B50C762}"/>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B1767446-FF9F-4D14-A5D5-50F63001ED50}"/>
    <cellStyle name="20% - Accent6 2 4 2 3" xfId="11336" xr:uid="{B38B9119-DCEF-4F32-8749-896CE2DAE989}"/>
    <cellStyle name="20% - Accent6 2 4 3" xfId="4959" xr:uid="{00000000-0005-0000-0000-000062030000}"/>
    <cellStyle name="20% - Accent6 2 4 3 2" xfId="13409" xr:uid="{7056B524-2AF4-4AFA-B21A-4DAAC1DBE27E}"/>
    <cellStyle name="20% - Accent6 2 4 4" xfId="9191" xr:uid="{10E7AA58-16A2-468F-A796-0B67B141E601}"/>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CFDD8F64-D457-4F69-A82F-E07046A8015E}"/>
    <cellStyle name="20% - Accent6 2 5 2 3" xfId="11749" xr:uid="{EE3F7701-898C-4F5B-8884-386D6D4638D8}"/>
    <cellStyle name="20% - Accent6 2 5 3" xfId="5372" xr:uid="{00000000-0005-0000-0000-000066030000}"/>
    <cellStyle name="20% - Accent6 2 5 3 2" xfId="13822" xr:uid="{EA9188C2-3507-4AA7-A66E-3170793A38D9}"/>
    <cellStyle name="20% - Accent6 2 5 4" xfId="9604" xr:uid="{D5543164-0F26-47D2-BF63-635D8E3F95EE}"/>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630865A3-A539-4C0F-A264-90A24E0CAAD8}"/>
    <cellStyle name="20% - Accent6 2 6 2 3" xfId="12162" xr:uid="{8927CF35-7C02-4E66-A149-C22737C21E69}"/>
    <cellStyle name="20% - Accent6 2 6 3" xfId="5785" xr:uid="{00000000-0005-0000-0000-00006A030000}"/>
    <cellStyle name="20% - Accent6 2 6 3 2" xfId="14235" xr:uid="{65A65E1C-2AFF-4995-9485-8068505642B2}"/>
    <cellStyle name="20% - Accent6 2 6 4" xfId="10017" xr:uid="{E57E9FE4-737A-4396-96B0-A114855D0DE1}"/>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0634DDBF-A9CE-48A1-B53C-A4543B87D8EC}"/>
    <cellStyle name="20% - Accent6 2 7 2 3" xfId="12575" xr:uid="{D8FBCFB0-9C66-4B4E-A0BD-36A0D9822249}"/>
    <cellStyle name="20% - Accent6 2 7 3" xfId="6198" xr:uid="{00000000-0005-0000-0000-00006E030000}"/>
    <cellStyle name="20% - Accent6 2 7 3 2" xfId="14648" xr:uid="{0791EADF-B2DF-4485-8750-2C9303890852}"/>
    <cellStyle name="20% - Accent6 2 7 4" xfId="10430" xr:uid="{A71CADC9-01C7-4B1A-A9A0-81726167164C}"/>
    <cellStyle name="20% - Accent6 2 8" xfId="2305" xr:uid="{00000000-0005-0000-0000-00006F030000}"/>
    <cellStyle name="20% - Accent6 2 8 2" xfId="6611" xr:uid="{00000000-0005-0000-0000-000070030000}"/>
    <cellStyle name="20% - Accent6 2 8 2 2" xfId="15061" xr:uid="{B3402C93-7E16-473B-84CD-DF002E4143D8}"/>
    <cellStyle name="20% - Accent6 2 8 3" xfId="10843" xr:uid="{310D21C7-4818-40E5-AD01-54FDE14B4802}"/>
    <cellStyle name="20% - Accent6 2 9" xfId="4545" xr:uid="{00000000-0005-0000-0000-000071030000}"/>
    <cellStyle name="20% - Accent6 2 9 2" xfId="12995" xr:uid="{2CF23669-F519-4E19-8AD2-E4BE4116E6DC}"/>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BF7C69EB-89AE-4921-A68B-D1D39D399961}"/>
    <cellStyle name="20% - Accent6 3 2 2 2 3" xfId="11341" xr:uid="{34208CB5-7520-4678-8E98-D9D00A602883}"/>
    <cellStyle name="20% - Accent6 3 2 2 3" xfId="4964" xr:uid="{00000000-0005-0000-0000-000077030000}"/>
    <cellStyle name="20% - Accent6 3 2 2 3 2" xfId="13414" xr:uid="{D805EA21-D1FD-4691-A94B-C25D0EE4E144}"/>
    <cellStyle name="20% - Accent6 3 2 2 4" xfId="9196" xr:uid="{E5D8F1AC-3554-4B53-B0E7-BC24D30768F5}"/>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15910C70-4E2A-45BF-83D2-F0D7A750BF4D}"/>
    <cellStyle name="20% - Accent6 3 2 3 2 3" xfId="11754" xr:uid="{8E6CA526-8902-4025-94DE-1ED9DCC7D6D7}"/>
    <cellStyle name="20% - Accent6 3 2 3 3" xfId="5377" xr:uid="{00000000-0005-0000-0000-00007B030000}"/>
    <cellStyle name="20% - Accent6 3 2 3 3 2" xfId="13827" xr:uid="{A0B5F106-5FE2-44BB-9C56-438C960D6218}"/>
    <cellStyle name="20% - Accent6 3 2 3 4" xfId="9609" xr:uid="{231B358E-202B-41D5-92D6-B91449B7875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5A79FAD7-96EA-4357-BBA3-F97CCC432C37}"/>
    <cellStyle name="20% - Accent6 3 2 4 2 3" xfId="12167" xr:uid="{E4A8BD6A-6070-488D-A033-64CA70CC176C}"/>
    <cellStyle name="20% - Accent6 3 2 4 3" xfId="5790" xr:uid="{00000000-0005-0000-0000-00007F030000}"/>
    <cellStyle name="20% - Accent6 3 2 4 3 2" xfId="14240" xr:uid="{1D128DE1-D7E7-492B-9B6C-BD28A84772E5}"/>
    <cellStyle name="20% - Accent6 3 2 4 4" xfId="10022" xr:uid="{916125E6-FE76-42A5-8D70-7CD5209506B4}"/>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E59791C1-B2AC-4F36-BAE2-4A4811953725}"/>
    <cellStyle name="20% - Accent6 3 2 5 2 3" xfId="12580" xr:uid="{1594EC56-AE34-4AC7-B610-02B72E7BC0A1}"/>
    <cellStyle name="20% - Accent6 3 2 5 3" xfId="6203" xr:uid="{00000000-0005-0000-0000-000083030000}"/>
    <cellStyle name="20% - Accent6 3 2 5 3 2" xfId="14653" xr:uid="{72E5F1B8-FF4D-4705-B84E-3EC59DC7767F}"/>
    <cellStyle name="20% - Accent6 3 2 5 4" xfId="10435" xr:uid="{8299F87F-69C7-4A69-AD6E-65E4A1F129E0}"/>
    <cellStyle name="20% - Accent6 3 2 6" xfId="2310" xr:uid="{00000000-0005-0000-0000-000084030000}"/>
    <cellStyle name="20% - Accent6 3 2 6 2" xfId="6616" xr:uid="{00000000-0005-0000-0000-000085030000}"/>
    <cellStyle name="20% - Accent6 3 2 6 2 2" xfId="15066" xr:uid="{8C6CDE29-57C7-4BD3-9FF5-15F774C23924}"/>
    <cellStyle name="20% - Accent6 3 2 6 3" xfId="10848" xr:uid="{B8E659ED-0F6B-4453-85D8-357319F0D66B}"/>
    <cellStyle name="20% - Accent6 3 2 7" xfId="4550" xr:uid="{00000000-0005-0000-0000-000086030000}"/>
    <cellStyle name="20% - Accent6 3 2 7 2" xfId="13000" xr:uid="{0759910F-4FAD-40E0-86BA-54052818257A}"/>
    <cellStyle name="20% - Accent6 3 2 8" xfId="8782" xr:uid="{20847740-6921-4E58-9BD5-37082474E0F5}"/>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8D86C423-2C42-4DD6-A7CF-3045B72D6139}"/>
    <cellStyle name="20% - Accent6 3 3 2 3" xfId="11340" xr:uid="{8B13B3C1-3E48-4E64-ACD3-EFB5EBC92151}"/>
    <cellStyle name="20% - Accent6 3 3 3" xfId="4963" xr:uid="{00000000-0005-0000-0000-00008A030000}"/>
    <cellStyle name="20% - Accent6 3 3 3 2" xfId="13413" xr:uid="{C1AF25D4-22C7-4C45-BD09-58EE1ADDA340}"/>
    <cellStyle name="20% - Accent6 3 3 4" xfId="9195" xr:uid="{6C2CC227-ED62-4610-B65B-D7FDA7E8DAFF}"/>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8153F109-E1A5-4402-AEA1-3F5A0BE47D68}"/>
    <cellStyle name="20% - Accent6 3 4 2 3" xfId="11753" xr:uid="{7E6966A2-26DB-4A5D-831E-CB22DE7CBD55}"/>
    <cellStyle name="20% - Accent6 3 4 3" xfId="5376" xr:uid="{00000000-0005-0000-0000-00008E030000}"/>
    <cellStyle name="20% - Accent6 3 4 3 2" xfId="13826" xr:uid="{F25FE0A2-247D-4B7D-AD0A-2DF86D072F06}"/>
    <cellStyle name="20% - Accent6 3 4 4" xfId="9608" xr:uid="{875416FF-708A-4B55-8DAD-7CCA3B1F3796}"/>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7CBECB85-5870-4DAF-A52E-16CB6ACFF0DC}"/>
    <cellStyle name="20% - Accent6 3 5 2 3" xfId="12166" xr:uid="{AFDC30FC-0E9F-4DA3-9C7F-5CB986571961}"/>
    <cellStyle name="20% - Accent6 3 5 3" xfId="5789" xr:uid="{00000000-0005-0000-0000-000092030000}"/>
    <cellStyle name="20% - Accent6 3 5 3 2" xfId="14239" xr:uid="{9315513B-0743-4068-B27E-99CC31764BC2}"/>
    <cellStyle name="20% - Accent6 3 5 4" xfId="10021" xr:uid="{509300AE-5076-4C1D-B01F-77B4104C3A78}"/>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2E7E881F-9B00-42F5-BF46-7F2B9EBCA404}"/>
    <cellStyle name="20% - Accent6 3 6 2 3" xfId="12579" xr:uid="{8430C0CF-5271-40DF-89A1-AD39D0338846}"/>
    <cellStyle name="20% - Accent6 3 6 3" xfId="6202" xr:uid="{00000000-0005-0000-0000-000096030000}"/>
    <cellStyle name="20% - Accent6 3 6 3 2" xfId="14652" xr:uid="{B4F4500B-0173-45FA-93B7-EC5C343D687B}"/>
    <cellStyle name="20% - Accent6 3 6 4" xfId="10434" xr:uid="{D76D4253-6DEE-40EB-9513-D6F2F924B063}"/>
    <cellStyle name="20% - Accent6 3 7" xfId="2309" xr:uid="{00000000-0005-0000-0000-000097030000}"/>
    <cellStyle name="20% - Accent6 3 7 2" xfId="6615" xr:uid="{00000000-0005-0000-0000-000098030000}"/>
    <cellStyle name="20% - Accent6 3 7 2 2" xfId="15065" xr:uid="{B4B44531-165B-4959-A1BB-E8A81CE39D74}"/>
    <cellStyle name="20% - Accent6 3 7 3" xfId="10847" xr:uid="{2EEB53F8-911D-4667-A795-96F39460D7FA}"/>
    <cellStyle name="20% - Accent6 3 8" xfId="4549" xr:uid="{00000000-0005-0000-0000-000099030000}"/>
    <cellStyle name="20% - Accent6 3 8 2" xfId="12999" xr:uid="{8AF3A23C-6F39-4653-932B-1810E760C5EF}"/>
    <cellStyle name="20% - Accent6 3 9" xfId="8781" xr:uid="{5F28734B-1FC8-445C-A3DC-5F36AE99B087}"/>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A8A50502-9867-46D1-AA5C-F12FBDEB9809}"/>
    <cellStyle name="20% - Accent6 4 2 2 3" xfId="11342" xr:uid="{BB8C31AB-5A33-464B-879E-B8E269F15746}"/>
    <cellStyle name="20% - Accent6 4 2 3" xfId="4965" xr:uid="{00000000-0005-0000-0000-00009E030000}"/>
    <cellStyle name="20% - Accent6 4 2 3 2" xfId="13415" xr:uid="{4D42D621-2C24-4318-860E-6999D6BF283A}"/>
    <cellStyle name="20% - Accent6 4 2 4" xfId="9197" xr:uid="{A3383876-12F9-48CA-B22B-555BFAE3A71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03615EE4-9A33-4F59-9E52-DFE7C19E2A47}"/>
    <cellStyle name="20% - Accent6 4 3 2 3" xfId="11755" xr:uid="{9BA3678A-0B37-4B6A-846F-22DFE612CF8F}"/>
    <cellStyle name="20% - Accent6 4 3 3" xfId="5378" xr:uid="{00000000-0005-0000-0000-0000A2030000}"/>
    <cellStyle name="20% - Accent6 4 3 3 2" xfId="13828" xr:uid="{D7041DA3-C883-4B8D-A60A-D46751970B73}"/>
    <cellStyle name="20% - Accent6 4 3 4" xfId="9610" xr:uid="{8CF70EE9-2B9B-43DA-B966-78A52BCDED46}"/>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D235B4B7-C608-488F-8FC4-D17A09D1C14B}"/>
    <cellStyle name="20% - Accent6 4 4 2 3" xfId="12168" xr:uid="{1262EA13-1205-43BE-B0B9-F855C479D3A0}"/>
    <cellStyle name="20% - Accent6 4 4 3" xfId="5791" xr:uid="{00000000-0005-0000-0000-0000A6030000}"/>
    <cellStyle name="20% - Accent6 4 4 3 2" xfId="14241" xr:uid="{AAC0E52C-2855-4216-A9AE-29010C13BBBB}"/>
    <cellStyle name="20% - Accent6 4 4 4" xfId="10023" xr:uid="{1A3B1AF5-8D8A-4C9F-95EE-D01B000690D9}"/>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9DE0E440-C362-4FDC-B935-C6857DE247A3}"/>
    <cellStyle name="20% - Accent6 4 5 2 3" xfId="12581" xr:uid="{07DA78B4-07EB-41FF-A881-48CDD7624D6E}"/>
    <cellStyle name="20% - Accent6 4 5 3" xfId="6204" xr:uid="{00000000-0005-0000-0000-0000AA030000}"/>
    <cellStyle name="20% - Accent6 4 5 3 2" xfId="14654" xr:uid="{C523CB30-2A13-4C1C-8633-9211F689D139}"/>
    <cellStyle name="20% - Accent6 4 5 4" xfId="10436" xr:uid="{E663FAF6-9CC4-412E-808D-B7B46A71C35A}"/>
    <cellStyle name="20% - Accent6 4 6" xfId="2311" xr:uid="{00000000-0005-0000-0000-0000AB030000}"/>
    <cellStyle name="20% - Accent6 4 6 2" xfId="6617" xr:uid="{00000000-0005-0000-0000-0000AC030000}"/>
    <cellStyle name="20% - Accent6 4 6 2 2" xfId="15067" xr:uid="{25D2842D-2482-4FFA-ABEB-565A7B322229}"/>
    <cellStyle name="20% - Accent6 4 6 3" xfId="10849" xr:uid="{6C6AB6D9-F067-4231-A057-61DF29EC5981}"/>
    <cellStyle name="20% - Accent6 4 7" xfId="4551" xr:uid="{00000000-0005-0000-0000-0000AD030000}"/>
    <cellStyle name="20% - Accent6 4 7 2" xfId="13001" xr:uid="{F758020D-73F9-47F1-92BF-CED9477BDD23}"/>
    <cellStyle name="20% - Accent6 4 8" xfId="8783" xr:uid="{731FF421-3A80-4AD8-9211-DB3F30914F7C}"/>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27672484-6E93-4D7B-B58D-D0AEA847A27D}"/>
    <cellStyle name="20% - Accent6 5 2 3" xfId="11335" xr:uid="{B70C334B-9FC4-4E9E-9881-101DA4492EB1}"/>
    <cellStyle name="20% - Accent6 5 3" xfId="4958" xr:uid="{00000000-0005-0000-0000-0000B1030000}"/>
    <cellStyle name="20% - Accent6 5 3 2" xfId="13408" xr:uid="{0D37F44F-568C-4A39-B067-4FAF87B22F26}"/>
    <cellStyle name="20% - Accent6 5 4" xfId="9190" xr:uid="{AD21B1A6-F56B-46AD-8347-0241CAE3CE69}"/>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0C3D6450-6E58-4953-97D7-CDC93ACCA1B8}"/>
    <cellStyle name="20% - Accent6 6 2 3" xfId="11748" xr:uid="{52FA7F21-7051-4A39-951B-E1E8285104EE}"/>
    <cellStyle name="20% - Accent6 6 3" xfId="5371" xr:uid="{00000000-0005-0000-0000-0000B5030000}"/>
    <cellStyle name="20% - Accent6 6 3 2" xfId="13821" xr:uid="{B52810FE-2A5D-4639-9B50-11CBCC221CC2}"/>
    <cellStyle name="20% - Accent6 6 4" xfId="9603" xr:uid="{B4C56DE6-577C-4D09-A84B-AE5B3177BB71}"/>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95D7A9FF-9E69-4577-B349-172B93A4B9F5}"/>
    <cellStyle name="20% - Accent6 7 2 3" xfId="12161" xr:uid="{24602C10-D69A-464C-B920-D26CBAA6FC36}"/>
    <cellStyle name="20% - Accent6 7 3" xfId="5784" xr:uid="{00000000-0005-0000-0000-0000B9030000}"/>
    <cellStyle name="20% - Accent6 7 3 2" xfId="14234" xr:uid="{C7F941D5-3E69-474D-959E-10CE69A2B23C}"/>
    <cellStyle name="20% - Accent6 7 4" xfId="10016" xr:uid="{57014C0E-CFC2-48DB-9C30-3189FDDE4908}"/>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099B4D64-03E3-4BCE-99BD-05EBEB3718D9}"/>
    <cellStyle name="20% - Accent6 8 2 3" xfId="12574" xr:uid="{A0A0E9CD-6605-41D9-A565-519D3B8284D3}"/>
    <cellStyle name="20% - Accent6 8 3" xfId="6197" xr:uid="{00000000-0005-0000-0000-0000BD030000}"/>
    <cellStyle name="20% - Accent6 8 3 2" xfId="14647" xr:uid="{2B07220A-FD6F-4190-AEDE-5F88C7920A98}"/>
    <cellStyle name="20% - Accent6 8 4" xfId="10429" xr:uid="{9C341B97-24DD-4AB2-B36A-6973C78FE95B}"/>
    <cellStyle name="20% - Accent6 9" xfId="2304" xr:uid="{00000000-0005-0000-0000-0000BE030000}"/>
    <cellStyle name="20% - Accent6 9 2" xfId="6610" xr:uid="{00000000-0005-0000-0000-0000BF030000}"/>
    <cellStyle name="20% - Accent6 9 2 2" xfId="15060" xr:uid="{47D434D9-3D8D-4348-97F6-074E8D4731E6}"/>
    <cellStyle name="20% - Accent6 9 3" xfId="10842" xr:uid="{1883D1E5-C84A-4972-A4D6-B9B086E39599}"/>
    <cellStyle name="40% - Accent1" xfId="49" builtinId="31" customBuiltin="1"/>
    <cellStyle name="40% - Accent1 10" xfId="4552" xr:uid="{00000000-0005-0000-0000-0000C1030000}"/>
    <cellStyle name="40% - Accent1 10 2" xfId="13002" xr:uid="{8D6ABA03-EEDF-4033-9A3B-C96CA0FDC710}"/>
    <cellStyle name="40% - Accent1 11" xfId="8784" xr:uid="{462144B1-1547-4FE4-B736-4C2A285F5753}"/>
    <cellStyle name="40% - Accent1 2" xfId="50" xr:uid="{00000000-0005-0000-0000-0000C2030000}"/>
    <cellStyle name="40% - Accent1 2 10" xfId="8785" xr:uid="{25EE10F5-320E-4D6D-AA71-E4CA258AA364}"/>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0C9AD7B0-DA51-4A49-9031-3C0F6EE04DD2}"/>
    <cellStyle name="40% - Accent1 2 2 2 2 2 3" xfId="11346" xr:uid="{305ED5EE-C144-406D-910E-288E996D9773}"/>
    <cellStyle name="40% - Accent1 2 2 2 2 3" xfId="4969" xr:uid="{00000000-0005-0000-0000-0000C8030000}"/>
    <cellStyle name="40% - Accent1 2 2 2 2 3 2" xfId="13419" xr:uid="{B1E4DAF9-E143-4E56-89D8-E5BFB9255DA4}"/>
    <cellStyle name="40% - Accent1 2 2 2 2 4" xfId="9201" xr:uid="{A935F5C9-3D5B-4BBB-853F-A459E6C9EA75}"/>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90D29D53-F765-4B58-80B3-9D344B2575D9}"/>
    <cellStyle name="40% - Accent1 2 2 2 3 2 3" xfId="11759" xr:uid="{DB650001-084B-4A1C-A0D0-590095FE6350}"/>
    <cellStyle name="40% - Accent1 2 2 2 3 3" xfId="5382" xr:uid="{00000000-0005-0000-0000-0000CC030000}"/>
    <cellStyle name="40% - Accent1 2 2 2 3 3 2" xfId="13832" xr:uid="{E0BC9730-1B1F-4DA8-BCDB-374385C4D85C}"/>
    <cellStyle name="40% - Accent1 2 2 2 3 4" xfId="9614" xr:uid="{D738ADEC-8E37-49F5-8AFF-19A3FEC1E70B}"/>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FD042A79-6B8F-4C66-8BC6-9429C2D6C480}"/>
    <cellStyle name="40% - Accent1 2 2 2 4 2 3" xfId="12172" xr:uid="{8A5228BA-0D4F-4B50-B912-FE110C135E09}"/>
    <cellStyle name="40% - Accent1 2 2 2 4 3" xfId="5795" xr:uid="{00000000-0005-0000-0000-0000D0030000}"/>
    <cellStyle name="40% - Accent1 2 2 2 4 3 2" xfId="14245" xr:uid="{EB4DCE61-F158-4828-8B13-77B48AA2352C}"/>
    <cellStyle name="40% - Accent1 2 2 2 4 4" xfId="10027" xr:uid="{3402BA90-DF18-4D27-9325-A53F618EBD5E}"/>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AAE5B76A-9CDB-4B3A-B1DE-555DAE67641A}"/>
    <cellStyle name="40% - Accent1 2 2 2 5 2 3" xfId="12585" xr:uid="{EB89DC8D-892C-4910-8193-8F16FCA4A09D}"/>
    <cellStyle name="40% - Accent1 2 2 2 5 3" xfId="6208" xr:uid="{00000000-0005-0000-0000-0000D4030000}"/>
    <cellStyle name="40% - Accent1 2 2 2 5 3 2" xfId="14658" xr:uid="{DD771A4F-D956-43DF-8776-8BF84FC25A8E}"/>
    <cellStyle name="40% - Accent1 2 2 2 5 4" xfId="10440" xr:uid="{DBDC22B7-4C5E-4155-9743-CE1F873E6318}"/>
    <cellStyle name="40% - Accent1 2 2 2 6" xfId="2315" xr:uid="{00000000-0005-0000-0000-0000D5030000}"/>
    <cellStyle name="40% - Accent1 2 2 2 6 2" xfId="6621" xr:uid="{00000000-0005-0000-0000-0000D6030000}"/>
    <cellStyle name="40% - Accent1 2 2 2 6 2 2" xfId="15071" xr:uid="{6A37E26D-1AB1-4609-BB33-0F2F058B3AEF}"/>
    <cellStyle name="40% - Accent1 2 2 2 6 3" xfId="10853" xr:uid="{9BBDB56D-A472-4E19-A0B5-A0A06FFC86CF}"/>
    <cellStyle name="40% - Accent1 2 2 2 7" xfId="4555" xr:uid="{00000000-0005-0000-0000-0000D7030000}"/>
    <cellStyle name="40% - Accent1 2 2 2 7 2" xfId="13005" xr:uid="{F4B71A43-2DA5-44CB-8C62-5206F5257EBD}"/>
    <cellStyle name="40% - Accent1 2 2 2 8" xfId="8787" xr:uid="{231401D5-BC64-4CCC-A768-B8F1E37ABF2C}"/>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4BAA3A0A-ABF1-4239-9D10-700DE5A798DF}"/>
    <cellStyle name="40% - Accent1 2 2 3 2 3" xfId="11345" xr:uid="{1DDF5FAF-B162-41D9-AD2E-5B91710DCF6E}"/>
    <cellStyle name="40% - Accent1 2 2 3 3" xfId="4968" xr:uid="{00000000-0005-0000-0000-0000DB030000}"/>
    <cellStyle name="40% - Accent1 2 2 3 3 2" xfId="13418" xr:uid="{638E0583-501C-46DA-AD46-579730163CFE}"/>
    <cellStyle name="40% - Accent1 2 2 3 4" xfId="9200" xr:uid="{2181E2E8-837E-42D3-BA86-8A8BB172EBA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239E40C0-2D79-4FC0-A5E3-AB26016FE01F}"/>
    <cellStyle name="40% - Accent1 2 2 4 2 3" xfId="11758" xr:uid="{E7510A82-EB29-4A4D-B397-CE3EC0CB1DF2}"/>
    <cellStyle name="40% - Accent1 2 2 4 3" xfId="5381" xr:uid="{00000000-0005-0000-0000-0000DF030000}"/>
    <cellStyle name="40% - Accent1 2 2 4 3 2" xfId="13831" xr:uid="{4FA79E71-CB99-44B4-9BDD-E295DC851ABB}"/>
    <cellStyle name="40% - Accent1 2 2 4 4" xfId="9613" xr:uid="{63346673-9F42-40EE-8DBF-7BF72237E1D1}"/>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2AA3DFEB-A9DF-44E3-B5ED-0064C1EB1AFD}"/>
    <cellStyle name="40% - Accent1 2 2 5 2 3" xfId="12171" xr:uid="{115B8E6D-31C7-46B5-ADD5-8C6C5611D9C3}"/>
    <cellStyle name="40% - Accent1 2 2 5 3" xfId="5794" xr:uid="{00000000-0005-0000-0000-0000E3030000}"/>
    <cellStyle name="40% - Accent1 2 2 5 3 2" xfId="14244" xr:uid="{C03F963C-FAE7-410B-82A9-70CAA4D6586F}"/>
    <cellStyle name="40% - Accent1 2 2 5 4" xfId="10026" xr:uid="{64F9DCE2-7EB5-480D-99AD-49F580BAB3C3}"/>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CCD2E3EC-4E2C-48EA-8061-AF96979133FA}"/>
    <cellStyle name="40% - Accent1 2 2 6 2 3" xfId="12584" xr:uid="{E40353EF-B64E-41AE-950C-E20F1864EC6A}"/>
    <cellStyle name="40% - Accent1 2 2 6 3" xfId="6207" xr:uid="{00000000-0005-0000-0000-0000E7030000}"/>
    <cellStyle name="40% - Accent1 2 2 6 3 2" xfId="14657" xr:uid="{61625309-CAD2-44D6-9B5C-67236E13AB7C}"/>
    <cellStyle name="40% - Accent1 2 2 6 4" xfId="10439" xr:uid="{AADD0453-C07C-4041-9A0A-6E445C4B3753}"/>
    <cellStyle name="40% - Accent1 2 2 7" xfId="2314" xr:uid="{00000000-0005-0000-0000-0000E8030000}"/>
    <cellStyle name="40% - Accent1 2 2 7 2" xfId="6620" xr:uid="{00000000-0005-0000-0000-0000E9030000}"/>
    <cellStyle name="40% - Accent1 2 2 7 2 2" xfId="15070" xr:uid="{1FA138E5-E461-4524-94AC-091D47963905}"/>
    <cellStyle name="40% - Accent1 2 2 7 3" xfId="10852" xr:uid="{94A088DA-E613-4B05-AEA6-F24CAA86CF71}"/>
    <cellStyle name="40% - Accent1 2 2 8" xfId="4554" xr:uid="{00000000-0005-0000-0000-0000EA030000}"/>
    <cellStyle name="40% - Accent1 2 2 8 2" xfId="13004" xr:uid="{DB8442F5-3499-46D2-9C50-34C4F4CE314C}"/>
    <cellStyle name="40% - Accent1 2 2 9" xfId="8786" xr:uid="{027B0E1E-F4F8-4775-8CC5-68E7DCE60728}"/>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DA772FCA-6331-4967-AB8D-5AE2C553D770}"/>
    <cellStyle name="40% - Accent1 2 3 2 2 3" xfId="11347" xr:uid="{157292A6-3658-4B9B-818B-A69677FABF64}"/>
    <cellStyle name="40% - Accent1 2 3 2 3" xfId="4970" xr:uid="{00000000-0005-0000-0000-0000EF030000}"/>
    <cellStyle name="40% - Accent1 2 3 2 3 2" xfId="13420" xr:uid="{EE5897C2-B895-4F9F-8E77-3444C03877E0}"/>
    <cellStyle name="40% - Accent1 2 3 2 4" xfId="9202" xr:uid="{60299A9E-5680-434C-9FDD-BA229DF0465A}"/>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707BCA04-203C-4FB8-B74A-A2B4E61FC73D}"/>
    <cellStyle name="40% - Accent1 2 3 3 2 3" xfId="11760" xr:uid="{48FF9B71-E70F-4BD9-A718-A9AC041A1E8D}"/>
    <cellStyle name="40% - Accent1 2 3 3 3" xfId="5383" xr:uid="{00000000-0005-0000-0000-0000F3030000}"/>
    <cellStyle name="40% - Accent1 2 3 3 3 2" xfId="13833" xr:uid="{EC7F9C84-3014-477B-989E-E11BF9FC919F}"/>
    <cellStyle name="40% - Accent1 2 3 3 4" xfId="9615" xr:uid="{64D94B96-93A9-4AA0-9C00-3336DF815C17}"/>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EB0BEE23-9CE6-4FC6-8D50-9C1F05C14FB7}"/>
    <cellStyle name="40% - Accent1 2 3 4 2 3" xfId="12173" xr:uid="{5C48B9AD-42E2-4997-93B2-8CCA4C9EF89D}"/>
    <cellStyle name="40% - Accent1 2 3 4 3" xfId="5796" xr:uid="{00000000-0005-0000-0000-0000F7030000}"/>
    <cellStyle name="40% - Accent1 2 3 4 3 2" xfId="14246" xr:uid="{A16EC674-B404-4A74-8433-DDC6FC100ACF}"/>
    <cellStyle name="40% - Accent1 2 3 4 4" xfId="10028" xr:uid="{B0106206-8604-49BE-938F-DEF6195A2461}"/>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80383B63-CDC7-462F-A9CD-4338B24DCF68}"/>
    <cellStyle name="40% - Accent1 2 3 5 2 3" xfId="12586" xr:uid="{A047132C-1C18-46B6-830F-53D0047D62AA}"/>
    <cellStyle name="40% - Accent1 2 3 5 3" xfId="6209" xr:uid="{00000000-0005-0000-0000-0000FB030000}"/>
    <cellStyle name="40% - Accent1 2 3 5 3 2" xfId="14659" xr:uid="{55862E62-CE61-44D5-B4FE-081E08F97405}"/>
    <cellStyle name="40% - Accent1 2 3 5 4" xfId="10441" xr:uid="{526B44D5-F35D-4713-9FE9-91EE35F49A3D}"/>
    <cellStyle name="40% - Accent1 2 3 6" xfId="2316" xr:uid="{00000000-0005-0000-0000-0000FC030000}"/>
    <cellStyle name="40% - Accent1 2 3 6 2" xfId="6622" xr:uid="{00000000-0005-0000-0000-0000FD030000}"/>
    <cellStyle name="40% - Accent1 2 3 6 2 2" xfId="15072" xr:uid="{07493F8B-7F40-440D-95A0-2C9A63B91271}"/>
    <cellStyle name="40% - Accent1 2 3 6 3" xfId="10854" xr:uid="{20A7F368-24E6-4184-B02F-3B3C4E76E43E}"/>
    <cellStyle name="40% - Accent1 2 3 7" xfId="4556" xr:uid="{00000000-0005-0000-0000-0000FE030000}"/>
    <cellStyle name="40% - Accent1 2 3 7 2" xfId="13006" xr:uid="{66938A32-1A05-4556-939E-7EE58F45EB69}"/>
    <cellStyle name="40% - Accent1 2 3 8" xfId="8788" xr:uid="{F1FBB4DF-135C-404A-AC20-72E866DB0BFD}"/>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9CF34C3B-0DB3-4780-900A-03D06EBF29A1}"/>
    <cellStyle name="40% - Accent1 2 4 2 3" xfId="11344" xr:uid="{A8313BBD-D40C-4E34-9F20-D9F71CB0CAF0}"/>
    <cellStyle name="40% - Accent1 2 4 3" xfId="4967" xr:uid="{00000000-0005-0000-0000-000002040000}"/>
    <cellStyle name="40% - Accent1 2 4 3 2" xfId="13417" xr:uid="{68A2AA9F-FBED-45F8-9088-965115D18E41}"/>
    <cellStyle name="40% - Accent1 2 4 4" xfId="9199" xr:uid="{0A660DA6-8FBD-418D-B7B3-B43D89989684}"/>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41C6D836-2AE8-45A5-939B-AB85427FB8CE}"/>
    <cellStyle name="40% - Accent1 2 5 2 3" xfId="11757" xr:uid="{BA08BCB2-A306-4F28-8DE9-220CC3C6984C}"/>
    <cellStyle name="40% - Accent1 2 5 3" xfId="5380" xr:uid="{00000000-0005-0000-0000-000006040000}"/>
    <cellStyle name="40% - Accent1 2 5 3 2" xfId="13830" xr:uid="{15DEC3ED-9F50-48C1-A81E-75285D8E4153}"/>
    <cellStyle name="40% - Accent1 2 5 4" xfId="9612" xr:uid="{CE63DED2-4727-4DAE-AC2A-C61F3ECC1732}"/>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AAF4202C-8118-4D67-80C3-14BD12DABE40}"/>
    <cellStyle name="40% - Accent1 2 6 2 3" xfId="12170" xr:uid="{2A22D5FA-7693-4EEC-BD63-F47CD46480F0}"/>
    <cellStyle name="40% - Accent1 2 6 3" xfId="5793" xr:uid="{00000000-0005-0000-0000-00000A040000}"/>
    <cellStyle name="40% - Accent1 2 6 3 2" xfId="14243" xr:uid="{A3DE0EE3-CB19-4569-8DF8-DD0FD2C2C49A}"/>
    <cellStyle name="40% - Accent1 2 6 4" xfId="10025" xr:uid="{DF93CDFE-087C-4BCE-B89B-79EFED196FBC}"/>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C3668C26-1279-4FBD-84AC-61DDE32511AF}"/>
    <cellStyle name="40% - Accent1 2 7 2 3" xfId="12583" xr:uid="{E6F9CE13-E4B3-4E49-8F5C-87658727DB80}"/>
    <cellStyle name="40% - Accent1 2 7 3" xfId="6206" xr:uid="{00000000-0005-0000-0000-00000E040000}"/>
    <cellStyle name="40% - Accent1 2 7 3 2" xfId="14656" xr:uid="{0AB8A83C-86A2-4A9A-9E69-2E68D84A7F4E}"/>
    <cellStyle name="40% - Accent1 2 7 4" xfId="10438" xr:uid="{BD84854F-7925-443D-8451-C5237AF8696C}"/>
    <cellStyle name="40% - Accent1 2 8" xfId="2313" xr:uid="{00000000-0005-0000-0000-00000F040000}"/>
    <cellStyle name="40% - Accent1 2 8 2" xfId="6619" xr:uid="{00000000-0005-0000-0000-000010040000}"/>
    <cellStyle name="40% - Accent1 2 8 2 2" xfId="15069" xr:uid="{E95DBC1B-99E1-4F20-9685-5BF491484CDE}"/>
    <cellStyle name="40% - Accent1 2 8 3" xfId="10851" xr:uid="{2D7E20A0-31CF-401A-B4C7-CF0702C8EEAD}"/>
    <cellStyle name="40% - Accent1 2 9" xfId="4553" xr:uid="{00000000-0005-0000-0000-000011040000}"/>
    <cellStyle name="40% - Accent1 2 9 2" xfId="13003" xr:uid="{1A5F0688-265E-43A2-8050-9A460836323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305524C7-4A9C-451C-B0DC-13C4BE8A4D11}"/>
    <cellStyle name="40% - Accent1 3 2 2 2 3" xfId="11349" xr:uid="{A0EB26F0-FE20-452C-B92D-0D860F2E28D4}"/>
    <cellStyle name="40% - Accent1 3 2 2 3" xfId="4972" xr:uid="{00000000-0005-0000-0000-000017040000}"/>
    <cellStyle name="40% - Accent1 3 2 2 3 2" xfId="13422" xr:uid="{C424962A-0AD3-45A3-97CE-FA96159C6ACF}"/>
    <cellStyle name="40% - Accent1 3 2 2 4" xfId="9204" xr:uid="{5A43FE9E-885A-44F4-9F8E-08C550404B7B}"/>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8EBA6549-8F2E-441A-9816-521792623C64}"/>
    <cellStyle name="40% - Accent1 3 2 3 2 3" xfId="11762" xr:uid="{2817BE81-81F9-42C4-80BA-DB5CDAC03E84}"/>
    <cellStyle name="40% - Accent1 3 2 3 3" xfId="5385" xr:uid="{00000000-0005-0000-0000-00001B040000}"/>
    <cellStyle name="40% - Accent1 3 2 3 3 2" xfId="13835" xr:uid="{918B4A86-3476-4190-8E4D-98C5DA0D5E3E}"/>
    <cellStyle name="40% - Accent1 3 2 3 4" xfId="9617" xr:uid="{C301D288-93B6-424A-8996-091AEB2456EC}"/>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9E7E6EDC-2A99-48E1-8985-B944E36C012B}"/>
    <cellStyle name="40% - Accent1 3 2 4 2 3" xfId="12175" xr:uid="{07805EBB-FDB7-4D35-ACAE-A3D070EFF4BD}"/>
    <cellStyle name="40% - Accent1 3 2 4 3" xfId="5798" xr:uid="{00000000-0005-0000-0000-00001F040000}"/>
    <cellStyle name="40% - Accent1 3 2 4 3 2" xfId="14248" xr:uid="{9D9BE49D-B134-4B59-AB78-416737E84A8B}"/>
    <cellStyle name="40% - Accent1 3 2 4 4" xfId="10030" xr:uid="{1777B0DC-B996-4CCE-808C-0B252C950E17}"/>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CF42C5CF-9BF5-41C5-A540-0FF9F53CA4C5}"/>
    <cellStyle name="40% - Accent1 3 2 5 2 3" xfId="12588" xr:uid="{ECFB9F54-8B59-4684-A7A4-2EFB106B8332}"/>
    <cellStyle name="40% - Accent1 3 2 5 3" xfId="6211" xr:uid="{00000000-0005-0000-0000-000023040000}"/>
    <cellStyle name="40% - Accent1 3 2 5 3 2" xfId="14661" xr:uid="{BDB50085-8890-4FB1-893C-1D07BACB70C4}"/>
    <cellStyle name="40% - Accent1 3 2 5 4" xfId="10443" xr:uid="{81AC36FC-357D-493D-8B81-863A8804FE08}"/>
    <cellStyle name="40% - Accent1 3 2 6" xfId="2318" xr:uid="{00000000-0005-0000-0000-000024040000}"/>
    <cellStyle name="40% - Accent1 3 2 6 2" xfId="6624" xr:uid="{00000000-0005-0000-0000-000025040000}"/>
    <cellStyle name="40% - Accent1 3 2 6 2 2" xfId="15074" xr:uid="{4CB0F19D-A5D9-4C5E-A3BF-48071304E936}"/>
    <cellStyle name="40% - Accent1 3 2 6 3" xfId="10856" xr:uid="{4EE803A2-80F9-4AC4-9EC9-1E24161FA179}"/>
    <cellStyle name="40% - Accent1 3 2 7" xfId="4558" xr:uid="{00000000-0005-0000-0000-000026040000}"/>
    <cellStyle name="40% - Accent1 3 2 7 2" xfId="13008" xr:uid="{222F29CF-259F-414A-A70F-7B2C04AFA6D1}"/>
    <cellStyle name="40% - Accent1 3 2 8" xfId="8790" xr:uid="{9D105BA7-E2C7-49F6-8384-8620BC9CF17A}"/>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8A9EC95E-6BD5-460A-A33A-450762BD846C}"/>
    <cellStyle name="40% - Accent1 3 3 2 3" xfId="11348" xr:uid="{1A0C7EFC-760C-41F0-A469-DC899314FDBA}"/>
    <cellStyle name="40% - Accent1 3 3 3" xfId="4971" xr:uid="{00000000-0005-0000-0000-00002A040000}"/>
    <cellStyle name="40% - Accent1 3 3 3 2" xfId="13421" xr:uid="{CB5EBBF7-0606-4828-8C00-1CA5B693F47E}"/>
    <cellStyle name="40% - Accent1 3 3 4" xfId="9203" xr:uid="{0C0E0F03-6297-41F3-A72D-A26EF944701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5DDC2154-254D-4E46-AA8F-F4791B6BC080}"/>
    <cellStyle name="40% - Accent1 3 4 2 3" xfId="11761" xr:uid="{10528E41-065A-4FF1-8C27-2953820D6F36}"/>
    <cellStyle name="40% - Accent1 3 4 3" xfId="5384" xr:uid="{00000000-0005-0000-0000-00002E040000}"/>
    <cellStyle name="40% - Accent1 3 4 3 2" xfId="13834" xr:uid="{6EE7A66C-FAFD-4C85-A320-BE818492C031}"/>
    <cellStyle name="40% - Accent1 3 4 4" xfId="9616" xr:uid="{D0280D3C-2DCA-43B5-9724-6B858692781F}"/>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552477C9-7E49-4B16-9143-EFE2C32F15CF}"/>
    <cellStyle name="40% - Accent1 3 5 2 3" xfId="12174" xr:uid="{17431765-D540-4B6D-B924-B5F558571EE9}"/>
    <cellStyle name="40% - Accent1 3 5 3" xfId="5797" xr:uid="{00000000-0005-0000-0000-000032040000}"/>
    <cellStyle name="40% - Accent1 3 5 3 2" xfId="14247" xr:uid="{970D88C7-202C-4E78-B01F-A0F7C3D0BE58}"/>
    <cellStyle name="40% - Accent1 3 5 4" xfId="10029" xr:uid="{4A1D860F-F1C2-4C99-85A3-EE11275A25F3}"/>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093CF54E-C13A-4C4F-B80B-6C1873E213A1}"/>
    <cellStyle name="40% - Accent1 3 6 2 3" xfId="12587" xr:uid="{DAD3F0E2-78E4-4A35-95DE-D2CCBC419CE8}"/>
    <cellStyle name="40% - Accent1 3 6 3" xfId="6210" xr:uid="{00000000-0005-0000-0000-000036040000}"/>
    <cellStyle name="40% - Accent1 3 6 3 2" xfId="14660" xr:uid="{6B39B9A4-E682-49D0-82A3-465E0274F316}"/>
    <cellStyle name="40% - Accent1 3 6 4" xfId="10442" xr:uid="{D21D7C1C-415D-476A-8536-7B9557D2187A}"/>
    <cellStyle name="40% - Accent1 3 7" xfId="2317" xr:uid="{00000000-0005-0000-0000-000037040000}"/>
    <cellStyle name="40% - Accent1 3 7 2" xfId="6623" xr:uid="{00000000-0005-0000-0000-000038040000}"/>
    <cellStyle name="40% - Accent1 3 7 2 2" xfId="15073" xr:uid="{756AF2BC-3346-4663-ADF4-08727982EB4B}"/>
    <cellStyle name="40% - Accent1 3 7 3" xfId="10855" xr:uid="{A1DC7AE8-4CD0-4B3F-AC3C-142C3FA9D18A}"/>
    <cellStyle name="40% - Accent1 3 8" xfId="4557" xr:uid="{00000000-0005-0000-0000-000039040000}"/>
    <cellStyle name="40% - Accent1 3 8 2" xfId="13007" xr:uid="{632417B4-98AC-4F9E-BCF1-0E02A5144454}"/>
    <cellStyle name="40% - Accent1 3 9" xfId="8789" xr:uid="{532EB038-3BF2-4517-8F8F-58DE4B82D6E4}"/>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D5A345CB-7EB9-4803-BA84-1D1F2A768E89}"/>
    <cellStyle name="40% - Accent1 4 2 2 3" xfId="11350" xr:uid="{1EA3CF4D-D88B-4C22-8C07-8090DC248925}"/>
    <cellStyle name="40% - Accent1 4 2 3" xfId="4973" xr:uid="{00000000-0005-0000-0000-00003E040000}"/>
    <cellStyle name="40% - Accent1 4 2 3 2" xfId="13423" xr:uid="{019679D8-3DF2-4CAC-934F-5B29398AB3F4}"/>
    <cellStyle name="40% - Accent1 4 2 4" xfId="9205" xr:uid="{3A41F6C5-AE8D-4941-8760-A90EFE881B14}"/>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D2E3E6DF-BBAA-4134-BD07-4E616F5657AA}"/>
    <cellStyle name="40% - Accent1 4 3 2 3" xfId="11763" xr:uid="{31D4C894-858F-4962-9595-FEE59AB827CB}"/>
    <cellStyle name="40% - Accent1 4 3 3" xfId="5386" xr:uid="{00000000-0005-0000-0000-000042040000}"/>
    <cellStyle name="40% - Accent1 4 3 3 2" xfId="13836" xr:uid="{1F601C1E-163A-4259-98BE-89EA05A1DAE8}"/>
    <cellStyle name="40% - Accent1 4 3 4" xfId="9618" xr:uid="{E39841EB-CBF0-4DA9-9F52-521B13F0CA5E}"/>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798E4143-E8D2-452D-ADF0-4052F5B0A495}"/>
    <cellStyle name="40% - Accent1 4 4 2 3" xfId="12176" xr:uid="{E3B48753-A96A-4E24-9E02-CBC3068286DB}"/>
    <cellStyle name="40% - Accent1 4 4 3" xfId="5799" xr:uid="{00000000-0005-0000-0000-000046040000}"/>
    <cellStyle name="40% - Accent1 4 4 3 2" xfId="14249" xr:uid="{091B425C-B9D6-4403-8E3C-631694764C5B}"/>
    <cellStyle name="40% - Accent1 4 4 4" xfId="10031" xr:uid="{69273223-8F44-4507-860C-D2F832FF74C5}"/>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44DA9B51-BABE-4BF7-88AC-DF96C041F1B5}"/>
    <cellStyle name="40% - Accent1 4 5 2 3" xfId="12589" xr:uid="{8653D664-ABDB-4F61-8296-12F3FEDC2752}"/>
    <cellStyle name="40% - Accent1 4 5 3" xfId="6212" xr:uid="{00000000-0005-0000-0000-00004A040000}"/>
    <cellStyle name="40% - Accent1 4 5 3 2" xfId="14662" xr:uid="{B4FBDC57-BE23-4823-A4FF-BD468A64E3AB}"/>
    <cellStyle name="40% - Accent1 4 5 4" xfId="10444" xr:uid="{9FC8B9FC-EAF9-4188-B5C0-BB47D094170B}"/>
    <cellStyle name="40% - Accent1 4 6" xfId="2319" xr:uid="{00000000-0005-0000-0000-00004B040000}"/>
    <cellStyle name="40% - Accent1 4 6 2" xfId="6625" xr:uid="{00000000-0005-0000-0000-00004C040000}"/>
    <cellStyle name="40% - Accent1 4 6 2 2" xfId="15075" xr:uid="{C43550B2-3E17-434E-B29A-46495545E870}"/>
    <cellStyle name="40% - Accent1 4 6 3" xfId="10857" xr:uid="{8EB1D782-D07C-407B-8696-BD8A2A85DD6E}"/>
    <cellStyle name="40% - Accent1 4 7" xfId="4559" xr:uid="{00000000-0005-0000-0000-00004D040000}"/>
    <cellStyle name="40% - Accent1 4 7 2" xfId="13009" xr:uid="{B877706D-AD80-44B3-B072-CE3400DD05A0}"/>
    <cellStyle name="40% - Accent1 4 8" xfId="8791" xr:uid="{82B79A66-E094-461A-B025-134D69B812CA}"/>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F33E94AE-B1C7-4F15-A181-3DAD7AC6171F}"/>
    <cellStyle name="40% - Accent1 5 2 3" xfId="11343" xr:uid="{3E108DDC-1DFE-4708-B460-05D5DDCBAA7E}"/>
    <cellStyle name="40% - Accent1 5 3" xfId="4966" xr:uid="{00000000-0005-0000-0000-000051040000}"/>
    <cellStyle name="40% - Accent1 5 3 2" xfId="13416" xr:uid="{FC27ADC5-668D-4F25-A0D6-956AA3F8FF30}"/>
    <cellStyle name="40% - Accent1 5 4" xfId="9198" xr:uid="{C8932A1B-326D-42AF-9356-ACAD37E7F832}"/>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DF75C975-2150-4624-A93B-C02ACB463BF5}"/>
    <cellStyle name="40% - Accent1 6 2 3" xfId="11756" xr:uid="{A0ECCCA4-C88E-411E-B899-4A50BBB2E98D}"/>
    <cellStyle name="40% - Accent1 6 3" xfId="5379" xr:uid="{00000000-0005-0000-0000-000055040000}"/>
    <cellStyle name="40% - Accent1 6 3 2" xfId="13829" xr:uid="{6560CA6C-1378-47C0-82C7-2DAC135537C7}"/>
    <cellStyle name="40% - Accent1 6 4" xfId="9611" xr:uid="{CC0FCACE-4012-449A-92C3-D83DF6BDEA09}"/>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7E021EA0-0530-4CCD-88F5-A4479B0B04FD}"/>
    <cellStyle name="40% - Accent1 7 2 3" xfId="12169" xr:uid="{927B00E9-FB97-4A94-BFE7-721BA6DD49D6}"/>
    <cellStyle name="40% - Accent1 7 3" xfId="5792" xr:uid="{00000000-0005-0000-0000-000059040000}"/>
    <cellStyle name="40% - Accent1 7 3 2" xfId="14242" xr:uid="{685010FA-63AA-45B0-AF2A-A4EE29D26B70}"/>
    <cellStyle name="40% - Accent1 7 4" xfId="10024" xr:uid="{587018AD-8644-44A6-A1C3-B69DB505F75B}"/>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1CA5D802-635B-4878-9C69-FA5A68D4BB28}"/>
    <cellStyle name="40% - Accent1 8 2 3" xfId="12582" xr:uid="{64594BC8-3E4F-497F-9594-A96B55CD0348}"/>
    <cellStyle name="40% - Accent1 8 3" xfId="6205" xr:uid="{00000000-0005-0000-0000-00005D040000}"/>
    <cellStyle name="40% - Accent1 8 3 2" xfId="14655" xr:uid="{02ADB451-9C72-4DB3-A6EF-03A98E71ACCC}"/>
    <cellStyle name="40% - Accent1 8 4" xfId="10437" xr:uid="{5EF3B036-5D56-403F-A81B-882DA987FA8B}"/>
    <cellStyle name="40% - Accent1 9" xfId="2312" xr:uid="{00000000-0005-0000-0000-00005E040000}"/>
    <cellStyle name="40% - Accent1 9 2" xfId="6618" xr:uid="{00000000-0005-0000-0000-00005F040000}"/>
    <cellStyle name="40% - Accent1 9 2 2" xfId="15068" xr:uid="{99490CA2-DE97-438B-AB3A-EC2762634737}"/>
    <cellStyle name="40% - Accent1 9 3" xfId="10850" xr:uid="{01432441-7E49-44BE-B4BF-E64EA541DA1A}"/>
    <cellStyle name="40% - Accent2" xfId="57" builtinId="35" customBuiltin="1"/>
    <cellStyle name="40% - Accent2 10" xfId="4560" xr:uid="{00000000-0005-0000-0000-000061040000}"/>
    <cellStyle name="40% - Accent2 10 2" xfId="13010" xr:uid="{469245F4-5F13-4E85-9267-E08262430ADF}"/>
    <cellStyle name="40% - Accent2 11" xfId="8792" xr:uid="{1BD3D2DD-FE45-4F42-A3A5-49B0A0900E0F}"/>
    <cellStyle name="40% - Accent2 2" xfId="58" xr:uid="{00000000-0005-0000-0000-000062040000}"/>
    <cellStyle name="40% - Accent2 2 10" xfId="8793" xr:uid="{76310A56-31F4-49EA-BC61-B6161CBFCBC9}"/>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8A6244E8-6814-4D42-8C9E-30A1C1895B16}"/>
    <cellStyle name="40% - Accent2 2 2 2 2 2 3" xfId="11354" xr:uid="{EE8B16F1-5BF9-4428-8077-2B41DE0D9EE5}"/>
    <cellStyle name="40% - Accent2 2 2 2 2 3" xfId="4977" xr:uid="{00000000-0005-0000-0000-000068040000}"/>
    <cellStyle name="40% - Accent2 2 2 2 2 3 2" xfId="13427" xr:uid="{3C154904-5D4F-457C-B533-BD50D8A7ECE6}"/>
    <cellStyle name="40% - Accent2 2 2 2 2 4" xfId="9209" xr:uid="{28758C62-A13B-44B0-BDDB-47BEE7507A5A}"/>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71D19A94-9BCD-420D-B0A0-F681B6412FFB}"/>
    <cellStyle name="40% - Accent2 2 2 2 3 2 3" xfId="11767" xr:uid="{D497FDC5-4C7C-4746-8115-2CBC7E168F47}"/>
    <cellStyle name="40% - Accent2 2 2 2 3 3" xfId="5390" xr:uid="{00000000-0005-0000-0000-00006C040000}"/>
    <cellStyle name="40% - Accent2 2 2 2 3 3 2" xfId="13840" xr:uid="{AD30C257-2ED6-41B5-A83F-F0E035402EC2}"/>
    <cellStyle name="40% - Accent2 2 2 2 3 4" xfId="9622" xr:uid="{815637E5-CB05-4F0F-8546-5E1605021494}"/>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556C2343-F5FE-4957-8A97-6B18EA24193B}"/>
    <cellStyle name="40% - Accent2 2 2 2 4 2 3" xfId="12180" xr:uid="{1C733E5B-73F8-4DD3-BCCC-C263C3AB2EC0}"/>
    <cellStyle name="40% - Accent2 2 2 2 4 3" xfId="5803" xr:uid="{00000000-0005-0000-0000-000070040000}"/>
    <cellStyle name="40% - Accent2 2 2 2 4 3 2" xfId="14253" xr:uid="{E74EF96D-8873-4D64-AF6B-92D7DB0F9869}"/>
    <cellStyle name="40% - Accent2 2 2 2 4 4" xfId="10035" xr:uid="{6A013BBF-1353-41BD-8C66-F23CC641142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F38B74AA-C644-4DE7-B41E-A2BA5D762506}"/>
    <cellStyle name="40% - Accent2 2 2 2 5 2 3" xfId="12593" xr:uid="{48490916-52D7-4C09-AE00-6BD654A47F6B}"/>
    <cellStyle name="40% - Accent2 2 2 2 5 3" xfId="6216" xr:uid="{00000000-0005-0000-0000-000074040000}"/>
    <cellStyle name="40% - Accent2 2 2 2 5 3 2" xfId="14666" xr:uid="{CB9502AB-65D8-4674-82FC-D274CFF896AF}"/>
    <cellStyle name="40% - Accent2 2 2 2 5 4" xfId="10448" xr:uid="{416CC5EC-AAB5-43CD-9B3B-DC89E11507E2}"/>
    <cellStyle name="40% - Accent2 2 2 2 6" xfId="2323" xr:uid="{00000000-0005-0000-0000-000075040000}"/>
    <cellStyle name="40% - Accent2 2 2 2 6 2" xfId="6629" xr:uid="{00000000-0005-0000-0000-000076040000}"/>
    <cellStyle name="40% - Accent2 2 2 2 6 2 2" xfId="15079" xr:uid="{5192BB29-4A70-4EF7-B64D-DE700C9F230B}"/>
    <cellStyle name="40% - Accent2 2 2 2 6 3" xfId="10861" xr:uid="{63283CA2-F25F-465E-8827-C4FBA4B88ECA}"/>
    <cellStyle name="40% - Accent2 2 2 2 7" xfId="4563" xr:uid="{00000000-0005-0000-0000-000077040000}"/>
    <cellStyle name="40% - Accent2 2 2 2 7 2" xfId="13013" xr:uid="{83FB2701-8797-4601-8065-AB87F4C9579E}"/>
    <cellStyle name="40% - Accent2 2 2 2 8" xfId="8795" xr:uid="{5131A1DF-74F1-40EA-B976-F99DF241FD4A}"/>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C8135FC8-1097-4D9D-9D8D-4F2318949CF5}"/>
    <cellStyle name="40% - Accent2 2 2 3 2 3" xfId="11353" xr:uid="{610BD367-12E0-4314-B298-89D63727DB9D}"/>
    <cellStyle name="40% - Accent2 2 2 3 3" xfId="4976" xr:uid="{00000000-0005-0000-0000-00007B040000}"/>
    <cellStyle name="40% - Accent2 2 2 3 3 2" xfId="13426" xr:uid="{5466D12F-6999-409D-9EBA-0E01F5A22E65}"/>
    <cellStyle name="40% - Accent2 2 2 3 4" xfId="9208" xr:uid="{1DDF4160-4331-4DBB-B815-B2274E862C5F}"/>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1A7D0B19-5339-4BA8-9E1E-B3284F8CE238}"/>
    <cellStyle name="40% - Accent2 2 2 4 2 3" xfId="11766" xr:uid="{74D53114-EFDC-44C4-8422-71BAF108DBCB}"/>
    <cellStyle name="40% - Accent2 2 2 4 3" xfId="5389" xr:uid="{00000000-0005-0000-0000-00007F040000}"/>
    <cellStyle name="40% - Accent2 2 2 4 3 2" xfId="13839" xr:uid="{63938B2B-BDDA-4BF7-A612-F63BF3A26B7C}"/>
    <cellStyle name="40% - Accent2 2 2 4 4" xfId="9621" xr:uid="{846403F6-2820-4991-80A7-D48B75A9FF38}"/>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2461F8D9-ABEF-4DF0-BC61-A500D1F1828B}"/>
    <cellStyle name="40% - Accent2 2 2 5 2 3" xfId="12179" xr:uid="{1F49EC35-079B-4A4B-80E2-71940258AB25}"/>
    <cellStyle name="40% - Accent2 2 2 5 3" xfId="5802" xr:uid="{00000000-0005-0000-0000-000083040000}"/>
    <cellStyle name="40% - Accent2 2 2 5 3 2" xfId="14252" xr:uid="{EF5DC43D-1A26-41A9-BA30-376D3D0DB7C2}"/>
    <cellStyle name="40% - Accent2 2 2 5 4" xfId="10034" xr:uid="{923BEC9D-1737-4D4D-8580-E52F98263C95}"/>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6190208D-AC9B-43F9-87A1-142A7616F68C}"/>
    <cellStyle name="40% - Accent2 2 2 6 2 3" xfId="12592" xr:uid="{EF8A2D99-5E46-42AE-8AE5-7C313E077F24}"/>
    <cellStyle name="40% - Accent2 2 2 6 3" xfId="6215" xr:uid="{00000000-0005-0000-0000-000087040000}"/>
    <cellStyle name="40% - Accent2 2 2 6 3 2" xfId="14665" xr:uid="{AC53E7C9-AA10-430A-BB0F-99D891625D7A}"/>
    <cellStyle name="40% - Accent2 2 2 6 4" xfId="10447" xr:uid="{BBA81C63-C787-4D21-B123-D89EF17F2469}"/>
    <cellStyle name="40% - Accent2 2 2 7" xfId="2322" xr:uid="{00000000-0005-0000-0000-000088040000}"/>
    <cellStyle name="40% - Accent2 2 2 7 2" xfId="6628" xr:uid="{00000000-0005-0000-0000-000089040000}"/>
    <cellStyle name="40% - Accent2 2 2 7 2 2" xfId="15078" xr:uid="{0D678474-EB03-4C0A-896B-EDDDF862A948}"/>
    <cellStyle name="40% - Accent2 2 2 7 3" xfId="10860" xr:uid="{47D6637E-288B-4A85-971B-E7FBE0A35BFC}"/>
    <cellStyle name="40% - Accent2 2 2 8" xfId="4562" xr:uid="{00000000-0005-0000-0000-00008A040000}"/>
    <cellStyle name="40% - Accent2 2 2 8 2" xfId="13012" xr:uid="{4D188B7B-C22F-4B67-A35E-284474E14769}"/>
    <cellStyle name="40% - Accent2 2 2 9" xfId="8794" xr:uid="{19FF992B-6A0B-49D1-A011-724A6F2C820D}"/>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9A985EFD-903E-4F7F-B33B-86275651CE57}"/>
    <cellStyle name="40% - Accent2 2 3 2 2 3" xfId="11355" xr:uid="{DEC66313-8D9A-4A56-9C78-C13812A17922}"/>
    <cellStyle name="40% - Accent2 2 3 2 3" xfId="4978" xr:uid="{00000000-0005-0000-0000-00008F040000}"/>
    <cellStyle name="40% - Accent2 2 3 2 3 2" xfId="13428" xr:uid="{09C05763-36DC-4293-83BD-05B736CBD9F9}"/>
    <cellStyle name="40% - Accent2 2 3 2 4" xfId="9210" xr:uid="{1863E46C-334A-48A4-8ED1-9E1AF6C7A563}"/>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CB9A54FE-67D8-4CCD-8D50-EDC77F078F87}"/>
    <cellStyle name="40% - Accent2 2 3 3 2 3" xfId="11768" xr:uid="{70D2FF3C-BE6A-4ACD-96CA-FCB6650814E6}"/>
    <cellStyle name="40% - Accent2 2 3 3 3" xfId="5391" xr:uid="{00000000-0005-0000-0000-000093040000}"/>
    <cellStyle name="40% - Accent2 2 3 3 3 2" xfId="13841" xr:uid="{45BE7088-822F-498B-855D-48B3949020B2}"/>
    <cellStyle name="40% - Accent2 2 3 3 4" xfId="9623" xr:uid="{11C7756F-B266-4835-8FF1-70739329A1AC}"/>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A9729C06-E391-4D2D-B1E8-1678588FF08F}"/>
    <cellStyle name="40% - Accent2 2 3 4 2 3" xfId="12181" xr:uid="{575B571B-6122-49B9-A4DF-2F2A4752D07D}"/>
    <cellStyle name="40% - Accent2 2 3 4 3" xfId="5804" xr:uid="{00000000-0005-0000-0000-000097040000}"/>
    <cellStyle name="40% - Accent2 2 3 4 3 2" xfId="14254" xr:uid="{875F0FB9-3847-4B64-88ED-F02ED9782356}"/>
    <cellStyle name="40% - Accent2 2 3 4 4" xfId="10036" xr:uid="{BB720C21-43C4-40EB-A857-0DEA8DD60E0A}"/>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76D028DD-8912-475D-826D-15CF25DF3241}"/>
    <cellStyle name="40% - Accent2 2 3 5 2 3" xfId="12594" xr:uid="{519494A5-DB4E-4E79-8185-C05498C292D9}"/>
    <cellStyle name="40% - Accent2 2 3 5 3" xfId="6217" xr:uid="{00000000-0005-0000-0000-00009B040000}"/>
    <cellStyle name="40% - Accent2 2 3 5 3 2" xfId="14667" xr:uid="{36491E9C-389F-42A3-AA8F-F428B032D38F}"/>
    <cellStyle name="40% - Accent2 2 3 5 4" xfId="10449" xr:uid="{2256B33B-85F2-4B94-8C64-57ED454EE0CE}"/>
    <cellStyle name="40% - Accent2 2 3 6" xfId="2324" xr:uid="{00000000-0005-0000-0000-00009C040000}"/>
    <cellStyle name="40% - Accent2 2 3 6 2" xfId="6630" xr:uid="{00000000-0005-0000-0000-00009D040000}"/>
    <cellStyle name="40% - Accent2 2 3 6 2 2" xfId="15080" xr:uid="{22FFB76F-CF3D-4FD7-A3D0-5ED52A4FB9B5}"/>
    <cellStyle name="40% - Accent2 2 3 6 3" xfId="10862" xr:uid="{B25157FB-02F9-4677-BB56-24C8C15692E8}"/>
    <cellStyle name="40% - Accent2 2 3 7" xfId="4564" xr:uid="{00000000-0005-0000-0000-00009E040000}"/>
    <cellStyle name="40% - Accent2 2 3 7 2" xfId="13014" xr:uid="{61875421-0B05-4E8F-9E4F-A67755AA9EB4}"/>
    <cellStyle name="40% - Accent2 2 3 8" xfId="8796" xr:uid="{FAF393AB-8A70-47C0-ADF6-76808FB138A7}"/>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2F3BE48D-0CCC-4243-915A-76EF7D0CD4D3}"/>
    <cellStyle name="40% - Accent2 2 4 2 3" xfId="11352" xr:uid="{98715A1B-5CAA-4597-9E56-81A7C083BEC6}"/>
    <cellStyle name="40% - Accent2 2 4 3" xfId="4975" xr:uid="{00000000-0005-0000-0000-0000A2040000}"/>
    <cellStyle name="40% - Accent2 2 4 3 2" xfId="13425" xr:uid="{D7C22234-5F80-48B0-9D62-78D70DECE60C}"/>
    <cellStyle name="40% - Accent2 2 4 4" xfId="9207" xr:uid="{B1127B46-1014-42EF-9BB5-C1418C35BA26}"/>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5107D85D-A8A4-43A5-A1D9-68E8A93EDF4A}"/>
    <cellStyle name="40% - Accent2 2 5 2 3" xfId="11765" xr:uid="{5FE6AA5B-0D28-4CFD-A05B-3339B1F45E92}"/>
    <cellStyle name="40% - Accent2 2 5 3" xfId="5388" xr:uid="{00000000-0005-0000-0000-0000A6040000}"/>
    <cellStyle name="40% - Accent2 2 5 3 2" xfId="13838" xr:uid="{9189994B-140F-49A3-A2D4-5BF8098A2723}"/>
    <cellStyle name="40% - Accent2 2 5 4" xfId="9620" xr:uid="{B0D5F843-1C35-494C-97AB-210DEF45E006}"/>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1E09C03C-F1B6-49FC-BB6F-25144C605D74}"/>
    <cellStyle name="40% - Accent2 2 6 2 3" xfId="12178" xr:uid="{F114F1CA-FBC3-4426-A97D-0C76DF21D257}"/>
    <cellStyle name="40% - Accent2 2 6 3" xfId="5801" xr:uid="{00000000-0005-0000-0000-0000AA040000}"/>
    <cellStyle name="40% - Accent2 2 6 3 2" xfId="14251" xr:uid="{DC557404-E9AA-44B3-B5B8-60B53DE5E63E}"/>
    <cellStyle name="40% - Accent2 2 6 4" xfId="10033" xr:uid="{54E4007C-79C7-40DC-9CDB-5B3EEAC3D468}"/>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B661766B-7907-4441-8F38-71808DDC8BBF}"/>
    <cellStyle name="40% - Accent2 2 7 2 3" xfId="12591" xr:uid="{2AE63934-EA27-4753-A7F0-84C963BB7FCC}"/>
    <cellStyle name="40% - Accent2 2 7 3" xfId="6214" xr:uid="{00000000-0005-0000-0000-0000AE040000}"/>
    <cellStyle name="40% - Accent2 2 7 3 2" xfId="14664" xr:uid="{40C0A551-37DC-4021-A115-CCC1F2FD9820}"/>
    <cellStyle name="40% - Accent2 2 7 4" xfId="10446" xr:uid="{A21A52F5-AF1C-4900-B01D-651250D2717A}"/>
    <cellStyle name="40% - Accent2 2 8" xfId="2321" xr:uid="{00000000-0005-0000-0000-0000AF040000}"/>
    <cellStyle name="40% - Accent2 2 8 2" xfId="6627" xr:uid="{00000000-0005-0000-0000-0000B0040000}"/>
    <cellStyle name="40% - Accent2 2 8 2 2" xfId="15077" xr:uid="{E6F4F937-05B2-4F89-8CC4-5B5D325A596E}"/>
    <cellStyle name="40% - Accent2 2 8 3" xfId="10859" xr:uid="{D827FDF2-7379-4219-A109-20D1A93DC0B9}"/>
    <cellStyle name="40% - Accent2 2 9" xfId="4561" xr:uid="{00000000-0005-0000-0000-0000B1040000}"/>
    <cellStyle name="40% - Accent2 2 9 2" xfId="13011" xr:uid="{970F06A2-803E-48B9-A412-E83066AADEFE}"/>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6BA843BC-05A5-45E6-B8B7-675EFCBBEE1A}"/>
    <cellStyle name="40% - Accent2 3 2 2 2 3" xfId="11357" xr:uid="{FCF2CD54-1672-41AA-8954-4DCDB76498C3}"/>
    <cellStyle name="40% - Accent2 3 2 2 3" xfId="4980" xr:uid="{00000000-0005-0000-0000-0000B7040000}"/>
    <cellStyle name="40% - Accent2 3 2 2 3 2" xfId="13430" xr:uid="{1F3C7C8A-6CDC-4FFE-BE2A-98D69B7A0549}"/>
    <cellStyle name="40% - Accent2 3 2 2 4" xfId="9212" xr:uid="{C2587ABD-3887-4866-B19F-D365A4F3E0E8}"/>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C7A567DC-A2A9-405C-BBAF-F3276446B63E}"/>
    <cellStyle name="40% - Accent2 3 2 3 2 3" xfId="11770" xr:uid="{ABAEDFDC-3111-4922-8F7D-B169849CC6B6}"/>
    <cellStyle name="40% - Accent2 3 2 3 3" xfId="5393" xr:uid="{00000000-0005-0000-0000-0000BB040000}"/>
    <cellStyle name="40% - Accent2 3 2 3 3 2" xfId="13843" xr:uid="{BFF9D450-06F4-4ECE-8FEC-8E3D0CD627C3}"/>
    <cellStyle name="40% - Accent2 3 2 3 4" xfId="9625" xr:uid="{3B2F8BC3-3EC5-4A97-B948-1D92C8B6D02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3CF67527-2B28-4FF1-8F1E-99F8762D1FDB}"/>
    <cellStyle name="40% - Accent2 3 2 4 2 3" xfId="12183" xr:uid="{729FA106-2E4D-427C-8989-4B62F22C6E9D}"/>
    <cellStyle name="40% - Accent2 3 2 4 3" xfId="5806" xr:uid="{00000000-0005-0000-0000-0000BF040000}"/>
    <cellStyle name="40% - Accent2 3 2 4 3 2" xfId="14256" xr:uid="{1986A43B-03CE-4B2C-8CC4-070354DC074D}"/>
    <cellStyle name="40% - Accent2 3 2 4 4" xfId="10038" xr:uid="{742C1C77-BA22-487C-AABD-D9204FD2B3BA}"/>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BF150163-1899-4F62-8D12-F6ACD0DE9B34}"/>
    <cellStyle name="40% - Accent2 3 2 5 2 3" xfId="12596" xr:uid="{07C6B702-303F-4A53-8649-B0AB688C1C94}"/>
    <cellStyle name="40% - Accent2 3 2 5 3" xfId="6219" xr:uid="{00000000-0005-0000-0000-0000C3040000}"/>
    <cellStyle name="40% - Accent2 3 2 5 3 2" xfId="14669" xr:uid="{F0924CD0-C6D9-42CF-BEBC-93D6C8913C6A}"/>
    <cellStyle name="40% - Accent2 3 2 5 4" xfId="10451" xr:uid="{663F8A8A-4E5D-46DD-9AA2-31E00BC3B5DD}"/>
    <cellStyle name="40% - Accent2 3 2 6" xfId="2326" xr:uid="{00000000-0005-0000-0000-0000C4040000}"/>
    <cellStyle name="40% - Accent2 3 2 6 2" xfId="6632" xr:uid="{00000000-0005-0000-0000-0000C5040000}"/>
    <cellStyle name="40% - Accent2 3 2 6 2 2" xfId="15082" xr:uid="{A5B2FCA0-4875-47DA-A557-CEC85E15D077}"/>
    <cellStyle name="40% - Accent2 3 2 6 3" xfId="10864" xr:uid="{0DEB5DE7-4EBF-4935-8971-9AFFBE1A6C2F}"/>
    <cellStyle name="40% - Accent2 3 2 7" xfId="4566" xr:uid="{00000000-0005-0000-0000-0000C6040000}"/>
    <cellStyle name="40% - Accent2 3 2 7 2" xfId="13016" xr:uid="{A24D587E-8E41-48D5-8B54-9F766698F53C}"/>
    <cellStyle name="40% - Accent2 3 2 8" xfId="8798" xr:uid="{F9F51A28-F746-4938-828F-AC5306F56F27}"/>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0E52F67F-DF1B-47B6-B218-322EF4765EF2}"/>
    <cellStyle name="40% - Accent2 3 3 2 3" xfId="11356" xr:uid="{11D9963C-CB17-4D4E-9C8D-F77E2A3814ED}"/>
    <cellStyle name="40% - Accent2 3 3 3" xfId="4979" xr:uid="{00000000-0005-0000-0000-0000CA040000}"/>
    <cellStyle name="40% - Accent2 3 3 3 2" xfId="13429" xr:uid="{96C265A0-DD4D-4E36-A1F8-C252B37F971C}"/>
    <cellStyle name="40% - Accent2 3 3 4" xfId="9211" xr:uid="{FB4BE59B-CD67-4A58-A6D7-135BE501F90A}"/>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CE4674CB-48CF-434F-B850-2381B9DBEEC5}"/>
    <cellStyle name="40% - Accent2 3 4 2 3" xfId="11769" xr:uid="{0015C4C2-160F-4D74-A856-9A1BD2A30626}"/>
    <cellStyle name="40% - Accent2 3 4 3" xfId="5392" xr:uid="{00000000-0005-0000-0000-0000CE040000}"/>
    <cellStyle name="40% - Accent2 3 4 3 2" xfId="13842" xr:uid="{8AA67FB2-CF2A-4B0E-AF32-2824D5DA8855}"/>
    <cellStyle name="40% - Accent2 3 4 4" xfId="9624" xr:uid="{6E7B6978-4543-463F-A62F-FF295CD63CEF}"/>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5CF95F89-E989-4560-89FC-FDA4076E3D8D}"/>
    <cellStyle name="40% - Accent2 3 5 2 3" xfId="12182" xr:uid="{7A0CC63C-8040-4826-B04A-888386758AFC}"/>
    <cellStyle name="40% - Accent2 3 5 3" xfId="5805" xr:uid="{00000000-0005-0000-0000-0000D2040000}"/>
    <cellStyle name="40% - Accent2 3 5 3 2" xfId="14255" xr:uid="{601F7798-9AFA-4065-AA30-CF074A050531}"/>
    <cellStyle name="40% - Accent2 3 5 4" xfId="10037" xr:uid="{8AE0A097-E56E-4411-B4CD-A721557D1AE7}"/>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787CFA72-563A-4897-B23D-161E9953A1C7}"/>
    <cellStyle name="40% - Accent2 3 6 2 3" xfId="12595" xr:uid="{39985026-EAF7-4427-883E-E33D9540777D}"/>
    <cellStyle name="40% - Accent2 3 6 3" xfId="6218" xr:uid="{00000000-0005-0000-0000-0000D6040000}"/>
    <cellStyle name="40% - Accent2 3 6 3 2" xfId="14668" xr:uid="{E808B8E7-62C4-45F1-A2D3-20D5C15F587A}"/>
    <cellStyle name="40% - Accent2 3 6 4" xfId="10450" xr:uid="{BD7CD71B-0D43-444A-9E34-2BB1E72EAAD4}"/>
    <cellStyle name="40% - Accent2 3 7" xfId="2325" xr:uid="{00000000-0005-0000-0000-0000D7040000}"/>
    <cellStyle name="40% - Accent2 3 7 2" xfId="6631" xr:uid="{00000000-0005-0000-0000-0000D8040000}"/>
    <cellStyle name="40% - Accent2 3 7 2 2" xfId="15081" xr:uid="{CC993504-1413-47BB-8886-10D9AC5548A5}"/>
    <cellStyle name="40% - Accent2 3 7 3" xfId="10863" xr:uid="{BF00F595-DB41-4C70-B13D-E4C75FA11537}"/>
    <cellStyle name="40% - Accent2 3 8" xfId="4565" xr:uid="{00000000-0005-0000-0000-0000D9040000}"/>
    <cellStyle name="40% - Accent2 3 8 2" xfId="13015" xr:uid="{9AEA09EC-24ED-4B8D-9B7B-6A6638714F5B}"/>
    <cellStyle name="40% - Accent2 3 9" xfId="8797" xr:uid="{CD8AAD2D-A7ED-4AFC-9424-ACB9E60454B2}"/>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A9814153-5521-4022-8BE2-58E1F89EF849}"/>
    <cellStyle name="40% - Accent2 4 2 2 3" xfId="11358" xr:uid="{0C7F610F-D23B-46B2-AE76-F43A6374E2C6}"/>
    <cellStyle name="40% - Accent2 4 2 3" xfId="4981" xr:uid="{00000000-0005-0000-0000-0000DE040000}"/>
    <cellStyle name="40% - Accent2 4 2 3 2" xfId="13431" xr:uid="{089FFE67-4845-4475-BEDA-9FB58510D1D8}"/>
    <cellStyle name="40% - Accent2 4 2 4" xfId="9213" xr:uid="{2BA74956-EB76-4CA9-9D79-E2C25B54CE04}"/>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9434016F-693C-4094-9CAF-5E0A51D62816}"/>
    <cellStyle name="40% - Accent2 4 3 2 3" xfId="11771" xr:uid="{DC8A3E4E-1AD3-4037-BBCD-1C50E5BF5DB6}"/>
    <cellStyle name="40% - Accent2 4 3 3" xfId="5394" xr:uid="{00000000-0005-0000-0000-0000E2040000}"/>
    <cellStyle name="40% - Accent2 4 3 3 2" xfId="13844" xr:uid="{CAC9BCA6-4DD0-448E-9E28-276B80CA3769}"/>
    <cellStyle name="40% - Accent2 4 3 4" xfId="9626" xr:uid="{832CFA8C-5F26-488A-BF36-2BCCE0709CE6}"/>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89060F92-2E07-4C5D-926D-06B214FD4023}"/>
    <cellStyle name="40% - Accent2 4 4 2 3" xfId="12184" xr:uid="{7A71F31A-826C-405C-9BBB-4B27198E1855}"/>
    <cellStyle name="40% - Accent2 4 4 3" xfId="5807" xr:uid="{00000000-0005-0000-0000-0000E6040000}"/>
    <cellStyle name="40% - Accent2 4 4 3 2" xfId="14257" xr:uid="{9F095765-D5B6-4716-9C7D-221A8BD83C2A}"/>
    <cellStyle name="40% - Accent2 4 4 4" xfId="10039" xr:uid="{EBB5F1F1-21C5-425A-8DB9-B6D0D2073ECD}"/>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493EC95F-A706-4E2D-ADF2-83BFC42E7A85}"/>
    <cellStyle name="40% - Accent2 4 5 2 3" xfId="12597" xr:uid="{DE652CD3-20AB-43F8-AE03-C849390F6F6A}"/>
    <cellStyle name="40% - Accent2 4 5 3" xfId="6220" xr:uid="{00000000-0005-0000-0000-0000EA040000}"/>
    <cellStyle name="40% - Accent2 4 5 3 2" xfId="14670" xr:uid="{998C7271-6154-4F3C-9A7C-7EADF065D926}"/>
    <cellStyle name="40% - Accent2 4 5 4" xfId="10452" xr:uid="{9FF30389-EBD5-4A47-A364-76F2ABC2BDEA}"/>
    <cellStyle name="40% - Accent2 4 6" xfId="2327" xr:uid="{00000000-0005-0000-0000-0000EB040000}"/>
    <cellStyle name="40% - Accent2 4 6 2" xfId="6633" xr:uid="{00000000-0005-0000-0000-0000EC040000}"/>
    <cellStyle name="40% - Accent2 4 6 2 2" xfId="15083" xr:uid="{D80034A8-F988-4835-AC56-DE55F8191BB4}"/>
    <cellStyle name="40% - Accent2 4 6 3" xfId="10865" xr:uid="{6152A592-E054-4F38-AE42-6B62CF36F0D3}"/>
    <cellStyle name="40% - Accent2 4 7" xfId="4567" xr:uid="{00000000-0005-0000-0000-0000ED040000}"/>
    <cellStyle name="40% - Accent2 4 7 2" xfId="13017" xr:uid="{FE989FFC-5254-403F-B409-C6866DAB71B0}"/>
    <cellStyle name="40% - Accent2 4 8" xfId="8799" xr:uid="{C6883097-71B0-4575-8DAB-307004A57CA5}"/>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A9314B32-E170-40EA-A553-51A06EF5B2ED}"/>
    <cellStyle name="40% - Accent2 5 2 3" xfId="11351" xr:uid="{96E792EE-6547-46BA-9C38-EA680F1BC29B}"/>
    <cellStyle name="40% - Accent2 5 3" xfId="4974" xr:uid="{00000000-0005-0000-0000-0000F1040000}"/>
    <cellStyle name="40% - Accent2 5 3 2" xfId="13424" xr:uid="{27A8BB96-A35D-4914-A001-BE219E8BC163}"/>
    <cellStyle name="40% - Accent2 5 4" xfId="9206" xr:uid="{AB4B0476-F098-4EEE-BC65-BEAD5B8DB225}"/>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0B177175-9E4D-455B-91D4-F2ADF24DDFB5}"/>
    <cellStyle name="40% - Accent2 6 2 3" xfId="11764" xr:uid="{9879890A-088A-4C7E-8A1C-984C6390204C}"/>
    <cellStyle name="40% - Accent2 6 3" xfId="5387" xr:uid="{00000000-0005-0000-0000-0000F5040000}"/>
    <cellStyle name="40% - Accent2 6 3 2" xfId="13837" xr:uid="{BCF59BE3-3498-44E3-A1B4-DA37276485F8}"/>
    <cellStyle name="40% - Accent2 6 4" xfId="9619" xr:uid="{149F3AC8-E290-444A-A6D3-BA9AA4DE6A53}"/>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ED2BCE55-B672-4617-AA8A-118F39259982}"/>
    <cellStyle name="40% - Accent2 7 2 3" xfId="12177" xr:uid="{13B11B82-37BC-4B0E-BE88-142E2CF59395}"/>
    <cellStyle name="40% - Accent2 7 3" xfId="5800" xr:uid="{00000000-0005-0000-0000-0000F9040000}"/>
    <cellStyle name="40% - Accent2 7 3 2" xfId="14250" xr:uid="{5E0F3C1A-2F6F-4E7F-825C-0AE56C9AC9F7}"/>
    <cellStyle name="40% - Accent2 7 4" xfId="10032" xr:uid="{CF63C160-AC67-4F10-ABB9-CF1BCB900056}"/>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063C6CC1-2A80-4F64-9481-23367CFD6CBF}"/>
    <cellStyle name="40% - Accent2 8 2 3" xfId="12590" xr:uid="{74C4489E-169C-4F3D-8BF0-197EABC1FADA}"/>
    <cellStyle name="40% - Accent2 8 3" xfId="6213" xr:uid="{00000000-0005-0000-0000-0000FD040000}"/>
    <cellStyle name="40% - Accent2 8 3 2" xfId="14663" xr:uid="{E4ADAA8C-EBD3-442E-9672-5B6AF81579BF}"/>
    <cellStyle name="40% - Accent2 8 4" xfId="10445" xr:uid="{C86BFE9F-3518-4CF4-8523-541126ADBEFE}"/>
    <cellStyle name="40% - Accent2 9" xfId="2320" xr:uid="{00000000-0005-0000-0000-0000FE040000}"/>
    <cellStyle name="40% - Accent2 9 2" xfId="6626" xr:uid="{00000000-0005-0000-0000-0000FF040000}"/>
    <cellStyle name="40% - Accent2 9 2 2" xfId="15076" xr:uid="{C681E88B-6FA0-4C8F-937B-00F7320D870C}"/>
    <cellStyle name="40% - Accent2 9 3" xfId="10858" xr:uid="{B2C068E3-3945-4142-92C4-AC191AA23795}"/>
    <cellStyle name="40% - Accent3" xfId="65" builtinId="39" customBuiltin="1"/>
    <cellStyle name="40% - Accent3 10" xfId="4568" xr:uid="{00000000-0005-0000-0000-000001050000}"/>
    <cellStyle name="40% - Accent3 10 2" xfId="13018" xr:uid="{F6C01705-559F-4984-929C-BA98E5ED7E69}"/>
    <cellStyle name="40% - Accent3 11" xfId="8800" xr:uid="{D8B84A87-9011-4BE9-A426-EA5B2A8F7C40}"/>
    <cellStyle name="40% - Accent3 2" xfId="66" xr:uid="{00000000-0005-0000-0000-000002050000}"/>
    <cellStyle name="40% - Accent3 2 10" xfId="8801" xr:uid="{DF7AB9A0-9E4F-479C-B487-799124F886E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6FD90165-B0EE-4005-92AD-2E9E9F477DD4}"/>
    <cellStyle name="40% - Accent3 2 2 2 2 2 3" xfId="11362" xr:uid="{4555C6FA-A181-43F8-BEE3-5DA47388F902}"/>
    <cellStyle name="40% - Accent3 2 2 2 2 3" xfId="4985" xr:uid="{00000000-0005-0000-0000-000008050000}"/>
    <cellStyle name="40% - Accent3 2 2 2 2 3 2" xfId="13435" xr:uid="{A953F424-930C-4C22-9728-E17EC5A84572}"/>
    <cellStyle name="40% - Accent3 2 2 2 2 4" xfId="9217" xr:uid="{4EAD72FD-B964-43AA-A564-B37310D538A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27E2F3B3-F7C3-4005-9931-29361EEC6795}"/>
    <cellStyle name="40% - Accent3 2 2 2 3 2 3" xfId="11775" xr:uid="{C3347568-BAC8-4D38-8902-04BC7C642FB3}"/>
    <cellStyle name="40% - Accent3 2 2 2 3 3" xfId="5398" xr:uid="{00000000-0005-0000-0000-00000C050000}"/>
    <cellStyle name="40% - Accent3 2 2 2 3 3 2" xfId="13848" xr:uid="{188C4C24-FE61-4103-8369-CE3AD016AD75}"/>
    <cellStyle name="40% - Accent3 2 2 2 3 4" xfId="9630" xr:uid="{5D431E2C-F448-4B57-BAE8-B902FA3EB756}"/>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512A7203-90BF-47D4-9678-E5DE5AA32F08}"/>
    <cellStyle name="40% - Accent3 2 2 2 4 2 3" xfId="12188" xr:uid="{CB5735CB-630F-441A-8C1C-5F4956E3FA24}"/>
    <cellStyle name="40% - Accent3 2 2 2 4 3" xfId="5811" xr:uid="{00000000-0005-0000-0000-000010050000}"/>
    <cellStyle name="40% - Accent3 2 2 2 4 3 2" xfId="14261" xr:uid="{33FA05E9-0AC6-4DDF-95EF-0D8145898548}"/>
    <cellStyle name="40% - Accent3 2 2 2 4 4" xfId="10043" xr:uid="{981DC66D-0AE5-47B8-8F4E-84AABEB5850F}"/>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529AF106-7B89-44E6-A078-5443B8C7782B}"/>
    <cellStyle name="40% - Accent3 2 2 2 5 2 3" xfId="12601" xr:uid="{392BA70C-3F2A-477B-8E16-371F3959DF27}"/>
    <cellStyle name="40% - Accent3 2 2 2 5 3" xfId="6224" xr:uid="{00000000-0005-0000-0000-000014050000}"/>
    <cellStyle name="40% - Accent3 2 2 2 5 3 2" xfId="14674" xr:uid="{B7284579-F2A3-4AA2-B7A2-74B8733A5A88}"/>
    <cellStyle name="40% - Accent3 2 2 2 5 4" xfId="10456" xr:uid="{8F74263F-3437-479C-90A0-4F7D28D2ECB3}"/>
    <cellStyle name="40% - Accent3 2 2 2 6" xfId="2331" xr:uid="{00000000-0005-0000-0000-000015050000}"/>
    <cellStyle name="40% - Accent3 2 2 2 6 2" xfId="6637" xr:uid="{00000000-0005-0000-0000-000016050000}"/>
    <cellStyle name="40% - Accent3 2 2 2 6 2 2" xfId="15087" xr:uid="{038E1297-F580-4224-8550-DF5FCB3A0B3E}"/>
    <cellStyle name="40% - Accent3 2 2 2 6 3" xfId="10869" xr:uid="{4C6A105F-A669-4A6A-8578-6336640DCE0E}"/>
    <cellStyle name="40% - Accent3 2 2 2 7" xfId="4571" xr:uid="{00000000-0005-0000-0000-000017050000}"/>
    <cellStyle name="40% - Accent3 2 2 2 7 2" xfId="13021" xr:uid="{53C8693F-5F4F-447F-BD16-DF9E6DC679C6}"/>
    <cellStyle name="40% - Accent3 2 2 2 8" xfId="8803" xr:uid="{B55FD450-930D-427D-816E-7AE0272736B4}"/>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EE54CDDF-EAA0-4AB0-83AC-E53DB020CF37}"/>
    <cellStyle name="40% - Accent3 2 2 3 2 3" xfId="11361" xr:uid="{485E5AAF-5506-4A9D-B8B9-E6B32DBCD3C1}"/>
    <cellStyle name="40% - Accent3 2 2 3 3" xfId="4984" xr:uid="{00000000-0005-0000-0000-00001B050000}"/>
    <cellStyle name="40% - Accent3 2 2 3 3 2" xfId="13434" xr:uid="{EE977CF9-58D7-4F28-AE20-F52FDA2CDA69}"/>
    <cellStyle name="40% - Accent3 2 2 3 4" xfId="9216" xr:uid="{BF99CF43-0559-4AD2-A992-0BA87EE020D7}"/>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B8BB0F6C-FB2D-4342-9EDB-47C4F8BB4BBF}"/>
    <cellStyle name="40% - Accent3 2 2 4 2 3" xfId="11774" xr:uid="{0CAF4B1C-A4D8-4206-B5DC-D9BB33722865}"/>
    <cellStyle name="40% - Accent3 2 2 4 3" xfId="5397" xr:uid="{00000000-0005-0000-0000-00001F050000}"/>
    <cellStyle name="40% - Accent3 2 2 4 3 2" xfId="13847" xr:uid="{FBA5FC7B-1306-43F5-8CF8-0C3D818605F3}"/>
    <cellStyle name="40% - Accent3 2 2 4 4" xfId="9629" xr:uid="{D1267AF2-7A12-48E8-A71F-D96E7D869CE3}"/>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45FCCE22-D60C-48E9-805C-B33951CD3950}"/>
    <cellStyle name="40% - Accent3 2 2 5 2 3" xfId="12187" xr:uid="{828047AC-B904-4D79-9D1D-67A11D62D686}"/>
    <cellStyle name="40% - Accent3 2 2 5 3" xfId="5810" xr:uid="{00000000-0005-0000-0000-000023050000}"/>
    <cellStyle name="40% - Accent3 2 2 5 3 2" xfId="14260" xr:uid="{2EC9DB98-B2B9-48A7-9CB0-05437E1BACCA}"/>
    <cellStyle name="40% - Accent3 2 2 5 4" xfId="10042" xr:uid="{B5CD09F2-4094-486F-B7AE-81083E952B9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F852FC38-8619-4575-BB31-18D96DC04C49}"/>
    <cellStyle name="40% - Accent3 2 2 6 2 3" xfId="12600" xr:uid="{6A01AC4C-9FFE-4325-8522-8329ADE9CF1A}"/>
    <cellStyle name="40% - Accent3 2 2 6 3" xfId="6223" xr:uid="{00000000-0005-0000-0000-000027050000}"/>
    <cellStyle name="40% - Accent3 2 2 6 3 2" xfId="14673" xr:uid="{4414212E-9D8B-4370-879B-95B9EAE0B378}"/>
    <cellStyle name="40% - Accent3 2 2 6 4" xfId="10455" xr:uid="{F173F31A-8E55-4A1B-80E6-5A08F8E33F78}"/>
    <cellStyle name="40% - Accent3 2 2 7" xfId="2330" xr:uid="{00000000-0005-0000-0000-000028050000}"/>
    <cellStyle name="40% - Accent3 2 2 7 2" xfId="6636" xr:uid="{00000000-0005-0000-0000-000029050000}"/>
    <cellStyle name="40% - Accent3 2 2 7 2 2" xfId="15086" xr:uid="{0671CA7F-C299-4CEA-84E3-8A0843877FBA}"/>
    <cellStyle name="40% - Accent3 2 2 7 3" xfId="10868" xr:uid="{63438F49-0C07-4F5A-9CF8-FE96BDC482EB}"/>
    <cellStyle name="40% - Accent3 2 2 8" xfId="4570" xr:uid="{00000000-0005-0000-0000-00002A050000}"/>
    <cellStyle name="40% - Accent3 2 2 8 2" xfId="13020" xr:uid="{6EB6B967-C5F1-4F9E-BB18-FCFB23429285}"/>
    <cellStyle name="40% - Accent3 2 2 9" xfId="8802" xr:uid="{4AD7C3F5-9537-446E-B5D2-CCBF679B212D}"/>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B4E91344-3511-4709-946C-6926FC075F65}"/>
    <cellStyle name="40% - Accent3 2 3 2 2 3" xfId="11363" xr:uid="{DA2D45C3-0245-4279-AA52-015E02396AD5}"/>
    <cellStyle name="40% - Accent3 2 3 2 3" xfId="4986" xr:uid="{00000000-0005-0000-0000-00002F050000}"/>
    <cellStyle name="40% - Accent3 2 3 2 3 2" xfId="13436" xr:uid="{7A41A6C3-5314-4AB0-8A01-A42745FFCAD9}"/>
    <cellStyle name="40% - Accent3 2 3 2 4" xfId="9218" xr:uid="{19870737-B344-4751-BD83-D0869CCAFC66}"/>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06491CF2-C5AB-4100-AEA6-B27A3FCE4CD6}"/>
    <cellStyle name="40% - Accent3 2 3 3 2 3" xfId="11776" xr:uid="{65968D1C-2628-42C8-8895-718829A28013}"/>
    <cellStyle name="40% - Accent3 2 3 3 3" xfId="5399" xr:uid="{00000000-0005-0000-0000-000033050000}"/>
    <cellStyle name="40% - Accent3 2 3 3 3 2" xfId="13849" xr:uid="{2856E9E6-CC5B-4DDB-9E34-81638AAB5481}"/>
    <cellStyle name="40% - Accent3 2 3 3 4" xfId="9631" xr:uid="{F9EF6792-EC8D-4973-9247-AA30B140E7A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19DC1FEA-B990-4E24-950A-BBBE3386930F}"/>
    <cellStyle name="40% - Accent3 2 3 4 2 3" xfId="12189" xr:uid="{5DF0FD78-087C-4CA8-A927-343036222344}"/>
    <cellStyle name="40% - Accent3 2 3 4 3" xfId="5812" xr:uid="{00000000-0005-0000-0000-000037050000}"/>
    <cellStyle name="40% - Accent3 2 3 4 3 2" xfId="14262" xr:uid="{85EC9CDF-2D40-4FDE-A134-6A8471C37F6B}"/>
    <cellStyle name="40% - Accent3 2 3 4 4" xfId="10044" xr:uid="{C83457DB-9AC9-4CC1-9C6A-252B175EB162}"/>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21B07D1E-FA89-41FF-BEAB-56CE6079714F}"/>
    <cellStyle name="40% - Accent3 2 3 5 2 3" xfId="12602" xr:uid="{7664544B-457A-4A70-8397-E4B26F07E9E5}"/>
    <cellStyle name="40% - Accent3 2 3 5 3" xfId="6225" xr:uid="{00000000-0005-0000-0000-00003B050000}"/>
    <cellStyle name="40% - Accent3 2 3 5 3 2" xfId="14675" xr:uid="{B21AB167-4786-4F6D-94DC-32C20145AB1F}"/>
    <cellStyle name="40% - Accent3 2 3 5 4" xfId="10457" xr:uid="{45F2C84F-4D20-4E22-9959-60D76C44866B}"/>
    <cellStyle name="40% - Accent3 2 3 6" xfId="2332" xr:uid="{00000000-0005-0000-0000-00003C050000}"/>
    <cellStyle name="40% - Accent3 2 3 6 2" xfId="6638" xr:uid="{00000000-0005-0000-0000-00003D050000}"/>
    <cellStyle name="40% - Accent3 2 3 6 2 2" xfId="15088" xr:uid="{AFCCD13F-5756-4BC6-A076-C0BDAA728E89}"/>
    <cellStyle name="40% - Accent3 2 3 6 3" xfId="10870" xr:uid="{A46B5B22-E7F3-4ABF-B51F-050DCA4CEC55}"/>
    <cellStyle name="40% - Accent3 2 3 7" xfId="4572" xr:uid="{00000000-0005-0000-0000-00003E050000}"/>
    <cellStyle name="40% - Accent3 2 3 7 2" xfId="13022" xr:uid="{001C880F-FEC1-4AA9-B3D2-2EFA09808696}"/>
    <cellStyle name="40% - Accent3 2 3 8" xfId="8804" xr:uid="{DB92F2F5-115D-4316-B892-64DB8DE8032C}"/>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DA59700F-A2BC-4E7E-A4D1-983B8D25E9B9}"/>
    <cellStyle name="40% - Accent3 2 4 2 3" xfId="11360" xr:uid="{EA688C94-4EC4-4A9D-98D2-D623552B4D8D}"/>
    <cellStyle name="40% - Accent3 2 4 3" xfId="4983" xr:uid="{00000000-0005-0000-0000-000042050000}"/>
    <cellStyle name="40% - Accent3 2 4 3 2" xfId="13433" xr:uid="{DA0CA303-817B-432E-BA61-E82181AD99C0}"/>
    <cellStyle name="40% - Accent3 2 4 4" xfId="9215" xr:uid="{2510521D-53E0-4887-8968-57AEBAA93DD4}"/>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95EAADDE-9426-467B-BCFF-51AF7F4F71FD}"/>
    <cellStyle name="40% - Accent3 2 5 2 3" xfId="11773" xr:uid="{082A47AD-BA55-4C7D-A236-9FCDACF51671}"/>
    <cellStyle name="40% - Accent3 2 5 3" xfId="5396" xr:uid="{00000000-0005-0000-0000-000046050000}"/>
    <cellStyle name="40% - Accent3 2 5 3 2" xfId="13846" xr:uid="{F4D57081-D1A7-413A-BF99-1D61C422429B}"/>
    <cellStyle name="40% - Accent3 2 5 4" xfId="9628" xr:uid="{EE6CE0B8-A2D3-43B8-B5F1-4133CAA2EAFC}"/>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71B48C77-ED08-477A-ADCC-A31814672B00}"/>
    <cellStyle name="40% - Accent3 2 6 2 3" xfId="12186" xr:uid="{03D67C86-B2F5-4FE8-9DAA-B13E9DE58C80}"/>
    <cellStyle name="40% - Accent3 2 6 3" xfId="5809" xr:uid="{00000000-0005-0000-0000-00004A050000}"/>
    <cellStyle name="40% - Accent3 2 6 3 2" xfId="14259" xr:uid="{16ED24D0-3E29-4D1F-8E28-9E3C7541EA0C}"/>
    <cellStyle name="40% - Accent3 2 6 4" xfId="10041" xr:uid="{86F75D64-8F3B-4BA6-9694-93DCB48AD72D}"/>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64F90FBE-8AB2-457F-B35B-46A2D0C72C89}"/>
    <cellStyle name="40% - Accent3 2 7 2 3" xfId="12599" xr:uid="{9A77B265-E6EB-4BB3-B4CF-A70359D41048}"/>
    <cellStyle name="40% - Accent3 2 7 3" xfId="6222" xr:uid="{00000000-0005-0000-0000-00004E050000}"/>
    <cellStyle name="40% - Accent3 2 7 3 2" xfId="14672" xr:uid="{1815BB24-634D-4E81-A095-7231D770869C}"/>
    <cellStyle name="40% - Accent3 2 7 4" xfId="10454" xr:uid="{16B95116-4A9D-4677-B097-E8E776A20052}"/>
    <cellStyle name="40% - Accent3 2 8" xfId="2329" xr:uid="{00000000-0005-0000-0000-00004F050000}"/>
    <cellStyle name="40% - Accent3 2 8 2" xfId="6635" xr:uid="{00000000-0005-0000-0000-000050050000}"/>
    <cellStyle name="40% - Accent3 2 8 2 2" xfId="15085" xr:uid="{5764C394-C289-485C-9D8C-DFAD61F382A7}"/>
    <cellStyle name="40% - Accent3 2 8 3" xfId="10867" xr:uid="{32257E61-F7A8-4B2D-B3A2-718BE0C37EB8}"/>
    <cellStyle name="40% - Accent3 2 9" xfId="4569" xr:uid="{00000000-0005-0000-0000-000051050000}"/>
    <cellStyle name="40% - Accent3 2 9 2" xfId="13019" xr:uid="{7B417FD9-8A62-48F2-AAD1-1B0BE336BD37}"/>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1E13B3E5-EE51-4BAF-82AF-8F184389FE27}"/>
    <cellStyle name="40% - Accent3 3 2 2 2 3" xfId="11365" xr:uid="{B80929E4-7415-41E3-9E4C-9499F4BB3E1D}"/>
    <cellStyle name="40% - Accent3 3 2 2 3" xfId="4988" xr:uid="{00000000-0005-0000-0000-000057050000}"/>
    <cellStyle name="40% - Accent3 3 2 2 3 2" xfId="13438" xr:uid="{9C31CFE6-A96A-42FF-9449-EC26ACFB5360}"/>
    <cellStyle name="40% - Accent3 3 2 2 4" xfId="9220" xr:uid="{1407CD9D-2CA8-448A-BAA9-F3FF7973627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C81A2462-BB02-4002-A3C4-45A109937633}"/>
    <cellStyle name="40% - Accent3 3 2 3 2 3" xfId="11778" xr:uid="{4B54B8A8-B222-4C19-BDBB-1A228F19E5DF}"/>
    <cellStyle name="40% - Accent3 3 2 3 3" xfId="5401" xr:uid="{00000000-0005-0000-0000-00005B050000}"/>
    <cellStyle name="40% - Accent3 3 2 3 3 2" xfId="13851" xr:uid="{B0C87177-2902-4A6E-AC77-C09731BB3B71}"/>
    <cellStyle name="40% - Accent3 3 2 3 4" xfId="9633" xr:uid="{B4E97C1A-DD41-4804-AB2E-4E3A965BA459}"/>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6F67A6C8-AE68-4F2E-85A1-0595C546BA0D}"/>
    <cellStyle name="40% - Accent3 3 2 4 2 3" xfId="12191" xr:uid="{719E4CDA-86C2-4CCD-9D94-DED1899EB0F6}"/>
    <cellStyle name="40% - Accent3 3 2 4 3" xfId="5814" xr:uid="{00000000-0005-0000-0000-00005F050000}"/>
    <cellStyle name="40% - Accent3 3 2 4 3 2" xfId="14264" xr:uid="{CECD042A-75EA-49E0-8449-DC0082378D04}"/>
    <cellStyle name="40% - Accent3 3 2 4 4" xfId="10046" xr:uid="{3744CE47-B08A-480E-8C3E-B5710A689AC6}"/>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56DC64E0-C18B-49C3-BEC1-5FD11C1649A0}"/>
    <cellStyle name="40% - Accent3 3 2 5 2 3" xfId="12604" xr:uid="{6333DA8C-8C8F-4813-9E25-4BBB526EB0B7}"/>
    <cellStyle name="40% - Accent3 3 2 5 3" xfId="6227" xr:uid="{00000000-0005-0000-0000-000063050000}"/>
    <cellStyle name="40% - Accent3 3 2 5 3 2" xfId="14677" xr:uid="{2CBEF209-3BBE-445C-B152-D58F69DCAFAD}"/>
    <cellStyle name="40% - Accent3 3 2 5 4" xfId="10459" xr:uid="{E801224E-B9A5-4066-8563-F191BEC78C4F}"/>
    <cellStyle name="40% - Accent3 3 2 6" xfId="2334" xr:uid="{00000000-0005-0000-0000-000064050000}"/>
    <cellStyle name="40% - Accent3 3 2 6 2" xfId="6640" xr:uid="{00000000-0005-0000-0000-000065050000}"/>
    <cellStyle name="40% - Accent3 3 2 6 2 2" xfId="15090" xr:uid="{8B8FB29E-DE31-487C-BF50-ADF1752CC0B8}"/>
    <cellStyle name="40% - Accent3 3 2 6 3" xfId="10872" xr:uid="{72FA7950-13E1-47E4-9A80-C9041170C3FB}"/>
    <cellStyle name="40% - Accent3 3 2 7" xfId="4574" xr:uid="{00000000-0005-0000-0000-000066050000}"/>
    <cellStyle name="40% - Accent3 3 2 7 2" xfId="13024" xr:uid="{BDEE3577-4AD1-45C2-88B6-975EC57BBB87}"/>
    <cellStyle name="40% - Accent3 3 2 8" xfId="8806" xr:uid="{2E39DE59-7D3E-4A79-91E9-B50A18F12492}"/>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957674E4-FCDB-40A4-9187-E2BBC39BA4BC}"/>
    <cellStyle name="40% - Accent3 3 3 2 3" xfId="11364" xr:uid="{15EBB8BA-6BAE-4690-A9B1-2BF46A1B3B09}"/>
    <cellStyle name="40% - Accent3 3 3 3" xfId="4987" xr:uid="{00000000-0005-0000-0000-00006A050000}"/>
    <cellStyle name="40% - Accent3 3 3 3 2" xfId="13437" xr:uid="{2FA7089E-75AC-4E44-88B2-93F61153CEC1}"/>
    <cellStyle name="40% - Accent3 3 3 4" xfId="9219" xr:uid="{D1236E70-A471-4E1A-A8DA-BEAD696CA7DD}"/>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B255A542-2036-4A2D-A7DB-348290C3AFAC}"/>
    <cellStyle name="40% - Accent3 3 4 2 3" xfId="11777" xr:uid="{DB095773-D4F4-4BFF-85AD-A1E60A0EB379}"/>
    <cellStyle name="40% - Accent3 3 4 3" xfId="5400" xr:uid="{00000000-0005-0000-0000-00006E050000}"/>
    <cellStyle name="40% - Accent3 3 4 3 2" xfId="13850" xr:uid="{B866DFD7-E26E-4872-B204-F2C62F18E898}"/>
    <cellStyle name="40% - Accent3 3 4 4" xfId="9632" xr:uid="{0DB7D21E-83C7-4055-87D6-B9BEF972D03F}"/>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DEF03D94-B75F-433D-8AA1-B4BDF4863BBD}"/>
    <cellStyle name="40% - Accent3 3 5 2 3" xfId="12190" xr:uid="{0603A3E1-2E45-4491-ACA4-FA6900D4CA27}"/>
    <cellStyle name="40% - Accent3 3 5 3" xfId="5813" xr:uid="{00000000-0005-0000-0000-000072050000}"/>
    <cellStyle name="40% - Accent3 3 5 3 2" xfId="14263" xr:uid="{B63F41E5-6D72-466F-BDCF-D8BAAB857151}"/>
    <cellStyle name="40% - Accent3 3 5 4" xfId="10045" xr:uid="{623BFA0A-4C44-4FEC-BEF5-DC386B827910}"/>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3FDAB608-C36C-47FC-906F-442DCAF0A7FC}"/>
    <cellStyle name="40% - Accent3 3 6 2 3" xfId="12603" xr:uid="{84EE6324-9129-4DF8-BCF3-658019BC67D1}"/>
    <cellStyle name="40% - Accent3 3 6 3" xfId="6226" xr:uid="{00000000-0005-0000-0000-000076050000}"/>
    <cellStyle name="40% - Accent3 3 6 3 2" xfId="14676" xr:uid="{33A928F3-3AD8-4F85-8FD0-58FCA7936FBC}"/>
    <cellStyle name="40% - Accent3 3 6 4" xfId="10458" xr:uid="{9BFA9F7F-8948-487E-BF99-A2DF832FA256}"/>
    <cellStyle name="40% - Accent3 3 7" xfId="2333" xr:uid="{00000000-0005-0000-0000-000077050000}"/>
    <cellStyle name="40% - Accent3 3 7 2" xfId="6639" xr:uid="{00000000-0005-0000-0000-000078050000}"/>
    <cellStyle name="40% - Accent3 3 7 2 2" xfId="15089" xr:uid="{210E0F1C-5220-4DBA-B308-55001BB3AD7C}"/>
    <cellStyle name="40% - Accent3 3 7 3" xfId="10871" xr:uid="{0909BB7F-D054-4916-943D-B7E62D02CDFF}"/>
    <cellStyle name="40% - Accent3 3 8" xfId="4573" xr:uid="{00000000-0005-0000-0000-000079050000}"/>
    <cellStyle name="40% - Accent3 3 8 2" xfId="13023" xr:uid="{C0853C5D-2D86-4EFC-BFB7-CCE8986E2C00}"/>
    <cellStyle name="40% - Accent3 3 9" xfId="8805" xr:uid="{F92D649D-E9D0-471A-A3C7-8006DC3B5EA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C9DC925F-17E6-4A5A-BCC1-8F8D913B3D9B}"/>
    <cellStyle name="40% - Accent3 4 2 2 3" xfId="11366" xr:uid="{F3738F53-4D2C-4B1D-8174-9C3FCB191214}"/>
    <cellStyle name="40% - Accent3 4 2 3" xfId="4989" xr:uid="{00000000-0005-0000-0000-00007E050000}"/>
    <cellStyle name="40% - Accent3 4 2 3 2" xfId="13439" xr:uid="{5612607A-8EEA-4A50-93B2-8EB23BDDA5C0}"/>
    <cellStyle name="40% - Accent3 4 2 4" xfId="9221" xr:uid="{C9D05C9B-5177-415B-BA97-B069F324160A}"/>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0C6CE674-B5A0-4900-92FC-62FD056160BB}"/>
    <cellStyle name="40% - Accent3 4 3 2 3" xfId="11779" xr:uid="{28139A0E-2CD8-4F22-8C7F-0C6ED6D8A276}"/>
    <cellStyle name="40% - Accent3 4 3 3" xfId="5402" xr:uid="{00000000-0005-0000-0000-000082050000}"/>
    <cellStyle name="40% - Accent3 4 3 3 2" xfId="13852" xr:uid="{47CDAF24-EB57-490C-B073-C39495ABD3B9}"/>
    <cellStyle name="40% - Accent3 4 3 4" xfId="9634" xr:uid="{4385994C-39B3-40DB-B346-B835ACD03F9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03C6E0F6-3152-45D2-A21C-165EE0CE067B}"/>
    <cellStyle name="40% - Accent3 4 4 2 3" xfId="12192" xr:uid="{66469F9F-8D19-445C-A807-0AEA7E65208A}"/>
    <cellStyle name="40% - Accent3 4 4 3" xfId="5815" xr:uid="{00000000-0005-0000-0000-000086050000}"/>
    <cellStyle name="40% - Accent3 4 4 3 2" xfId="14265" xr:uid="{2A9F1E6D-7C2A-473F-A082-D09CA4DE33C6}"/>
    <cellStyle name="40% - Accent3 4 4 4" xfId="10047" xr:uid="{12B9F106-33B0-4A7A-8185-E7EC6D7A8C41}"/>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3F02754B-6AAC-4468-9483-08C4C847C2C9}"/>
    <cellStyle name="40% - Accent3 4 5 2 3" xfId="12605" xr:uid="{7ED22ACD-D40B-41F2-8CC9-033BE50AE0A1}"/>
    <cellStyle name="40% - Accent3 4 5 3" xfId="6228" xr:uid="{00000000-0005-0000-0000-00008A050000}"/>
    <cellStyle name="40% - Accent3 4 5 3 2" xfId="14678" xr:uid="{57CD6A1D-7240-400C-ADBC-117BD852C107}"/>
    <cellStyle name="40% - Accent3 4 5 4" xfId="10460" xr:uid="{39BE7FA5-7261-48EB-9638-53D9186FA144}"/>
    <cellStyle name="40% - Accent3 4 6" xfId="2335" xr:uid="{00000000-0005-0000-0000-00008B050000}"/>
    <cellStyle name="40% - Accent3 4 6 2" xfId="6641" xr:uid="{00000000-0005-0000-0000-00008C050000}"/>
    <cellStyle name="40% - Accent3 4 6 2 2" xfId="15091" xr:uid="{CE44C222-9026-491A-AB46-9A4830907856}"/>
    <cellStyle name="40% - Accent3 4 6 3" xfId="10873" xr:uid="{56FE609F-B202-4599-8196-DD02BB19A053}"/>
    <cellStyle name="40% - Accent3 4 7" xfId="4575" xr:uid="{00000000-0005-0000-0000-00008D050000}"/>
    <cellStyle name="40% - Accent3 4 7 2" xfId="13025" xr:uid="{1B85EE41-BCEB-41AD-8FD3-3CBEF2CD5721}"/>
    <cellStyle name="40% - Accent3 4 8" xfId="8807" xr:uid="{AE03EA38-BA03-4219-A715-93964BB4EE7B}"/>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49FFEE17-F56F-44BD-B9D8-A1D30529EEA6}"/>
    <cellStyle name="40% - Accent3 5 2 3" xfId="11359" xr:uid="{21B9CA7E-15CC-4EC4-AE78-B0F42BCB9633}"/>
    <cellStyle name="40% - Accent3 5 3" xfId="4982" xr:uid="{00000000-0005-0000-0000-000091050000}"/>
    <cellStyle name="40% - Accent3 5 3 2" xfId="13432" xr:uid="{D11555E3-8542-4B2B-BCA2-F2DAB795D795}"/>
    <cellStyle name="40% - Accent3 5 4" xfId="9214" xr:uid="{24B320FA-58A9-4E8D-8C57-B62AAB656FCC}"/>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0DAAFD1B-3171-4A86-AE2F-107225277B74}"/>
    <cellStyle name="40% - Accent3 6 2 3" xfId="11772" xr:uid="{08F9E570-132F-4333-9C56-61EF0D06FD4E}"/>
    <cellStyle name="40% - Accent3 6 3" xfId="5395" xr:uid="{00000000-0005-0000-0000-000095050000}"/>
    <cellStyle name="40% - Accent3 6 3 2" xfId="13845" xr:uid="{F7FD03DC-75B4-46AF-BA71-CFB5DF4EF98A}"/>
    <cellStyle name="40% - Accent3 6 4" xfId="9627" xr:uid="{CECC46F4-9B5B-4ED5-8201-37FA836CE0EA}"/>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62C0E530-FCEF-442F-AA38-2CB47C10DDDE}"/>
    <cellStyle name="40% - Accent3 7 2 3" xfId="12185" xr:uid="{270CA2BA-A321-4B75-9BD9-79DC156EEBAA}"/>
    <cellStyle name="40% - Accent3 7 3" xfId="5808" xr:uid="{00000000-0005-0000-0000-000099050000}"/>
    <cellStyle name="40% - Accent3 7 3 2" xfId="14258" xr:uid="{1010D664-EA7A-4768-A1DD-62C51C06D32E}"/>
    <cellStyle name="40% - Accent3 7 4" xfId="10040" xr:uid="{FED3DD4C-7FDA-419C-B3D6-F4760DB284B9}"/>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409AA8E6-98EC-408B-BCAC-65D219CEDE2D}"/>
    <cellStyle name="40% - Accent3 8 2 3" xfId="12598" xr:uid="{5F4253DE-5BF9-48A9-B7C8-D193B63B6CED}"/>
    <cellStyle name="40% - Accent3 8 3" xfId="6221" xr:uid="{00000000-0005-0000-0000-00009D050000}"/>
    <cellStyle name="40% - Accent3 8 3 2" xfId="14671" xr:uid="{D550BF57-955D-4C7F-BFAE-B3E2C68F46A2}"/>
    <cellStyle name="40% - Accent3 8 4" xfId="10453" xr:uid="{A5A000FC-A853-4BB7-B94C-7F19150637A2}"/>
    <cellStyle name="40% - Accent3 9" xfId="2328" xr:uid="{00000000-0005-0000-0000-00009E050000}"/>
    <cellStyle name="40% - Accent3 9 2" xfId="6634" xr:uid="{00000000-0005-0000-0000-00009F050000}"/>
    <cellStyle name="40% - Accent3 9 2 2" xfId="15084" xr:uid="{4FE43C11-1578-4E0A-A9C7-9716A99637A0}"/>
    <cellStyle name="40% - Accent3 9 3" xfId="10866" xr:uid="{8DFF7062-BD57-45DD-ACF3-D802EDD8EA02}"/>
    <cellStyle name="40% - Accent4" xfId="73" builtinId="43" customBuiltin="1"/>
    <cellStyle name="40% - Accent4 10" xfId="4576" xr:uid="{00000000-0005-0000-0000-0000A1050000}"/>
    <cellStyle name="40% - Accent4 10 2" xfId="13026" xr:uid="{B9C0D814-FF38-4954-AD32-D5E5FD8E9DF3}"/>
    <cellStyle name="40% - Accent4 11" xfId="8808" xr:uid="{062538E5-1682-4479-92BF-9BE1DFE4CD20}"/>
    <cellStyle name="40% - Accent4 2" xfId="74" xr:uid="{00000000-0005-0000-0000-0000A2050000}"/>
    <cellStyle name="40% - Accent4 2 10" xfId="8809" xr:uid="{A293668A-BE94-4624-85C2-AD6A39760224}"/>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37082B40-F7E4-4BCE-979F-3C2E0B481BD5}"/>
    <cellStyle name="40% - Accent4 2 2 2 2 2 3" xfId="11370" xr:uid="{CF4F6307-1688-497F-A147-E41CB2EA9841}"/>
    <cellStyle name="40% - Accent4 2 2 2 2 3" xfId="4993" xr:uid="{00000000-0005-0000-0000-0000A8050000}"/>
    <cellStyle name="40% - Accent4 2 2 2 2 3 2" xfId="13443" xr:uid="{F8A85FAB-31CF-4496-818A-60F1279C849A}"/>
    <cellStyle name="40% - Accent4 2 2 2 2 4" xfId="9225" xr:uid="{BA8297E9-20FD-49B2-B9E9-BCFB96295BC1}"/>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53DEEA99-8AD0-4A3F-9A6D-EDE23F0E73DB}"/>
    <cellStyle name="40% - Accent4 2 2 2 3 2 3" xfId="11783" xr:uid="{3FE0FCF0-EA0B-48C9-9940-6B4FF74561B3}"/>
    <cellStyle name="40% - Accent4 2 2 2 3 3" xfId="5406" xr:uid="{00000000-0005-0000-0000-0000AC050000}"/>
    <cellStyle name="40% - Accent4 2 2 2 3 3 2" xfId="13856" xr:uid="{BA428692-63C3-4A18-8ED2-8F85190B4D5A}"/>
    <cellStyle name="40% - Accent4 2 2 2 3 4" xfId="9638" xr:uid="{F0A11C76-EC5D-41FA-B584-C75F1AF7026F}"/>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79D341B3-BD17-4552-ADD6-E57676C7FF13}"/>
    <cellStyle name="40% - Accent4 2 2 2 4 2 3" xfId="12196" xr:uid="{51C69F3A-D165-4EF2-BDE5-3A36BBD5FC4A}"/>
    <cellStyle name="40% - Accent4 2 2 2 4 3" xfId="5819" xr:uid="{00000000-0005-0000-0000-0000B0050000}"/>
    <cellStyle name="40% - Accent4 2 2 2 4 3 2" xfId="14269" xr:uid="{1F13F270-EA46-4DC6-8882-17F1E3FF7A30}"/>
    <cellStyle name="40% - Accent4 2 2 2 4 4" xfId="10051" xr:uid="{B5194558-E144-4DC3-A98F-0FD6484D669B}"/>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AF502D57-55ED-4ADF-A264-59CA26529E40}"/>
    <cellStyle name="40% - Accent4 2 2 2 5 2 3" xfId="12609" xr:uid="{E6E1C7F2-54B1-43FC-9F6E-F609ED565B3A}"/>
    <cellStyle name="40% - Accent4 2 2 2 5 3" xfId="6232" xr:uid="{00000000-0005-0000-0000-0000B4050000}"/>
    <cellStyle name="40% - Accent4 2 2 2 5 3 2" xfId="14682" xr:uid="{ACEF498E-3965-4B87-8EEC-F4D5D9F509D4}"/>
    <cellStyle name="40% - Accent4 2 2 2 5 4" xfId="10464" xr:uid="{1A6AD0F4-266D-479E-9D70-C6F1B11E80FF}"/>
    <cellStyle name="40% - Accent4 2 2 2 6" xfId="2339" xr:uid="{00000000-0005-0000-0000-0000B5050000}"/>
    <cellStyle name="40% - Accent4 2 2 2 6 2" xfId="6645" xr:uid="{00000000-0005-0000-0000-0000B6050000}"/>
    <cellStyle name="40% - Accent4 2 2 2 6 2 2" xfId="15095" xr:uid="{068FF6FB-80A3-4D61-BAC7-71E38666E0FC}"/>
    <cellStyle name="40% - Accent4 2 2 2 6 3" xfId="10877" xr:uid="{4712BF20-962B-46F0-9C9B-640A42785AF8}"/>
    <cellStyle name="40% - Accent4 2 2 2 7" xfId="4579" xr:uid="{00000000-0005-0000-0000-0000B7050000}"/>
    <cellStyle name="40% - Accent4 2 2 2 7 2" xfId="13029" xr:uid="{42B10BA0-7F38-45B3-B74C-287F75954CF3}"/>
    <cellStyle name="40% - Accent4 2 2 2 8" xfId="8811" xr:uid="{F47F1C99-4572-40B2-A9F5-CCFAFADBEC7A}"/>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8F677EFD-1F6F-4065-8040-44FA067E7DF3}"/>
    <cellStyle name="40% - Accent4 2 2 3 2 3" xfId="11369" xr:uid="{7D2FA94A-1EA4-4210-A13E-8019699D4612}"/>
    <cellStyle name="40% - Accent4 2 2 3 3" xfId="4992" xr:uid="{00000000-0005-0000-0000-0000BB050000}"/>
    <cellStyle name="40% - Accent4 2 2 3 3 2" xfId="13442" xr:uid="{82204716-AEAD-428F-A265-B157439AC0C8}"/>
    <cellStyle name="40% - Accent4 2 2 3 4" xfId="9224" xr:uid="{C0083487-5142-4C65-B54E-BAE11648D062}"/>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AFA827FF-2D0F-497B-9327-3C83BE146B45}"/>
    <cellStyle name="40% - Accent4 2 2 4 2 3" xfId="11782" xr:uid="{461494D0-03D7-4333-91CD-A2CB933FA80C}"/>
    <cellStyle name="40% - Accent4 2 2 4 3" xfId="5405" xr:uid="{00000000-0005-0000-0000-0000BF050000}"/>
    <cellStyle name="40% - Accent4 2 2 4 3 2" xfId="13855" xr:uid="{C1F555A2-C16A-44C4-A8F5-4A6C28D396B0}"/>
    <cellStyle name="40% - Accent4 2 2 4 4" xfId="9637" xr:uid="{69759749-DA76-4528-88EC-85A4D69B6ED2}"/>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7D94F278-2D55-4283-8DDF-4EBE66B56C29}"/>
    <cellStyle name="40% - Accent4 2 2 5 2 3" xfId="12195" xr:uid="{A965D031-8EBB-42D6-A64F-0B1F40C06A1E}"/>
    <cellStyle name="40% - Accent4 2 2 5 3" xfId="5818" xr:uid="{00000000-0005-0000-0000-0000C3050000}"/>
    <cellStyle name="40% - Accent4 2 2 5 3 2" xfId="14268" xr:uid="{C0B71B3A-5A7B-44EF-9EEE-D192A3C72193}"/>
    <cellStyle name="40% - Accent4 2 2 5 4" xfId="10050" xr:uid="{01BFD8F3-02AD-49CB-B089-AE916FE279EA}"/>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767DB983-13B0-45D6-B5B0-2A739E082CD2}"/>
    <cellStyle name="40% - Accent4 2 2 6 2 3" xfId="12608" xr:uid="{F3213E38-CBE7-4FA4-82A3-AC2C76D08FB5}"/>
    <cellStyle name="40% - Accent4 2 2 6 3" xfId="6231" xr:uid="{00000000-0005-0000-0000-0000C7050000}"/>
    <cellStyle name="40% - Accent4 2 2 6 3 2" xfId="14681" xr:uid="{4729E0BC-6CCA-410B-9B19-BBDBCDF8545B}"/>
    <cellStyle name="40% - Accent4 2 2 6 4" xfId="10463" xr:uid="{392EA1BE-4D9B-43A1-B61E-1735F0193784}"/>
    <cellStyle name="40% - Accent4 2 2 7" xfId="2338" xr:uid="{00000000-0005-0000-0000-0000C8050000}"/>
    <cellStyle name="40% - Accent4 2 2 7 2" xfId="6644" xr:uid="{00000000-0005-0000-0000-0000C9050000}"/>
    <cellStyle name="40% - Accent4 2 2 7 2 2" xfId="15094" xr:uid="{3FCE92F2-2E13-41EC-92D9-D32CB3B1268D}"/>
    <cellStyle name="40% - Accent4 2 2 7 3" xfId="10876" xr:uid="{629B5276-C66B-47ED-8A36-C4B523E7B984}"/>
    <cellStyle name="40% - Accent4 2 2 8" xfId="4578" xr:uid="{00000000-0005-0000-0000-0000CA050000}"/>
    <cellStyle name="40% - Accent4 2 2 8 2" xfId="13028" xr:uid="{455C4EF7-7AA0-4732-96FE-AC58366F0B5A}"/>
    <cellStyle name="40% - Accent4 2 2 9" xfId="8810" xr:uid="{3E01D42F-2889-4A15-B3DD-94CFB545291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4D162073-00C0-4685-89AB-D464891E3128}"/>
    <cellStyle name="40% - Accent4 2 3 2 2 3" xfId="11371" xr:uid="{BA594282-BAEA-441C-813B-FD87B34980EB}"/>
    <cellStyle name="40% - Accent4 2 3 2 3" xfId="4994" xr:uid="{00000000-0005-0000-0000-0000CF050000}"/>
    <cellStyle name="40% - Accent4 2 3 2 3 2" xfId="13444" xr:uid="{A98CAE91-4C6B-4CAD-87AB-FFF72C7D9911}"/>
    <cellStyle name="40% - Accent4 2 3 2 4" xfId="9226" xr:uid="{7B2FF90E-E01E-4B0B-80C2-FB24556E253E}"/>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D522D0E1-0079-41CF-AADF-62BF6F43C519}"/>
    <cellStyle name="40% - Accent4 2 3 3 2 3" xfId="11784" xr:uid="{0E7E67E9-337F-4362-9B0C-9AC31E7BC05A}"/>
    <cellStyle name="40% - Accent4 2 3 3 3" xfId="5407" xr:uid="{00000000-0005-0000-0000-0000D3050000}"/>
    <cellStyle name="40% - Accent4 2 3 3 3 2" xfId="13857" xr:uid="{135CA5CF-AF0A-4CDD-BDD2-CAB4176C405D}"/>
    <cellStyle name="40% - Accent4 2 3 3 4" xfId="9639" xr:uid="{E3592205-8808-4E18-B926-7A5F4E9AFB1E}"/>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D9E1724F-1F28-4B7C-A963-E290C4D32D22}"/>
    <cellStyle name="40% - Accent4 2 3 4 2 3" xfId="12197" xr:uid="{D649E668-7855-4FFC-BC50-E851E5E4ADC2}"/>
    <cellStyle name="40% - Accent4 2 3 4 3" xfId="5820" xr:uid="{00000000-0005-0000-0000-0000D7050000}"/>
    <cellStyle name="40% - Accent4 2 3 4 3 2" xfId="14270" xr:uid="{00064E9C-C8E0-45CF-B1C6-AB22B03DD4A4}"/>
    <cellStyle name="40% - Accent4 2 3 4 4" xfId="10052" xr:uid="{F726439E-BC09-408D-B70B-3E2DF391FFD2}"/>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2B940F51-991B-488D-8D19-539F193DEA83}"/>
    <cellStyle name="40% - Accent4 2 3 5 2 3" xfId="12610" xr:uid="{23C96589-19FF-47CE-A0DA-D9AEBF4B3BE3}"/>
    <cellStyle name="40% - Accent4 2 3 5 3" xfId="6233" xr:uid="{00000000-0005-0000-0000-0000DB050000}"/>
    <cellStyle name="40% - Accent4 2 3 5 3 2" xfId="14683" xr:uid="{FC5A42E3-FF42-4FF6-B85D-13B40C85A599}"/>
    <cellStyle name="40% - Accent4 2 3 5 4" xfId="10465" xr:uid="{8ABDC47F-CB43-420B-B3A0-3274540D7619}"/>
    <cellStyle name="40% - Accent4 2 3 6" xfId="2340" xr:uid="{00000000-0005-0000-0000-0000DC050000}"/>
    <cellStyle name="40% - Accent4 2 3 6 2" xfId="6646" xr:uid="{00000000-0005-0000-0000-0000DD050000}"/>
    <cellStyle name="40% - Accent4 2 3 6 2 2" xfId="15096" xr:uid="{8627B2A9-BA72-47AD-A8FE-B495163221FC}"/>
    <cellStyle name="40% - Accent4 2 3 6 3" xfId="10878" xr:uid="{696ED96E-6A50-457F-A637-B3531F1A08F8}"/>
    <cellStyle name="40% - Accent4 2 3 7" xfId="4580" xr:uid="{00000000-0005-0000-0000-0000DE050000}"/>
    <cellStyle name="40% - Accent4 2 3 7 2" xfId="13030" xr:uid="{9FAAE263-029C-4D1A-9DF6-7AAE9A4EC2C6}"/>
    <cellStyle name="40% - Accent4 2 3 8" xfId="8812" xr:uid="{A402834C-1203-454A-A6A4-3D67E8CE5E57}"/>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83AAC804-C4FF-41B9-8629-2D8AE2F50528}"/>
    <cellStyle name="40% - Accent4 2 4 2 3" xfId="11368" xr:uid="{D8030F23-6EDF-48AF-B6AB-89C248D63115}"/>
    <cellStyle name="40% - Accent4 2 4 3" xfId="4991" xr:uid="{00000000-0005-0000-0000-0000E2050000}"/>
    <cellStyle name="40% - Accent4 2 4 3 2" xfId="13441" xr:uid="{2E1CBC7D-F05A-4A1C-B91B-7F7438AFACB6}"/>
    <cellStyle name="40% - Accent4 2 4 4" xfId="9223" xr:uid="{AC63255A-F73A-4483-9D54-DD4914CBE9A9}"/>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57907620-4F45-4AEC-9CA5-4A63FAAFDDAB}"/>
    <cellStyle name="40% - Accent4 2 5 2 3" xfId="11781" xr:uid="{4C817467-6D2C-4458-AD41-0818188B741C}"/>
    <cellStyle name="40% - Accent4 2 5 3" xfId="5404" xr:uid="{00000000-0005-0000-0000-0000E6050000}"/>
    <cellStyle name="40% - Accent4 2 5 3 2" xfId="13854" xr:uid="{D630DEAA-90F6-4D6B-8CF3-91EB57064BD2}"/>
    <cellStyle name="40% - Accent4 2 5 4" xfId="9636" xr:uid="{FE7DFE64-B213-45B2-9B6E-534DD2A5692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1C4B43E7-1759-410C-BA61-F62002A5D181}"/>
    <cellStyle name="40% - Accent4 2 6 2 3" xfId="12194" xr:uid="{97899541-099F-46FE-B7C5-25C6317E976E}"/>
    <cellStyle name="40% - Accent4 2 6 3" xfId="5817" xr:uid="{00000000-0005-0000-0000-0000EA050000}"/>
    <cellStyle name="40% - Accent4 2 6 3 2" xfId="14267" xr:uid="{FBFDB52C-B76E-4050-AC32-5FA6B197FFAD}"/>
    <cellStyle name="40% - Accent4 2 6 4" xfId="10049" xr:uid="{E0A5666A-A644-4660-B981-42A6F1F0E977}"/>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3B652C87-6D06-40E3-AB81-5B0C78CE4887}"/>
    <cellStyle name="40% - Accent4 2 7 2 3" xfId="12607" xr:uid="{5C36CF35-B9EE-47D1-8160-96E30AB99073}"/>
    <cellStyle name="40% - Accent4 2 7 3" xfId="6230" xr:uid="{00000000-0005-0000-0000-0000EE050000}"/>
    <cellStyle name="40% - Accent4 2 7 3 2" xfId="14680" xr:uid="{8FF5151A-2FB8-4075-929F-3725F5174224}"/>
    <cellStyle name="40% - Accent4 2 7 4" xfId="10462" xr:uid="{05922898-AD3C-4168-99CB-6BB7965C6B6B}"/>
    <cellStyle name="40% - Accent4 2 8" xfId="2337" xr:uid="{00000000-0005-0000-0000-0000EF050000}"/>
    <cellStyle name="40% - Accent4 2 8 2" xfId="6643" xr:uid="{00000000-0005-0000-0000-0000F0050000}"/>
    <cellStyle name="40% - Accent4 2 8 2 2" xfId="15093" xr:uid="{220DEA22-8385-4E9F-B04D-1555DE2205BC}"/>
    <cellStyle name="40% - Accent4 2 8 3" xfId="10875" xr:uid="{A029153B-413E-41EB-860A-31630A62FB71}"/>
    <cellStyle name="40% - Accent4 2 9" xfId="4577" xr:uid="{00000000-0005-0000-0000-0000F1050000}"/>
    <cellStyle name="40% - Accent4 2 9 2" xfId="13027" xr:uid="{FEF1445D-D8A2-45A6-989D-80930382C49C}"/>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EDC1E7A3-6D31-4402-9A40-8E1C232E29A6}"/>
    <cellStyle name="40% - Accent4 3 2 2 2 3" xfId="11373" xr:uid="{B2A3E4FC-DF43-4FC9-8CE8-F7D84D520C8C}"/>
    <cellStyle name="40% - Accent4 3 2 2 3" xfId="4996" xr:uid="{00000000-0005-0000-0000-0000F7050000}"/>
    <cellStyle name="40% - Accent4 3 2 2 3 2" xfId="13446" xr:uid="{9994B9F6-41E7-487B-A517-DC901224B8E2}"/>
    <cellStyle name="40% - Accent4 3 2 2 4" xfId="9228" xr:uid="{DB7436E1-E7B3-4D8C-B606-8C7E994C6011}"/>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CDBA4BB9-26E4-49F2-9CE1-0563601AAB45}"/>
    <cellStyle name="40% - Accent4 3 2 3 2 3" xfId="11786" xr:uid="{499588B0-ED0F-4E8F-A4B4-7ECDB7515E53}"/>
    <cellStyle name="40% - Accent4 3 2 3 3" xfId="5409" xr:uid="{00000000-0005-0000-0000-0000FB050000}"/>
    <cellStyle name="40% - Accent4 3 2 3 3 2" xfId="13859" xr:uid="{361CE317-49EA-411F-80AA-E3596308FC4E}"/>
    <cellStyle name="40% - Accent4 3 2 3 4" xfId="9641" xr:uid="{E90C729B-91FF-47AD-8FFF-547724886E63}"/>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65176EAD-373D-4B1D-AF9B-EA04AE656F7A}"/>
    <cellStyle name="40% - Accent4 3 2 4 2 3" xfId="12199" xr:uid="{425EC7EC-7B7C-4A3F-8528-0C20FB85D0CC}"/>
    <cellStyle name="40% - Accent4 3 2 4 3" xfId="5822" xr:uid="{00000000-0005-0000-0000-0000FF050000}"/>
    <cellStyle name="40% - Accent4 3 2 4 3 2" xfId="14272" xr:uid="{5FA9C3DA-5D0D-4294-8F05-8BFD96F14AD0}"/>
    <cellStyle name="40% - Accent4 3 2 4 4" xfId="10054" xr:uid="{1D4AF5BF-793C-4123-9D88-3B83B0F94EF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43DB75A7-9F3E-4351-A1EA-E3322F7BD575}"/>
    <cellStyle name="40% - Accent4 3 2 5 2 3" xfId="12612" xr:uid="{F2850232-4B2F-431F-AF78-8D86DDBEDA4C}"/>
    <cellStyle name="40% - Accent4 3 2 5 3" xfId="6235" xr:uid="{00000000-0005-0000-0000-000003060000}"/>
    <cellStyle name="40% - Accent4 3 2 5 3 2" xfId="14685" xr:uid="{E82846CB-17C7-468A-B6F4-E7CBFFA88B5D}"/>
    <cellStyle name="40% - Accent4 3 2 5 4" xfId="10467" xr:uid="{C39425B6-700B-44E4-A3F9-E82EDA80575E}"/>
    <cellStyle name="40% - Accent4 3 2 6" xfId="2342" xr:uid="{00000000-0005-0000-0000-000004060000}"/>
    <cellStyle name="40% - Accent4 3 2 6 2" xfId="6648" xr:uid="{00000000-0005-0000-0000-000005060000}"/>
    <cellStyle name="40% - Accent4 3 2 6 2 2" xfId="15098" xr:uid="{30D5B1E6-4E49-4161-9F96-8CAB1DE7C058}"/>
    <cellStyle name="40% - Accent4 3 2 6 3" xfId="10880" xr:uid="{1988E5D8-7D2E-4212-8294-C7AA1DBBAAA3}"/>
    <cellStyle name="40% - Accent4 3 2 7" xfId="4582" xr:uid="{00000000-0005-0000-0000-000006060000}"/>
    <cellStyle name="40% - Accent4 3 2 7 2" xfId="13032" xr:uid="{3B6867F5-ED60-4D5A-BDEE-27997276286F}"/>
    <cellStyle name="40% - Accent4 3 2 8" xfId="8814" xr:uid="{2CDC4F1A-4575-443F-9A1F-0006B439F8CE}"/>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B052C580-3BF2-4B29-A0D6-A9AB5C1E6886}"/>
    <cellStyle name="40% - Accent4 3 3 2 3" xfId="11372" xr:uid="{1AA10DB3-C53C-43E1-8F9E-D4B02D5254F5}"/>
    <cellStyle name="40% - Accent4 3 3 3" xfId="4995" xr:uid="{00000000-0005-0000-0000-00000A060000}"/>
    <cellStyle name="40% - Accent4 3 3 3 2" xfId="13445" xr:uid="{F1866967-3075-4774-BD9B-B019ADFF3700}"/>
    <cellStyle name="40% - Accent4 3 3 4" xfId="9227" xr:uid="{E4AA0046-6739-4358-A946-C36A1BBCFEDE}"/>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6A7DA568-3716-4223-B276-3EDDFEDBCD8A}"/>
    <cellStyle name="40% - Accent4 3 4 2 3" xfId="11785" xr:uid="{C7B8D22C-82AE-43FA-A032-5B4400C764B0}"/>
    <cellStyle name="40% - Accent4 3 4 3" xfId="5408" xr:uid="{00000000-0005-0000-0000-00000E060000}"/>
    <cellStyle name="40% - Accent4 3 4 3 2" xfId="13858" xr:uid="{20C504EB-2977-4143-BBA6-D0F9A346E3D8}"/>
    <cellStyle name="40% - Accent4 3 4 4" xfId="9640" xr:uid="{72F713D6-5A58-42A3-AA40-C4EE2BF22CDB}"/>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F6F22137-E53C-4D3E-8945-BC7EF3916218}"/>
    <cellStyle name="40% - Accent4 3 5 2 3" xfId="12198" xr:uid="{317BB156-8E93-438C-993D-9A6D19DAF4CC}"/>
    <cellStyle name="40% - Accent4 3 5 3" xfId="5821" xr:uid="{00000000-0005-0000-0000-000012060000}"/>
    <cellStyle name="40% - Accent4 3 5 3 2" xfId="14271" xr:uid="{A0546BB7-ACED-454C-8C9E-774DBBFC45F1}"/>
    <cellStyle name="40% - Accent4 3 5 4" xfId="10053" xr:uid="{5528FB1F-9F63-47B4-98BF-A2E263593C2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AF4E6568-DBA7-43D5-AE89-C05E427EE7B9}"/>
    <cellStyle name="40% - Accent4 3 6 2 3" xfId="12611" xr:uid="{12723BCD-B488-45DE-8442-E37C3488B04B}"/>
    <cellStyle name="40% - Accent4 3 6 3" xfId="6234" xr:uid="{00000000-0005-0000-0000-000016060000}"/>
    <cellStyle name="40% - Accent4 3 6 3 2" xfId="14684" xr:uid="{7DE7710D-20BE-48A7-87D8-578DEBDE2E83}"/>
    <cellStyle name="40% - Accent4 3 6 4" xfId="10466" xr:uid="{7E02D46F-01F5-4F23-9DDF-AC044ACEEC24}"/>
    <cellStyle name="40% - Accent4 3 7" xfId="2341" xr:uid="{00000000-0005-0000-0000-000017060000}"/>
    <cellStyle name="40% - Accent4 3 7 2" xfId="6647" xr:uid="{00000000-0005-0000-0000-000018060000}"/>
    <cellStyle name="40% - Accent4 3 7 2 2" xfId="15097" xr:uid="{BEAB0B95-B161-4817-A4FE-FBC3A3D0CFC5}"/>
    <cellStyle name="40% - Accent4 3 7 3" xfId="10879" xr:uid="{2617F4A9-311C-41D4-B375-3056BBF4F671}"/>
    <cellStyle name="40% - Accent4 3 8" xfId="4581" xr:uid="{00000000-0005-0000-0000-000019060000}"/>
    <cellStyle name="40% - Accent4 3 8 2" xfId="13031" xr:uid="{39538475-EDED-40EA-88DD-BFCBE51F4B7E}"/>
    <cellStyle name="40% - Accent4 3 9" xfId="8813" xr:uid="{E91043FB-5392-40B9-B1FC-D340780F4B12}"/>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5A854049-7054-4A90-A744-7CA0F0A5F6FB}"/>
    <cellStyle name="40% - Accent4 4 2 2 3" xfId="11374" xr:uid="{08DB68D8-36A9-4015-8C97-A3EB35E365FE}"/>
    <cellStyle name="40% - Accent4 4 2 3" xfId="4997" xr:uid="{00000000-0005-0000-0000-00001E060000}"/>
    <cellStyle name="40% - Accent4 4 2 3 2" xfId="13447" xr:uid="{6FBE1699-09E1-45B5-A660-2876C0FDEEBC}"/>
    <cellStyle name="40% - Accent4 4 2 4" xfId="9229" xr:uid="{607BBF57-2AA2-4D38-94BD-929E1F50E10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7FEDFE6F-91EA-412A-9562-236C88C26E23}"/>
    <cellStyle name="40% - Accent4 4 3 2 3" xfId="11787" xr:uid="{D59D1198-827D-44F2-AD03-03DB402E7613}"/>
    <cellStyle name="40% - Accent4 4 3 3" xfId="5410" xr:uid="{00000000-0005-0000-0000-000022060000}"/>
    <cellStyle name="40% - Accent4 4 3 3 2" xfId="13860" xr:uid="{CB8E2B78-9651-4C1F-9BFE-21BD400B2AD1}"/>
    <cellStyle name="40% - Accent4 4 3 4" xfId="9642" xr:uid="{8D676902-09EB-4E98-9E35-447285BE69CE}"/>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11CD1904-23CD-45A0-891B-C5A29DD002C4}"/>
    <cellStyle name="40% - Accent4 4 4 2 3" xfId="12200" xr:uid="{C2335647-021C-4E73-A8BD-0BCC463F948B}"/>
    <cellStyle name="40% - Accent4 4 4 3" xfId="5823" xr:uid="{00000000-0005-0000-0000-000026060000}"/>
    <cellStyle name="40% - Accent4 4 4 3 2" xfId="14273" xr:uid="{BE45BCFB-6705-405D-9D8F-FCFB95D68E57}"/>
    <cellStyle name="40% - Accent4 4 4 4" xfId="10055" xr:uid="{97EB41CC-A965-4750-B802-F9CC5D64E61F}"/>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540C5A72-FAB3-48C6-83DC-4D1A3F3C2E33}"/>
    <cellStyle name="40% - Accent4 4 5 2 3" xfId="12613" xr:uid="{81C2631F-CBA4-4C68-B87A-B10D5BC6A788}"/>
    <cellStyle name="40% - Accent4 4 5 3" xfId="6236" xr:uid="{00000000-0005-0000-0000-00002A060000}"/>
    <cellStyle name="40% - Accent4 4 5 3 2" xfId="14686" xr:uid="{BEF23185-CF37-4D31-9462-AEADFD99D8CE}"/>
    <cellStyle name="40% - Accent4 4 5 4" xfId="10468" xr:uid="{C69BD9CA-5C12-43E5-BB31-D3BE0039769D}"/>
    <cellStyle name="40% - Accent4 4 6" xfId="2343" xr:uid="{00000000-0005-0000-0000-00002B060000}"/>
    <cellStyle name="40% - Accent4 4 6 2" xfId="6649" xr:uid="{00000000-0005-0000-0000-00002C060000}"/>
    <cellStyle name="40% - Accent4 4 6 2 2" xfId="15099" xr:uid="{E1E419A5-9FFB-42B8-B55A-110FCBD4A7BC}"/>
    <cellStyle name="40% - Accent4 4 6 3" xfId="10881" xr:uid="{0F126131-C4C6-48D3-808A-BCD511603ADC}"/>
    <cellStyle name="40% - Accent4 4 7" xfId="4583" xr:uid="{00000000-0005-0000-0000-00002D060000}"/>
    <cellStyle name="40% - Accent4 4 7 2" xfId="13033" xr:uid="{929E44F3-70A4-4BDE-BFCA-E9DB2DBA10AD}"/>
    <cellStyle name="40% - Accent4 4 8" xfId="8815" xr:uid="{82DCFFCC-C546-4138-B4DA-EB767346CCD1}"/>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E5D623E1-ACB0-4F92-AF6B-201EDC8C0B7F}"/>
    <cellStyle name="40% - Accent4 5 2 3" xfId="11367" xr:uid="{F965FB68-D9F8-4A2A-869F-E92181C3B27F}"/>
    <cellStyle name="40% - Accent4 5 3" xfId="4990" xr:uid="{00000000-0005-0000-0000-000031060000}"/>
    <cellStyle name="40% - Accent4 5 3 2" xfId="13440" xr:uid="{0F81F2DB-91BF-4F13-97FD-5D603C08A3B3}"/>
    <cellStyle name="40% - Accent4 5 4" xfId="9222" xr:uid="{B2C3766C-4F37-4014-AD34-EBBF739A32A6}"/>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91B3D700-8357-4363-9E0F-D7C226AA9D6B}"/>
    <cellStyle name="40% - Accent4 6 2 3" xfId="11780" xr:uid="{EE9BC9D8-F5CE-423F-A245-60AF485A66C2}"/>
    <cellStyle name="40% - Accent4 6 3" xfId="5403" xr:uid="{00000000-0005-0000-0000-000035060000}"/>
    <cellStyle name="40% - Accent4 6 3 2" xfId="13853" xr:uid="{40032151-EF87-474C-BB8C-FBFDED2FA7B2}"/>
    <cellStyle name="40% - Accent4 6 4" xfId="9635" xr:uid="{2A0BA2E5-72BB-4075-9E23-40A443821B05}"/>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6DFF51BD-AB42-4C3C-B7C3-A5B5A105036F}"/>
    <cellStyle name="40% - Accent4 7 2 3" xfId="12193" xr:uid="{A5545E1A-88F5-487E-A258-6869401C6619}"/>
    <cellStyle name="40% - Accent4 7 3" xfId="5816" xr:uid="{00000000-0005-0000-0000-000039060000}"/>
    <cellStyle name="40% - Accent4 7 3 2" xfId="14266" xr:uid="{62C1062F-39A4-4E1B-9421-909846DC912A}"/>
    <cellStyle name="40% - Accent4 7 4" xfId="10048" xr:uid="{F42DAEFD-F8D4-4B3E-A461-BB9A57374309}"/>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50904114-AA47-4BED-9DA0-BF5CCB9FAD68}"/>
    <cellStyle name="40% - Accent4 8 2 3" xfId="12606" xr:uid="{06EDA36F-4416-43F4-8A85-DD0B6495304D}"/>
    <cellStyle name="40% - Accent4 8 3" xfId="6229" xr:uid="{00000000-0005-0000-0000-00003D060000}"/>
    <cellStyle name="40% - Accent4 8 3 2" xfId="14679" xr:uid="{85F77A04-20EE-4BD8-95BB-BB4BC81DAF1C}"/>
    <cellStyle name="40% - Accent4 8 4" xfId="10461" xr:uid="{A8931E63-58DF-4397-A890-E975FB4C2F66}"/>
    <cellStyle name="40% - Accent4 9" xfId="2336" xr:uid="{00000000-0005-0000-0000-00003E060000}"/>
    <cellStyle name="40% - Accent4 9 2" xfId="6642" xr:uid="{00000000-0005-0000-0000-00003F060000}"/>
    <cellStyle name="40% - Accent4 9 2 2" xfId="15092" xr:uid="{0CF87B8D-F3FE-42ED-A1DC-245128438B2C}"/>
    <cellStyle name="40% - Accent4 9 3" xfId="10874" xr:uid="{2641E026-31A0-4570-9388-B4035CAD239E}"/>
    <cellStyle name="40% - Accent5" xfId="81" builtinId="47" customBuiltin="1"/>
    <cellStyle name="40% - Accent5 10" xfId="4584" xr:uid="{00000000-0005-0000-0000-000041060000}"/>
    <cellStyle name="40% - Accent5 10 2" xfId="13034" xr:uid="{40D7DB86-F865-46F7-96D0-7066C0E34D5C}"/>
    <cellStyle name="40% - Accent5 11" xfId="8816" xr:uid="{5203999F-37CF-4C6D-BCC5-AA2CBB4AF5B2}"/>
    <cellStyle name="40% - Accent5 2" xfId="82" xr:uid="{00000000-0005-0000-0000-000042060000}"/>
    <cellStyle name="40% - Accent5 2 10" xfId="8817" xr:uid="{CD5C285A-31DD-4E52-9E84-7692349258C9}"/>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ECFEA1FF-A659-4D17-AC0C-C47EBC98859D}"/>
    <cellStyle name="40% - Accent5 2 2 2 2 2 3" xfId="11378" xr:uid="{9162EB7F-BF67-40FC-9F59-271BF16D5703}"/>
    <cellStyle name="40% - Accent5 2 2 2 2 3" xfId="5001" xr:uid="{00000000-0005-0000-0000-000048060000}"/>
    <cellStyle name="40% - Accent5 2 2 2 2 3 2" xfId="13451" xr:uid="{2E2B03D4-9AE1-4BD4-B130-E3425144E5F8}"/>
    <cellStyle name="40% - Accent5 2 2 2 2 4" xfId="9233" xr:uid="{9EEA147A-808A-42C5-8DFF-987982A08411}"/>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7ACC0E51-6094-46F7-8E61-308431DCFE40}"/>
    <cellStyle name="40% - Accent5 2 2 2 3 2 3" xfId="11791" xr:uid="{6983EB42-47FC-4E0C-B7CA-868517DD407A}"/>
    <cellStyle name="40% - Accent5 2 2 2 3 3" xfId="5414" xr:uid="{00000000-0005-0000-0000-00004C060000}"/>
    <cellStyle name="40% - Accent5 2 2 2 3 3 2" xfId="13864" xr:uid="{4ABAC810-B8E6-4A90-904E-5EC778F513F1}"/>
    <cellStyle name="40% - Accent5 2 2 2 3 4" xfId="9646" xr:uid="{FDF93072-6AD8-4889-A277-DB4ACCA8917E}"/>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C8C4C55E-130D-44B9-B10C-434DCDA7D336}"/>
    <cellStyle name="40% - Accent5 2 2 2 4 2 3" xfId="12204" xr:uid="{1B19B678-A094-4D49-A192-B0C68C4365DC}"/>
    <cellStyle name="40% - Accent5 2 2 2 4 3" xfId="5827" xr:uid="{00000000-0005-0000-0000-000050060000}"/>
    <cellStyle name="40% - Accent5 2 2 2 4 3 2" xfId="14277" xr:uid="{6A5029E6-8A1A-4AE4-B754-079B9142334C}"/>
    <cellStyle name="40% - Accent5 2 2 2 4 4" xfId="10059" xr:uid="{81B2CFF0-5A92-48B3-94E6-6CF74629034E}"/>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88E72258-A629-469B-9917-6BF7D2E84603}"/>
    <cellStyle name="40% - Accent5 2 2 2 5 2 3" xfId="12617" xr:uid="{25CE8F6A-0D90-4D6C-91BE-ABB8407BC87B}"/>
    <cellStyle name="40% - Accent5 2 2 2 5 3" xfId="6240" xr:uid="{00000000-0005-0000-0000-000054060000}"/>
    <cellStyle name="40% - Accent5 2 2 2 5 3 2" xfId="14690" xr:uid="{FF2D301D-8537-4DA1-B1D7-2120618FEF0E}"/>
    <cellStyle name="40% - Accent5 2 2 2 5 4" xfId="10472" xr:uid="{9E977F2B-BE4F-4CE4-BB11-69182C33605E}"/>
    <cellStyle name="40% - Accent5 2 2 2 6" xfId="2347" xr:uid="{00000000-0005-0000-0000-000055060000}"/>
    <cellStyle name="40% - Accent5 2 2 2 6 2" xfId="6653" xr:uid="{00000000-0005-0000-0000-000056060000}"/>
    <cellStyle name="40% - Accent5 2 2 2 6 2 2" xfId="15103" xr:uid="{9AD1CDBB-395A-4069-B83E-DFB8FF974906}"/>
    <cellStyle name="40% - Accent5 2 2 2 6 3" xfId="10885" xr:uid="{48AB8704-EAFD-4DA5-A46E-58E8A0822BE9}"/>
    <cellStyle name="40% - Accent5 2 2 2 7" xfId="4587" xr:uid="{00000000-0005-0000-0000-000057060000}"/>
    <cellStyle name="40% - Accent5 2 2 2 7 2" xfId="13037" xr:uid="{85D554E0-E0A6-4D6E-8DCD-4299887276F2}"/>
    <cellStyle name="40% - Accent5 2 2 2 8" xfId="8819" xr:uid="{384871D9-5F91-4073-BAED-0CAAC8F63D2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8E601E43-1967-47E1-A5EB-532204499805}"/>
    <cellStyle name="40% - Accent5 2 2 3 2 3" xfId="11377" xr:uid="{EC38D681-575C-4D6E-9E58-262A97917DC3}"/>
    <cellStyle name="40% - Accent5 2 2 3 3" xfId="5000" xr:uid="{00000000-0005-0000-0000-00005B060000}"/>
    <cellStyle name="40% - Accent5 2 2 3 3 2" xfId="13450" xr:uid="{31C1D2C9-F625-499A-B5DE-EECFC562AFA6}"/>
    <cellStyle name="40% - Accent5 2 2 3 4" xfId="9232" xr:uid="{396008FD-F975-4D4F-BE4E-931AD019638B}"/>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4664E9C1-FFD6-49C2-8370-B0C50C1FB7C3}"/>
    <cellStyle name="40% - Accent5 2 2 4 2 3" xfId="11790" xr:uid="{310E8577-5AC1-4217-84B9-2B4AA92CDDE3}"/>
    <cellStyle name="40% - Accent5 2 2 4 3" xfId="5413" xr:uid="{00000000-0005-0000-0000-00005F060000}"/>
    <cellStyle name="40% - Accent5 2 2 4 3 2" xfId="13863" xr:uid="{B545B89B-2F23-454E-BF9A-77476E94293A}"/>
    <cellStyle name="40% - Accent5 2 2 4 4" xfId="9645" xr:uid="{FF9C5830-8D1C-4FFC-8417-971281D46A5C}"/>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D1476BC9-A940-43B0-87FE-7D3A9B58AE54}"/>
    <cellStyle name="40% - Accent5 2 2 5 2 3" xfId="12203" xr:uid="{FEC77C6F-2F7A-4CB4-A4E1-2727E7CB57EA}"/>
    <cellStyle name="40% - Accent5 2 2 5 3" xfId="5826" xr:uid="{00000000-0005-0000-0000-000063060000}"/>
    <cellStyle name="40% - Accent5 2 2 5 3 2" xfId="14276" xr:uid="{FA9944D6-D540-436C-8282-585C179CDBA9}"/>
    <cellStyle name="40% - Accent5 2 2 5 4" xfId="10058" xr:uid="{FC4465AB-2DC6-4346-B824-852C2275FDBB}"/>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41297339-7560-44AB-9D1A-F18AA1D87479}"/>
    <cellStyle name="40% - Accent5 2 2 6 2 3" xfId="12616" xr:uid="{304FE5C7-F75C-45E6-B5E4-A192EEF95B05}"/>
    <cellStyle name="40% - Accent5 2 2 6 3" xfId="6239" xr:uid="{00000000-0005-0000-0000-000067060000}"/>
    <cellStyle name="40% - Accent5 2 2 6 3 2" xfId="14689" xr:uid="{23EAF5F9-7CC3-4FA4-8175-89E37509D502}"/>
    <cellStyle name="40% - Accent5 2 2 6 4" xfId="10471" xr:uid="{39E5CDFC-F41C-495B-8C8F-16F5B0799B33}"/>
    <cellStyle name="40% - Accent5 2 2 7" xfId="2346" xr:uid="{00000000-0005-0000-0000-000068060000}"/>
    <cellStyle name="40% - Accent5 2 2 7 2" xfId="6652" xr:uid="{00000000-0005-0000-0000-000069060000}"/>
    <cellStyle name="40% - Accent5 2 2 7 2 2" xfId="15102" xr:uid="{1244A4EB-7F22-4293-8901-1B6EA5AF6456}"/>
    <cellStyle name="40% - Accent5 2 2 7 3" xfId="10884" xr:uid="{58426267-7BCF-4598-B4F4-6EA4DE2AFFBF}"/>
    <cellStyle name="40% - Accent5 2 2 8" xfId="4586" xr:uid="{00000000-0005-0000-0000-00006A060000}"/>
    <cellStyle name="40% - Accent5 2 2 8 2" xfId="13036" xr:uid="{47ECD26A-ADF2-4A32-AF7F-BC1EA9C13F8C}"/>
    <cellStyle name="40% - Accent5 2 2 9" xfId="8818" xr:uid="{7CF796CF-1C12-4BF6-977C-F6EDE45DAE48}"/>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6B2E03A3-1FCD-46F4-AC77-64738576EC44}"/>
    <cellStyle name="40% - Accent5 2 3 2 2 3" xfId="11379" xr:uid="{5B2EB7C7-7604-410B-B5B0-EC7EC6863B1A}"/>
    <cellStyle name="40% - Accent5 2 3 2 3" xfId="5002" xr:uid="{00000000-0005-0000-0000-00006F060000}"/>
    <cellStyle name="40% - Accent5 2 3 2 3 2" xfId="13452" xr:uid="{A4FF5852-1AAF-4DAC-A0EE-54E62C76B595}"/>
    <cellStyle name="40% - Accent5 2 3 2 4" xfId="9234" xr:uid="{F3E689BD-2CAD-4C2A-8412-E48E88CCB25F}"/>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06579101-F677-4FF1-8E07-C4A69745246D}"/>
    <cellStyle name="40% - Accent5 2 3 3 2 3" xfId="11792" xr:uid="{61ED50C3-5935-4E82-A1BC-DD216AA29DA5}"/>
    <cellStyle name="40% - Accent5 2 3 3 3" xfId="5415" xr:uid="{00000000-0005-0000-0000-000073060000}"/>
    <cellStyle name="40% - Accent5 2 3 3 3 2" xfId="13865" xr:uid="{25A0A8C6-14A3-48FD-B4CF-2969D4192B91}"/>
    <cellStyle name="40% - Accent5 2 3 3 4" xfId="9647" xr:uid="{980532D2-A420-420E-93D8-FA95AF4F844B}"/>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D745FFAE-A7D1-4542-9B62-9C1E5AF7B048}"/>
    <cellStyle name="40% - Accent5 2 3 4 2 3" xfId="12205" xr:uid="{E131AFF4-205B-42CD-B5E2-1DF956102335}"/>
    <cellStyle name="40% - Accent5 2 3 4 3" xfId="5828" xr:uid="{00000000-0005-0000-0000-000077060000}"/>
    <cellStyle name="40% - Accent5 2 3 4 3 2" xfId="14278" xr:uid="{B0969852-3E2D-4011-AEBF-86EBCD2C0D1D}"/>
    <cellStyle name="40% - Accent5 2 3 4 4" xfId="10060" xr:uid="{4A10FBA6-B9BB-4767-A539-C7099D0E0670}"/>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F9CCBF2A-2720-4FFD-8CFD-A3FC7FEBBCAB}"/>
    <cellStyle name="40% - Accent5 2 3 5 2 3" xfId="12618" xr:uid="{D72BCB69-7795-4DDC-B7FE-865A5561CBF5}"/>
    <cellStyle name="40% - Accent5 2 3 5 3" xfId="6241" xr:uid="{00000000-0005-0000-0000-00007B060000}"/>
    <cellStyle name="40% - Accent5 2 3 5 3 2" xfId="14691" xr:uid="{3FDF9E0D-8218-4600-800C-287A89A7F4C9}"/>
    <cellStyle name="40% - Accent5 2 3 5 4" xfId="10473" xr:uid="{64791FA0-8030-4817-A564-5960874FF5F6}"/>
    <cellStyle name="40% - Accent5 2 3 6" xfId="2348" xr:uid="{00000000-0005-0000-0000-00007C060000}"/>
    <cellStyle name="40% - Accent5 2 3 6 2" xfId="6654" xr:uid="{00000000-0005-0000-0000-00007D060000}"/>
    <cellStyle name="40% - Accent5 2 3 6 2 2" xfId="15104" xr:uid="{87139034-6801-4ACE-AD86-1BA33B2687D9}"/>
    <cellStyle name="40% - Accent5 2 3 6 3" xfId="10886" xr:uid="{06DAC0DB-E16E-4CF8-B5E1-00DD698446E4}"/>
    <cellStyle name="40% - Accent5 2 3 7" xfId="4588" xr:uid="{00000000-0005-0000-0000-00007E060000}"/>
    <cellStyle name="40% - Accent5 2 3 7 2" xfId="13038" xr:uid="{B4E539FC-7077-4695-B6D4-4834D5D6055F}"/>
    <cellStyle name="40% - Accent5 2 3 8" xfId="8820" xr:uid="{2DD7A3D0-F518-4BC1-B9E4-E1A021D5D9F4}"/>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38446B7C-89FC-444B-A92A-4458EAB93750}"/>
    <cellStyle name="40% - Accent5 2 4 2 3" xfId="11376" xr:uid="{65C3FB14-9450-4497-88E2-4D386BB980F3}"/>
    <cellStyle name="40% - Accent5 2 4 3" xfId="4999" xr:uid="{00000000-0005-0000-0000-000082060000}"/>
    <cellStyle name="40% - Accent5 2 4 3 2" xfId="13449" xr:uid="{8C167ED0-508B-4381-919F-24A7FB518064}"/>
    <cellStyle name="40% - Accent5 2 4 4" xfId="9231" xr:uid="{641A23E9-B76D-410F-8B79-2196D55F8D21}"/>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8FB33D77-E202-4270-ACE8-98B8009A992F}"/>
    <cellStyle name="40% - Accent5 2 5 2 3" xfId="11789" xr:uid="{6E3D2B9D-E40D-40C5-A37F-637F102CBC64}"/>
    <cellStyle name="40% - Accent5 2 5 3" xfId="5412" xr:uid="{00000000-0005-0000-0000-000086060000}"/>
    <cellStyle name="40% - Accent5 2 5 3 2" xfId="13862" xr:uid="{0F76D5FF-6C51-4238-9BDA-D522935BCC95}"/>
    <cellStyle name="40% - Accent5 2 5 4" xfId="9644" xr:uid="{27C6728D-58C6-4262-9484-1566C63A1288}"/>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2C440F1B-E3D4-4A6D-9CB1-ECDAD49082FA}"/>
    <cellStyle name="40% - Accent5 2 6 2 3" xfId="12202" xr:uid="{DB871A7E-AC43-4A02-BD80-AC8A8540C8FA}"/>
    <cellStyle name="40% - Accent5 2 6 3" xfId="5825" xr:uid="{00000000-0005-0000-0000-00008A060000}"/>
    <cellStyle name="40% - Accent5 2 6 3 2" xfId="14275" xr:uid="{9F1763C3-1B85-4008-87C9-CB4E1C16411F}"/>
    <cellStyle name="40% - Accent5 2 6 4" xfId="10057" xr:uid="{CF053546-7A5A-4A89-A0A2-687D48B3B05A}"/>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5572C076-96AB-43FA-9FDE-AB0B758B6DF9}"/>
    <cellStyle name="40% - Accent5 2 7 2 3" xfId="12615" xr:uid="{CCC334C7-1542-4389-86DA-3140DF27FB36}"/>
    <cellStyle name="40% - Accent5 2 7 3" xfId="6238" xr:uid="{00000000-0005-0000-0000-00008E060000}"/>
    <cellStyle name="40% - Accent5 2 7 3 2" xfId="14688" xr:uid="{671C4D40-98FA-4FD6-B360-95D28F6C41F3}"/>
    <cellStyle name="40% - Accent5 2 7 4" xfId="10470" xr:uid="{3D9B5E25-0EF0-47AF-B5F7-6AFEFD5EDB29}"/>
    <cellStyle name="40% - Accent5 2 8" xfId="2345" xr:uid="{00000000-0005-0000-0000-00008F060000}"/>
    <cellStyle name="40% - Accent5 2 8 2" xfId="6651" xr:uid="{00000000-0005-0000-0000-000090060000}"/>
    <cellStyle name="40% - Accent5 2 8 2 2" xfId="15101" xr:uid="{A2CAB86C-5916-4B19-9BEB-2F5CEE1D6BF9}"/>
    <cellStyle name="40% - Accent5 2 8 3" xfId="10883" xr:uid="{38111936-00F1-422A-8E9F-E965B94C0B7C}"/>
    <cellStyle name="40% - Accent5 2 9" xfId="4585" xr:uid="{00000000-0005-0000-0000-000091060000}"/>
    <cellStyle name="40% - Accent5 2 9 2" xfId="13035" xr:uid="{D2885465-4DFF-4F6C-B7B2-494CFEC71ECE}"/>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AB5F14EC-0123-488E-AD97-8054F28F757E}"/>
    <cellStyle name="40% - Accent5 3 2 2 2 3" xfId="11381" xr:uid="{393C3522-4820-4765-B803-02DF6E4302E2}"/>
    <cellStyle name="40% - Accent5 3 2 2 3" xfId="5004" xr:uid="{00000000-0005-0000-0000-000097060000}"/>
    <cellStyle name="40% - Accent5 3 2 2 3 2" xfId="13454" xr:uid="{B8242C04-4ECD-4BC7-9D21-DB8F14126E28}"/>
    <cellStyle name="40% - Accent5 3 2 2 4" xfId="9236" xr:uid="{35882925-9044-4F1B-87A8-1311E8C38C5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12A4E844-33E3-4247-932F-1BED0102A065}"/>
    <cellStyle name="40% - Accent5 3 2 3 2 3" xfId="11794" xr:uid="{29BC2AAA-7BE2-438F-B3C9-04CA6E3BB72B}"/>
    <cellStyle name="40% - Accent5 3 2 3 3" xfId="5417" xr:uid="{00000000-0005-0000-0000-00009B060000}"/>
    <cellStyle name="40% - Accent5 3 2 3 3 2" xfId="13867" xr:uid="{7772432F-AF14-4DFC-8859-F51EBD55E6D8}"/>
    <cellStyle name="40% - Accent5 3 2 3 4" xfId="9649" xr:uid="{2EACD60A-75EB-437C-9B67-41BFA6BEFDBE}"/>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B5D353FD-6A3F-4DE4-97DE-473BB17491E2}"/>
    <cellStyle name="40% - Accent5 3 2 4 2 3" xfId="12207" xr:uid="{846127F4-A21F-4905-9E01-276FD8353CE6}"/>
    <cellStyle name="40% - Accent5 3 2 4 3" xfId="5830" xr:uid="{00000000-0005-0000-0000-00009F060000}"/>
    <cellStyle name="40% - Accent5 3 2 4 3 2" xfId="14280" xr:uid="{AB8CBA57-5F49-43EE-B8E0-5D6A0802BC1C}"/>
    <cellStyle name="40% - Accent5 3 2 4 4" xfId="10062" xr:uid="{EAF63DD9-FFA4-4360-A341-CBDC383EFF42}"/>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4690869E-C88A-41B1-AF2A-D236316D4862}"/>
    <cellStyle name="40% - Accent5 3 2 5 2 3" xfId="12620" xr:uid="{043883F2-1742-492C-9ADD-026D5E18C70C}"/>
    <cellStyle name="40% - Accent5 3 2 5 3" xfId="6243" xr:uid="{00000000-0005-0000-0000-0000A3060000}"/>
    <cellStyle name="40% - Accent5 3 2 5 3 2" xfId="14693" xr:uid="{56B4473E-C083-49D5-A6EF-88D29CCC420E}"/>
    <cellStyle name="40% - Accent5 3 2 5 4" xfId="10475" xr:uid="{CCA4FCB1-37AF-4F71-83DC-76486AF8F423}"/>
    <cellStyle name="40% - Accent5 3 2 6" xfId="2350" xr:uid="{00000000-0005-0000-0000-0000A4060000}"/>
    <cellStyle name="40% - Accent5 3 2 6 2" xfId="6656" xr:uid="{00000000-0005-0000-0000-0000A5060000}"/>
    <cellStyle name="40% - Accent5 3 2 6 2 2" xfId="15106" xr:uid="{4044D7F3-7CF3-4C97-9CDA-4E03C0FEC7B0}"/>
    <cellStyle name="40% - Accent5 3 2 6 3" xfId="10888" xr:uid="{37BD586F-9953-41B5-BAD8-8797B71B3D60}"/>
    <cellStyle name="40% - Accent5 3 2 7" xfId="4590" xr:uid="{00000000-0005-0000-0000-0000A6060000}"/>
    <cellStyle name="40% - Accent5 3 2 7 2" xfId="13040" xr:uid="{0A3F7DDA-68D0-4217-96D4-3B741C37259B}"/>
    <cellStyle name="40% - Accent5 3 2 8" xfId="8822" xr:uid="{6674A513-B6A7-4A83-A313-5508D94D7E22}"/>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FA9CC39E-E640-45DC-9500-D6A9F6DF48D6}"/>
    <cellStyle name="40% - Accent5 3 3 2 3" xfId="11380" xr:uid="{36905E26-5E98-449A-A3A0-F924E4AEB20A}"/>
    <cellStyle name="40% - Accent5 3 3 3" xfId="5003" xr:uid="{00000000-0005-0000-0000-0000AA060000}"/>
    <cellStyle name="40% - Accent5 3 3 3 2" xfId="13453" xr:uid="{DB0CA0D3-00FC-4A88-9FB9-704BDCFE3231}"/>
    <cellStyle name="40% - Accent5 3 3 4" xfId="9235" xr:uid="{B7809485-F371-4247-B92B-B323A6707629}"/>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9E273FB9-506C-4355-915B-20770FC2DA1F}"/>
    <cellStyle name="40% - Accent5 3 4 2 3" xfId="11793" xr:uid="{9073F631-B0F5-4585-9A55-4311497328D8}"/>
    <cellStyle name="40% - Accent5 3 4 3" xfId="5416" xr:uid="{00000000-0005-0000-0000-0000AE060000}"/>
    <cellStyle name="40% - Accent5 3 4 3 2" xfId="13866" xr:uid="{207125DB-F6E5-4292-9ACF-C5CAE127830C}"/>
    <cellStyle name="40% - Accent5 3 4 4" xfId="9648" xr:uid="{F0F5E5A5-F40C-4EB2-A7B8-BF9203851964}"/>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84527D76-C212-4C9B-B2FB-0A8DEF8D575F}"/>
    <cellStyle name="40% - Accent5 3 5 2 3" xfId="12206" xr:uid="{A3C69BD0-F05F-4F38-A67E-4FF4D587A409}"/>
    <cellStyle name="40% - Accent5 3 5 3" xfId="5829" xr:uid="{00000000-0005-0000-0000-0000B2060000}"/>
    <cellStyle name="40% - Accent5 3 5 3 2" xfId="14279" xr:uid="{492F6720-CCD0-40E5-AAC2-1A6A82ED7DC1}"/>
    <cellStyle name="40% - Accent5 3 5 4" xfId="10061" xr:uid="{7A8249A6-10F8-40F3-883C-F57C69ED0D04}"/>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D0691A2E-2D91-4629-B358-2127E614D76F}"/>
    <cellStyle name="40% - Accent5 3 6 2 3" xfId="12619" xr:uid="{70E37D01-DECB-4412-AA66-DA5D5A39D773}"/>
    <cellStyle name="40% - Accent5 3 6 3" xfId="6242" xr:uid="{00000000-0005-0000-0000-0000B6060000}"/>
    <cellStyle name="40% - Accent5 3 6 3 2" xfId="14692" xr:uid="{1857BA8A-D7A3-4596-958C-F7609E725A60}"/>
    <cellStyle name="40% - Accent5 3 6 4" xfId="10474" xr:uid="{1C8397F4-2D66-499E-B4EA-3EF791C848B1}"/>
    <cellStyle name="40% - Accent5 3 7" xfId="2349" xr:uid="{00000000-0005-0000-0000-0000B7060000}"/>
    <cellStyle name="40% - Accent5 3 7 2" xfId="6655" xr:uid="{00000000-0005-0000-0000-0000B8060000}"/>
    <cellStyle name="40% - Accent5 3 7 2 2" xfId="15105" xr:uid="{CA21EA57-1101-4A1C-88BA-455117919882}"/>
    <cellStyle name="40% - Accent5 3 7 3" xfId="10887" xr:uid="{6452F608-A3EB-4B80-961A-79B9CEE5BDEF}"/>
    <cellStyle name="40% - Accent5 3 8" xfId="4589" xr:uid="{00000000-0005-0000-0000-0000B9060000}"/>
    <cellStyle name="40% - Accent5 3 8 2" xfId="13039" xr:uid="{3E03767D-BCF5-4BA1-9EB5-7440DFCE64CC}"/>
    <cellStyle name="40% - Accent5 3 9" xfId="8821" xr:uid="{4C493124-6D4A-4558-8BAA-901769325B79}"/>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EFCB1DF7-5A0B-4509-B569-D35E779CD914}"/>
    <cellStyle name="40% - Accent5 4 2 2 3" xfId="11382" xr:uid="{D249BC06-74A2-4192-9AA7-88D48E24B3B0}"/>
    <cellStyle name="40% - Accent5 4 2 3" xfId="5005" xr:uid="{00000000-0005-0000-0000-0000BE060000}"/>
    <cellStyle name="40% - Accent5 4 2 3 2" xfId="13455" xr:uid="{F935070B-61AA-492A-A85E-D62FA7A736BE}"/>
    <cellStyle name="40% - Accent5 4 2 4" xfId="9237" xr:uid="{A60B69FB-2CA2-4009-93F2-7CE28D0E65C8}"/>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137CC4B3-64D8-4FAC-B0AF-B49948407EC3}"/>
    <cellStyle name="40% - Accent5 4 3 2 3" xfId="11795" xr:uid="{6A053498-9411-483D-ABDC-334DDDAE8D44}"/>
    <cellStyle name="40% - Accent5 4 3 3" xfId="5418" xr:uid="{00000000-0005-0000-0000-0000C2060000}"/>
    <cellStyle name="40% - Accent5 4 3 3 2" xfId="13868" xr:uid="{6226AA06-B0EC-4E2D-99AF-2B016B456DA4}"/>
    <cellStyle name="40% - Accent5 4 3 4" xfId="9650" xr:uid="{FCE94704-400D-4D09-8D8F-7079BBD4396A}"/>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2BBFF068-CF67-4954-A227-6079182BE8A1}"/>
    <cellStyle name="40% - Accent5 4 4 2 3" xfId="12208" xr:uid="{9A268862-B8F5-4232-A7AF-C4DE71B26E24}"/>
    <cellStyle name="40% - Accent5 4 4 3" xfId="5831" xr:uid="{00000000-0005-0000-0000-0000C6060000}"/>
    <cellStyle name="40% - Accent5 4 4 3 2" xfId="14281" xr:uid="{1C49DD17-D86B-4DDC-AC16-09CBF13AB551}"/>
    <cellStyle name="40% - Accent5 4 4 4" xfId="10063" xr:uid="{5E7DED72-5C72-4D95-B44F-9AF84F060F7D}"/>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E3BE378F-F980-4A8A-9733-ECF467604915}"/>
    <cellStyle name="40% - Accent5 4 5 2 3" xfId="12621" xr:uid="{9B3D3D12-32E9-41C9-9826-619FC07D5AD2}"/>
    <cellStyle name="40% - Accent5 4 5 3" xfId="6244" xr:uid="{00000000-0005-0000-0000-0000CA060000}"/>
    <cellStyle name="40% - Accent5 4 5 3 2" xfId="14694" xr:uid="{EE8DE0F4-2252-44C5-9AFA-F0CE72C95BFC}"/>
    <cellStyle name="40% - Accent5 4 5 4" xfId="10476" xr:uid="{D96851DB-8650-46ED-9771-F83A397BDBA3}"/>
    <cellStyle name="40% - Accent5 4 6" xfId="2351" xr:uid="{00000000-0005-0000-0000-0000CB060000}"/>
    <cellStyle name="40% - Accent5 4 6 2" xfId="6657" xr:uid="{00000000-0005-0000-0000-0000CC060000}"/>
    <cellStyle name="40% - Accent5 4 6 2 2" xfId="15107" xr:uid="{F3F3D511-3C1B-468A-B29C-71FDB29F8C54}"/>
    <cellStyle name="40% - Accent5 4 6 3" xfId="10889" xr:uid="{9C21B7DB-63A7-44DA-AE53-B99EEA8C8CA4}"/>
    <cellStyle name="40% - Accent5 4 7" xfId="4591" xr:uid="{00000000-0005-0000-0000-0000CD060000}"/>
    <cellStyle name="40% - Accent5 4 7 2" xfId="13041" xr:uid="{9FEF32AD-C615-4096-819D-477D7295142D}"/>
    <cellStyle name="40% - Accent5 4 8" xfId="8823" xr:uid="{9E4B04EB-97F3-4FEA-953E-06A5542DF321}"/>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3A4AB2A3-48EA-45A8-A700-2105A9ACFB16}"/>
    <cellStyle name="40% - Accent5 5 2 3" xfId="11375" xr:uid="{4E902656-5F35-4CC6-9598-401B364E9532}"/>
    <cellStyle name="40% - Accent5 5 3" xfId="4998" xr:uid="{00000000-0005-0000-0000-0000D1060000}"/>
    <cellStyle name="40% - Accent5 5 3 2" xfId="13448" xr:uid="{0C4EAFF5-E085-4FA8-9106-3DF37C6E1307}"/>
    <cellStyle name="40% - Accent5 5 4" xfId="9230" xr:uid="{99EFC669-87C5-4899-84D1-89C08A85D89B}"/>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A1C481F9-9FB4-43DC-AC6A-7D8DDCE438AC}"/>
    <cellStyle name="40% - Accent5 6 2 3" xfId="11788" xr:uid="{2777C96D-4106-4E60-8CD6-6C068E58DA28}"/>
    <cellStyle name="40% - Accent5 6 3" xfId="5411" xr:uid="{00000000-0005-0000-0000-0000D5060000}"/>
    <cellStyle name="40% - Accent5 6 3 2" xfId="13861" xr:uid="{8C4FB8C5-6BE1-441A-BE44-C5D4915CB0CF}"/>
    <cellStyle name="40% - Accent5 6 4" xfId="9643" xr:uid="{29C5E97B-A7D1-4462-AB51-40CD6208951A}"/>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884B69DF-3D41-4F92-B218-2B0A9D5B477D}"/>
    <cellStyle name="40% - Accent5 7 2 3" xfId="12201" xr:uid="{D7CA82A2-D20B-46A6-8F46-807B73E34486}"/>
    <cellStyle name="40% - Accent5 7 3" xfId="5824" xr:uid="{00000000-0005-0000-0000-0000D9060000}"/>
    <cellStyle name="40% - Accent5 7 3 2" xfId="14274" xr:uid="{92726FF9-5F0D-4AC7-8509-5D1268FAC5FA}"/>
    <cellStyle name="40% - Accent5 7 4" xfId="10056" xr:uid="{5B074D5B-1525-4A17-A144-93D23FE3E85B}"/>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E75504FA-0495-4674-92D3-98E81E9E6442}"/>
    <cellStyle name="40% - Accent5 8 2 3" xfId="12614" xr:uid="{1AB4B364-DF6E-4697-92FD-D6C42B8CC754}"/>
    <cellStyle name="40% - Accent5 8 3" xfId="6237" xr:uid="{00000000-0005-0000-0000-0000DD060000}"/>
    <cellStyle name="40% - Accent5 8 3 2" xfId="14687" xr:uid="{01E1505D-FF5E-4056-BCC8-B34B854A45F9}"/>
    <cellStyle name="40% - Accent5 8 4" xfId="10469" xr:uid="{39AB76FB-9266-48DC-B9E3-8B2E096A96BA}"/>
    <cellStyle name="40% - Accent5 9" xfId="2344" xr:uid="{00000000-0005-0000-0000-0000DE060000}"/>
    <cellStyle name="40% - Accent5 9 2" xfId="6650" xr:uid="{00000000-0005-0000-0000-0000DF060000}"/>
    <cellStyle name="40% - Accent5 9 2 2" xfId="15100" xr:uid="{40B693AE-CDD4-4E6F-A818-65E23C864F68}"/>
    <cellStyle name="40% - Accent5 9 3" xfId="10882" xr:uid="{3D1759EC-B1AE-41A4-A484-1E5810D3AD16}"/>
    <cellStyle name="40% - Accent6" xfId="89" builtinId="51" customBuiltin="1"/>
    <cellStyle name="40% - Accent6 10" xfId="4592" xr:uid="{00000000-0005-0000-0000-0000E1060000}"/>
    <cellStyle name="40% - Accent6 10 2" xfId="13042" xr:uid="{5E9FC84B-0BD6-4C59-A635-BF6BA222FEBF}"/>
    <cellStyle name="40% - Accent6 11" xfId="8824" xr:uid="{B9BB4B65-D232-46B1-AD88-5F0BAD6EAB04}"/>
    <cellStyle name="40% - Accent6 2" xfId="90" xr:uid="{00000000-0005-0000-0000-0000E2060000}"/>
    <cellStyle name="40% - Accent6 2 10" xfId="8825" xr:uid="{EFF8DA3B-E28B-4775-82A0-516220DAC4F6}"/>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1A6BFBBD-CB9A-4588-8C83-167A4F2224C2}"/>
    <cellStyle name="40% - Accent6 2 2 2 2 2 3" xfId="11386" xr:uid="{6908A531-BEF0-40A7-B1FB-A2017DEE2126}"/>
    <cellStyle name="40% - Accent6 2 2 2 2 3" xfId="5009" xr:uid="{00000000-0005-0000-0000-0000E8060000}"/>
    <cellStyle name="40% - Accent6 2 2 2 2 3 2" xfId="13459" xr:uid="{3D46C52A-138C-4151-9B81-F481935C7CE6}"/>
    <cellStyle name="40% - Accent6 2 2 2 2 4" xfId="9241" xr:uid="{12546E21-320F-4284-9C6F-B31E23EC1F4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4C10EEEF-8479-4860-B865-EBD923EEAA33}"/>
    <cellStyle name="40% - Accent6 2 2 2 3 2 3" xfId="11799" xr:uid="{30AB080A-EA8F-45C6-936E-850346A258C9}"/>
    <cellStyle name="40% - Accent6 2 2 2 3 3" xfId="5422" xr:uid="{00000000-0005-0000-0000-0000EC060000}"/>
    <cellStyle name="40% - Accent6 2 2 2 3 3 2" xfId="13872" xr:uid="{4F4CCEC5-CBB7-4126-BDA7-3D622AAA9D31}"/>
    <cellStyle name="40% - Accent6 2 2 2 3 4" xfId="9654" xr:uid="{906E8F7E-FF55-4142-B2B9-F9BCD641BC12}"/>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0789E977-B945-4B4E-8CA5-AC0B065454B9}"/>
    <cellStyle name="40% - Accent6 2 2 2 4 2 3" xfId="12212" xr:uid="{FFFE3E86-9B17-41ED-8D27-BCE515B6388B}"/>
    <cellStyle name="40% - Accent6 2 2 2 4 3" xfId="5835" xr:uid="{00000000-0005-0000-0000-0000F0060000}"/>
    <cellStyle name="40% - Accent6 2 2 2 4 3 2" xfId="14285" xr:uid="{2110F068-9C93-486F-AB33-D6402A0ED2D7}"/>
    <cellStyle name="40% - Accent6 2 2 2 4 4" xfId="10067" xr:uid="{6FA70581-D1AD-46B7-844E-ABBFD8E8B26B}"/>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A51696FE-2985-4537-8C88-8237CB312372}"/>
    <cellStyle name="40% - Accent6 2 2 2 5 2 3" xfId="12625" xr:uid="{38A2246B-946C-4B38-8055-4359CAC9B7D4}"/>
    <cellStyle name="40% - Accent6 2 2 2 5 3" xfId="6248" xr:uid="{00000000-0005-0000-0000-0000F4060000}"/>
    <cellStyle name="40% - Accent6 2 2 2 5 3 2" xfId="14698" xr:uid="{2C93BABA-5927-4FE1-8C75-14C8E4CCA8D5}"/>
    <cellStyle name="40% - Accent6 2 2 2 5 4" xfId="10480" xr:uid="{ABA863E3-F06B-441F-923C-45D51860F564}"/>
    <cellStyle name="40% - Accent6 2 2 2 6" xfId="2355" xr:uid="{00000000-0005-0000-0000-0000F5060000}"/>
    <cellStyle name="40% - Accent6 2 2 2 6 2" xfId="6661" xr:uid="{00000000-0005-0000-0000-0000F6060000}"/>
    <cellStyle name="40% - Accent6 2 2 2 6 2 2" xfId="15111" xr:uid="{876C5049-CF2D-43A6-9F43-9B5A64AD4EF2}"/>
    <cellStyle name="40% - Accent6 2 2 2 6 3" xfId="10893" xr:uid="{314D8709-ED3C-4983-9955-8260547B1405}"/>
    <cellStyle name="40% - Accent6 2 2 2 7" xfId="4595" xr:uid="{00000000-0005-0000-0000-0000F7060000}"/>
    <cellStyle name="40% - Accent6 2 2 2 7 2" xfId="13045" xr:uid="{97B637CA-4821-4041-A491-0C359DD7341A}"/>
    <cellStyle name="40% - Accent6 2 2 2 8" xfId="8827" xr:uid="{841A860B-89F5-4D15-90C7-98F0A98109B7}"/>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F927729C-0BD3-449F-B236-AF8B57DBFD63}"/>
    <cellStyle name="40% - Accent6 2 2 3 2 3" xfId="11385" xr:uid="{31DFB19C-1902-4115-9341-3A841D01CC7D}"/>
    <cellStyle name="40% - Accent6 2 2 3 3" xfId="5008" xr:uid="{00000000-0005-0000-0000-0000FB060000}"/>
    <cellStyle name="40% - Accent6 2 2 3 3 2" xfId="13458" xr:uid="{3C60D622-01CA-499C-89FA-6A2A1EE41279}"/>
    <cellStyle name="40% - Accent6 2 2 3 4" xfId="9240" xr:uid="{EE9E8A7D-F318-4DD2-89BA-B8EEF0C3C22A}"/>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20CA2D77-F1DC-49A4-8322-4161DA86EA17}"/>
    <cellStyle name="40% - Accent6 2 2 4 2 3" xfId="11798" xr:uid="{5BF728F0-CC4C-4968-9B65-895D9482E9BF}"/>
    <cellStyle name="40% - Accent6 2 2 4 3" xfId="5421" xr:uid="{00000000-0005-0000-0000-0000FF060000}"/>
    <cellStyle name="40% - Accent6 2 2 4 3 2" xfId="13871" xr:uid="{4984C883-1A38-4932-A9F7-14B167857F52}"/>
    <cellStyle name="40% - Accent6 2 2 4 4" xfId="9653" xr:uid="{8C76CCB8-86D8-4EAB-95E0-346E58BBCFF9}"/>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A2831E0A-6E98-49A3-9EBD-B0B725DC51C4}"/>
    <cellStyle name="40% - Accent6 2 2 5 2 3" xfId="12211" xr:uid="{EAE7BE87-2806-4CEC-94ED-66E3FCF35854}"/>
    <cellStyle name="40% - Accent6 2 2 5 3" xfId="5834" xr:uid="{00000000-0005-0000-0000-000003070000}"/>
    <cellStyle name="40% - Accent6 2 2 5 3 2" xfId="14284" xr:uid="{339D558F-D348-4E38-9118-AE8C55946DD3}"/>
    <cellStyle name="40% - Accent6 2 2 5 4" xfId="10066" xr:uid="{629DCF86-D8ED-4269-8542-951BAFF537A1}"/>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EEDDBB01-DD40-457E-BC40-25FEF0503CFE}"/>
    <cellStyle name="40% - Accent6 2 2 6 2 3" xfId="12624" xr:uid="{75647B46-427D-45B5-B01A-EE174F39BA2A}"/>
    <cellStyle name="40% - Accent6 2 2 6 3" xfId="6247" xr:uid="{00000000-0005-0000-0000-000007070000}"/>
    <cellStyle name="40% - Accent6 2 2 6 3 2" xfId="14697" xr:uid="{39EDC1B4-161C-4B65-B7A0-45CDBBB93F28}"/>
    <cellStyle name="40% - Accent6 2 2 6 4" xfId="10479" xr:uid="{939A6FEE-FB47-4181-A718-58904A153F68}"/>
    <cellStyle name="40% - Accent6 2 2 7" xfId="2354" xr:uid="{00000000-0005-0000-0000-000008070000}"/>
    <cellStyle name="40% - Accent6 2 2 7 2" xfId="6660" xr:uid="{00000000-0005-0000-0000-000009070000}"/>
    <cellStyle name="40% - Accent6 2 2 7 2 2" xfId="15110" xr:uid="{23603E37-E717-41E7-9F90-AC044082922E}"/>
    <cellStyle name="40% - Accent6 2 2 7 3" xfId="10892" xr:uid="{22DDA3A9-2BAA-4D5F-B1E8-F169E6692DF9}"/>
    <cellStyle name="40% - Accent6 2 2 8" xfId="4594" xr:uid="{00000000-0005-0000-0000-00000A070000}"/>
    <cellStyle name="40% - Accent6 2 2 8 2" xfId="13044" xr:uid="{4F264D2A-A959-486B-8D97-E93BB8CC3232}"/>
    <cellStyle name="40% - Accent6 2 2 9" xfId="8826" xr:uid="{6F1F3510-6AFA-49C8-9943-32A8BB0043DB}"/>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94EA3020-C58E-4008-82F3-BF7594FA2CD4}"/>
    <cellStyle name="40% - Accent6 2 3 2 2 3" xfId="11387" xr:uid="{9A046F28-93AF-48D8-A57F-24C9435DCBFC}"/>
    <cellStyle name="40% - Accent6 2 3 2 3" xfId="5010" xr:uid="{00000000-0005-0000-0000-00000F070000}"/>
    <cellStyle name="40% - Accent6 2 3 2 3 2" xfId="13460" xr:uid="{BDD41F9E-A5FC-4CCF-9F68-70325B974AF5}"/>
    <cellStyle name="40% - Accent6 2 3 2 4" xfId="9242" xr:uid="{20B2C7E2-98F0-4FDE-A2D3-F543D1B7091A}"/>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B50CBB82-DEDF-4A3E-8972-4AFA94F85E78}"/>
    <cellStyle name="40% - Accent6 2 3 3 2 3" xfId="11800" xr:uid="{2C8C63E5-F752-470C-BB41-B44B78321FD2}"/>
    <cellStyle name="40% - Accent6 2 3 3 3" xfId="5423" xr:uid="{00000000-0005-0000-0000-000013070000}"/>
    <cellStyle name="40% - Accent6 2 3 3 3 2" xfId="13873" xr:uid="{1D24DF9E-2F18-4AAB-ADEF-E64E4CE846F7}"/>
    <cellStyle name="40% - Accent6 2 3 3 4" xfId="9655" xr:uid="{BC3088EE-38EF-4030-AA53-4F2F28F91B04}"/>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E40F6F85-8A44-4E4D-84CE-94FC8F7A49B9}"/>
    <cellStyle name="40% - Accent6 2 3 4 2 3" xfId="12213" xr:uid="{AC18518C-A2F4-4378-BA5B-DBFD33F2A71F}"/>
    <cellStyle name="40% - Accent6 2 3 4 3" xfId="5836" xr:uid="{00000000-0005-0000-0000-000017070000}"/>
    <cellStyle name="40% - Accent6 2 3 4 3 2" xfId="14286" xr:uid="{7840DB85-4484-4DF0-986F-284A82ECA97D}"/>
    <cellStyle name="40% - Accent6 2 3 4 4" xfId="10068" xr:uid="{3BAD6F5E-2461-45A8-9809-81D4DBB17191}"/>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A33D079F-5A3C-4FD2-86D2-C3EE8BEF6123}"/>
    <cellStyle name="40% - Accent6 2 3 5 2 3" xfId="12626" xr:uid="{4D3E3C8E-0327-487B-B751-65D130C90B96}"/>
    <cellStyle name="40% - Accent6 2 3 5 3" xfId="6249" xr:uid="{00000000-0005-0000-0000-00001B070000}"/>
    <cellStyle name="40% - Accent6 2 3 5 3 2" xfId="14699" xr:uid="{7479F8D2-3B48-4536-986D-1B8BEA53829C}"/>
    <cellStyle name="40% - Accent6 2 3 5 4" xfId="10481" xr:uid="{A49B087E-9EE3-48A5-B488-DD9A73624411}"/>
    <cellStyle name="40% - Accent6 2 3 6" xfId="2356" xr:uid="{00000000-0005-0000-0000-00001C070000}"/>
    <cellStyle name="40% - Accent6 2 3 6 2" xfId="6662" xr:uid="{00000000-0005-0000-0000-00001D070000}"/>
    <cellStyle name="40% - Accent6 2 3 6 2 2" xfId="15112" xr:uid="{DED30179-8722-4271-AC18-33A15EC5F4DA}"/>
    <cellStyle name="40% - Accent6 2 3 6 3" xfId="10894" xr:uid="{E9172010-13DD-4F67-AA60-8F8F65221D9D}"/>
    <cellStyle name="40% - Accent6 2 3 7" xfId="4596" xr:uid="{00000000-0005-0000-0000-00001E070000}"/>
    <cellStyle name="40% - Accent6 2 3 7 2" xfId="13046" xr:uid="{A101A59F-A561-43DB-BC9C-8BE439525E2C}"/>
    <cellStyle name="40% - Accent6 2 3 8" xfId="8828" xr:uid="{0C0D3966-3485-4678-AEBE-9E15E4E742AD}"/>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DA50DFFC-5098-4E54-9169-385E8D5F421A}"/>
    <cellStyle name="40% - Accent6 2 4 2 3" xfId="11384" xr:uid="{D55D6FF9-C90C-4368-9422-EDAC197F4BC2}"/>
    <cellStyle name="40% - Accent6 2 4 3" xfId="5007" xr:uid="{00000000-0005-0000-0000-000022070000}"/>
    <cellStyle name="40% - Accent6 2 4 3 2" xfId="13457" xr:uid="{C49FC2C9-7679-4195-AEE1-C700D9CA6972}"/>
    <cellStyle name="40% - Accent6 2 4 4" xfId="9239" xr:uid="{AB45A0F5-F5FD-4163-93ED-5967E256355E}"/>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2E526CFF-313F-455B-9EEF-689E0AA98A75}"/>
    <cellStyle name="40% - Accent6 2 5 2 3" xfId="11797" xr:uid="{A1897788-E9D2-4761-A619-A5239F356F56}"/>
    <cellStyle name="40% - Accent6 2 5 3" xfId="5420" xr:uid="{00000000-0005-0000-0000-000026070000}"/>
    <cellStyle name="40% - Accent6 2 5 3 2" xfId="13870" xr:uid="{666A74EC-FD2E-4E96-BD12-66A416833B1D}"/>
    <cellStyle name="40% - Accent6 2 5 4" xfId="9652" xr:uid="{5A50098D-B7BF-4CCB-9E38-656C03F7EF7D}"/>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43BAED31-ED47-4478-B3C7-B002481961C9}"/>
    <cellStyle name="40% - Accent6 2 6 2 3" xfId="12210" xr:uid="{4429100A-BE28-4DE9-B3A9-1127E122B54F}"/>
    <cellStyle name="40% - Accent6 2 6 3" xfId="5833" xr:uid="{00000000-0005-0000-0000-00002A070000}"/>
    <cellStyle name="40% - Accent6 2 6 3 2" xfId="14283" xr:uid="{CA6301A9-83DF-43AA-8C01-9006229AE04D}"/>
    <cellStyle name="40% - Accent6 2 6 4" xfId="10065" xr:uid="{909E2839-DD76-4C72-9085-8A5CA4D0C98A}"/>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64E7AFF7-7355-40C7-AFDE-F35CC9DE1212}"/>
    <cellStyle name="40% - Accent6 2 7 2 3" xfId="12623" xr:uid="{8ECB7979-435F-4E41-B4B9-C7B3AD85AC73}"/>
    <cellStyle name="40% - Accent6 2 7 3" xfId="6246" xr:uid="{00000000-0005-0000-0000-00002E070000}"/>
    <cellStyle name="40% - Accent6 2 7 3 2" xfId="14696" xr:uid="{AC9CB1F0-AC8E-4411-BC81-2BAF0612593F}"/>
    <cellStyle name="40% - Accent6 2 7 4" xfId="10478" xr:uid="{DCCBC3FB-51FE-476B-8EBD-1DBA8C8645DC}"/>
    <cellStyle name="40% - Accent6 2 8" xfId="2353" xr:uid="{00000000-0005-0000-0000-00002F070000}"/>
    <cellStyle name="40% - Accent6 2 8 2" xfId="6659" xr:uid="{00000000-0005-0000-0000-000030070000}"/>
    <cellStyle name="40% - Accent6 2 8 2 2" xfId="15109" xr:uid="{B97A442D-B651-4A7F-811D-AC4C90B0EB22}"/>
    <cellStyle name="40% - Accent6 2 8 3" xfId="10891" xr:uid="{0F696039-BC61-497F-8AC6-183C822FFAEB}"/>
    <cellStyle name="40% - Accent6 2 9" xfId="4593" xr:uid="{00000000-0005-0000-0000-000031070000}"/>
    <cellStyle name="40% - Accent6 2 9 2" xfId="13043" xr:uid="{7F0ECBA4-218C-423A-A956-203AC7F981C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99880706-1CF2-4632-954A-356A9D45FC43}"/>
    <cellStyle name="40% - Accent6 3 2 2 2 3" xfId="11389" xr:uid="{7A9B8F17-371A-4032-B8CA-447B1FC3E32E}"/>
    <cellStyle name="40% - Accent6 3 2 2 3" xfId="5012" xr:uid="{00000000-0005-0000-0000-000037070000}"/>
    <cellStyle name="40% - Accent6 3 2 2 3 2" xfId="13462" xr:uid="{FB19BDBB-0553-44EF-8390-C116F2162B19}"/>
    <cellStyle name="40% - Accent6 3 2 2 4" xfId="9244" xr:uid="{6643A56F-6661-468E-B99A-4933D6C94BD7}"/>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3E844379-9684-4ED4-A093-AD4C0AD0CD0E}"/>
    <cellStyle name="40% - Accent6 3 2 3 2 3" xfId="11802" xr:uid="{9E23DB38-4738-4510-9AD7-09C3475D9C23}"/>
    <cellStyle name="40% - Accent6 3 2 3 3" xfId="5425" xr:uid="{00000000-0005-0000-0000-00003B070000}"/>
    <cellStyle name="40% - Accent6 3 2 3 3 2" xfId="13875" xr:uid="{BC782E69-6DC4-46DF-94C3-293D93165E01}"/>
    <cellStyle name="40% - Accent6 3 2 3 4" xfId="9657" xr:uid="{82D1C2CC-8924-42D3-A4E1-BA7009599E1F}"/>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C3F2EB59-3086-495A-AE85-1FEECCF61D6D}"/>
    <cellStyle name="40% - Accent6 3 2 4 2 3" xfId="12215" xr:uid="{99B681E6-0C96-45EA-96FE-8CE20E4CD4E6}"/>
    <cellStyle name="40% - Accent6 3 2 4 3" xfId="5838" xr:uid="{00000000-0005-0000-0000-00003F070000}"/>
    <cellStyle name="40% - Accent6 3 2 4 3 2" xfId="14288" xr:uid="{FF87ADC3-B920-441E-A145-53CF56623D2E}"/>
    <cellStyle name="40% - Accent6 3 2 4 4" xfId="10070" xr:uid="{EF4A8693-B92A-46E2-A445-B36D15DEFD08}"/>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EE17F57D-42F8-4B13-9986-D4F8E6E9AB73}"/>
    <cellStyle name="40% - Accent6 3 2 5 2 3" xfId="12628" xr:uid="{C3D66E8B-C53B-4780-AB6D-99F81AFF1A11}"/>
    <cellStyle name="40% - Accent6 3 2 5 3" xfId="6251" xr:uid="{00000000-0005-0000-0000-000043070000}"/>
    <cellStyle name="40% - Accent6 3 2 5 3 2" xfId="14701" xr:uid="{E34B23F7-5CA0-4F5D-985D-A02F9C4F3EA6}"/>
    <cellStyle name="40% - Accent6 3 2 5 4" xfId="10483" xr:uid="{FC526AE4-4FA7-4489-8E96-E3336BE10875}"/>
    <cellStyle name="40% - Accent6 3 2 6" xfId="2358" xr:uid="{00000000-0005-0000-0000-000044070000}"/>
    <cellStyle name="40% - Accent6 3 2 6 2" xfId="6664" xr:uid="{00000000-0005-0000-0000-000045070000}"/>
    <cellStyle name="40% - Accent6 3 2 6 2 2" xfId="15114" xr:uid="{270964D3-53E7-4D3B-A57E-7004AC390C4C}"/>
    <cellStyle name="40% - Accent6 3 2 6 3" xfId="10896" xr:uid="{34938AD8-49B2-4741-A20C-2C419FD9BEF7}"/>
    <cellStyle name="40% - Accent6 3 2 7" xfId="4598" xr:uid="{00000000-0005-0000-0000-000046070000}"/>
    <cellStyle name="40% - Accent6 3 2 7 2" xfId="13048" xr:uid="{E9AF8568-9897-4B35-AA89-912F501386BC}"/>
    <cellStyle name="40% - Accent6 3 2 8" xfId="8830" xr:uid="{49BBEA6F-5B20-444C-9EDB-D91C7AE26E1C}"/>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18638E91-B84E-493F-821B-0DE613E4E5FF}"/>
    <cellStyle name="40% - Accent6 3 3 2 3" xfId="11388" xr:uid="{422FF91F-B9DA-435C-855D-56358DC9DD3E}"/>
    <cellStyle name="40% - Accent6 3 3 3" xfId="5011" xr:uid="{00000000-0005-0000-0000-00004A070000}"/>
    <cellStyle name="40% - Accent6 3 3 3 2" xfId="13461" xr:uid="{B6A29DC8-F154-4E68-8F7E-8839AD28FCAC}"/>
    <cellStyle name="40% - Accent6 3 3 4" xfId="9243" xr:uid="{508DAD38-D5E7-4DA9-8833-3FCA4F16CF1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D0F5E1CC-8440-4FFA-857E-B4E5B83FAA75}"/>
    <cellStyle name="40% - Accent6 3 4 2 3" xfId="11801" xr:uid="{38942E5F-3BFA-4A8B-B237-C04103ECBDD0}"/>
    <cellStyle name="40% - Accent6 3 4 3" xfId="5424" xr:uid="{00000000-0005-0000-0000-00004E070000}"/>
    <cellStyle name="40% - Accent6 3 4 3 2" xfId="13874" xr:uid="{D33A050A-2AD7-4D0C-9571-5413D764DE55}"/>
    <cellStyle name="40% - Accent6 3 4 4" xfId="9656" xr:uid="{75232B09-9157-4318-B886-018CE997DD78}"/>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69666331-647A-412E-9AC1-B280B2B88BFD}"/>
    <cellStyle name="40% - Accent6 3 5 2 3" xfId="12214" xr:uid="{8A03F4F1-8392-4AE3-8DBE-E493D83ED2F2}"/>
    <cellStyle name="40% - Accent6 3 5 3" xfId="5837" xr:uid="{00000000-0005-0000-0000-000052070000}"/>
    <cellStyle name="40% - Accent6 3 5 3 2" xfId="14287" xr:uid="{C5B5F48A-4A60-4306-8816-D4EF56F437F7}"/>
    <cellStyle name="40% - Accent6 3 5 4" xfId="10069" xr:uid="{D79305FB-2296-4CAF-8ADF-347359E005CF}"/>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5FF4E1FC-48F8-4E7D-887D-32A96D8BA27A}"/>
    <cellStyle name="40% - Accent6 3 6 2 3" xfId="12627" xr:uid="{1E2C4808-1893-409C-B8A4-E56B27A88982}"/>
    <cellStyle name="40% - Accent6 3 6 3" xfId="6250" xr:uid="{00000000-0005-0000-0000-000056070000}"/>
    <cellStyle name="40% - Accent6 3 6 3 2" xfId="14700" xr:uid="{618B263A-A5EF-471B-8CF1-377903B09926}"/>
    <cellStyle name="40% - Accent6 3 6 4" xfId="10482" xr:uid="{4ADE368C-EBFC-442A-B6C0-E563ADF6B2F0}"/>
    <cellStyle name="40% - Accent6 3 7" xfId="2357" xr:uid="{00000000-0005-0000-0000-000057070000}"/>
    <cellStyle name="40% - Accent6 3 7 2" xfId="6663" xr:uid="{00000000-0005-0000-0000-000058070000}"/>
    <cellStyle name="40% - Accent6 3 7 2 2" xfId="15113" xr:uid="{D8EB3875-0DD5-414C-9398-67D2213A819B}"/>
    <cellStyle name="40% - Accent6 3 7 3" xfId="10895" xr:uid="{E7C3D481-DD82-4C93-9D95-8D187D082948}"/>
    <cellStyle name="40% - Accent6 3 8" xfId="4597" xr:uid="{00000000-0005-0000-0000-000059070000}"/>
    <cellStyle name="40% - Accent6 3 8 2" xfId="13047" xr:uid="{958F00C1-16DC-4F0C-ADE4-146D49B834B6}"/>
    <cellStyle name="40% - Accent6 3 9" xfId="8829" xr:uid="{2B3E11C2-B5F4-47BC-BEF7-510DF1196543}"/>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32D0B660-5A0D-4DD6-AB75-ED768DBFB509}"/>
    <cellStyle name="40% - Accent6 4 2 2 3" xfId="11390" xr:uid="{324E44C0-8421-4B28-878C-8BE698377009}"/>
    <cellStyle name="40% - Accent6 4 2 3" xfId="5013" xr:uid="{00000000-0005-0000-0000-00005E070000}"/>
    <cellStyle name="40% - Accent6 4 2 3 2" xfId="13463" xr:uid="{232A036E-A3E4-43C5-9819-11319DA11553}"/>
    <cellStyle name="40% - Accent6 4 2 4" xfId="9245" xr:uid="{B7072E25-5C8B-4A20-9F59-1AA8CBCBCC62}"/>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2332D4F8-E457-4B33-B750-5DC4AF66BABB}"/>
    <cellStyle name="40% - Accent6 4 3 2 3" xfId="11803" xr:uid="{3885BD6A-34AB-46BA-A642-054DD973F7CF}"/>
    <cellStyle name="40% - Accent6 4 3 3" xfId="5426" xr:uid="{00000000-0005-0000-0000-000062070000}"/>
    <cellStyle name="40% - Accent6 4 3 3 2" xfId="13876" xr:uid="{598B8D5B-7845-4260-BAB6-BC9B933D455B}"/>
    <cellStyle name="40% - Accent6 4 3 4" xfId="9658" xr:uid="{AEFE9AB4-27CD-4290-A8F6-3B7852271A8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A0B57B2A-E93A-4FFB-8F48-C82283DBED68}"/>
    <cellStyle name="40% - Accent6 4 4 2 3" xfId="12216" xr:uid="{7EE8D293-4EA3-4322-BE43-6419A5C0B18B}"/>
    <cellStyle name="40% - Accent6 4 4 3" xfId="5839" xr:uid="{00000000-0005-0000-0000-000066070000}"/>
    <cellStyle name="40% - Accent6 4 4 3 2" xfId="14289" xr:uid="{637D7091-81B0-45AB-B959-90DFE027ADD9}"/>
    <cellStyle name="40% - Accent6 4 4 4" xfId="10071" xr:uid="{F31F86C1-DDD8-4566-AE04-27B2D6E2F29D}"/>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05581271-131A-4C7D-A5DB-7686C64F3DDD}"/>
    <cellStyle name="40% - Accent6 4 5 2 3" xfId="12629" xr:uid="{53BB2741-39DE-4460-B85C-BE08B810B932}"/>
    <cellStyle name="40% - Accent6 4 5 3" xfId="6252" xr:uid="{00000000-0005-0000-0000-00006A070000}"/>
    <cellStyle name="40% - Accent6 4 5 3 2" xfId="14702" xr:uid="{12EC3635-ADAA-4529-B78C-DF51B57E9B10}"/>
    <cellStyle name="40% - Accent6 4 5 4" xfId="10484" xr:uid="{3EE7B20C-8327-4E02-B67F-89E5AFD7F20B}"/>
    <cellStyle name="40% - Accent6 4 6" xfId="2359" xr:uid="{00000000-0005-0000-0000-00006B070000}"/>
    <cellStyle name="40% - Accent6 4 6 2" xfId="6665" xr:uid="{00000000-0005-0000-0000-00006C070000}"/>
    <cellStyle name="40% - Accent6 4 6 2 2" xfId="15115" xr:uid="{ECDCEA73-D239-4ACC-A1CD-00E0AF15BEC8}"/>
    <cellStyle name="40% - Accent6 4 6 3" xfId="10897" xr:uid="{ECB39184-8B6E-4336-B502-A191AFF043FF}"/>
    <cellStyle name="40% - Accent6 4 7" xfId="4599" xr:uid="{00000000-0005-0000-0000-00006D070000}"/>
    <cellStyle name="40% - Accent6 4 7 2" xfId="13049" xr:uid="{D3906F40-A7A5-489F-AC9B-321F9754D3F9}"/>
    <cellStyle name="40% - Accent6 4 8" xfId="8831" xr:uid="{1C8EA3EA-E911-4A4F-AB81-B64A398066C0}"/>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1DF07555-9925-4C5E-BCF1-20D3E547412B}"/>
    <cellStyle name="40% - Accent6 5 2 3" xfId="11383" xr:uid="{CC735F37-633D-428B-8046-6982CC597666}"/>
    <cellStyle name="40% - Accent6 5 3" xfId="5006" xr:uid="{00000000-0005-0000-0000-000071070000}"/>
    <cellStyle name="40% - Accent6 5 3 2" xfId="13456" xr:uid="{113526E4-AA3E-44A8-86EC-50391A93176A}"/>
    <cellStyle name="40% - Accent6 5 4" xfId="9238" xr:uid="{3940B9E0-75E9-45F5-8E81-F33119E24620}"/>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650F9D01-F5BC-43B5-A58D-A6A7D1861C36}"/>
    <cellStyle name="40% - Accent6 6 2 3" xfId="11796" xr:uid="{94A02C2F-9AAA-42A5-A228-9B5E1C967163}"/>
    <cellStyle name="40% - Accent6 6 3" xfId="5419" xr:uid="{00000000-0005-0000-0000-000075070000}"/>
    <cellStyle name="40% - Accent6 6 3 2" xfId="13869" xr:uid="{B9337A94-95C5-45A5-9A88-32717356D941}"/>
    <cellStyle name="40% - Accent6 6 4" xfId="9651" xr:uid="{FFEC83CC-87E6-46B7-BDCF-864A1818086C}"/>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90A7970E-4B2B-4A4B-8ED4-DD90C2D48A3A}"/>
    <cellStyle name="40% - Accent6 7 2 3" xfId="12209" xr:uid="{D04F0610-F1BF-41B6-BFB8-AAF67127C08B}"/>
    <cellStyle name="40% - Accent6 7 3" xfId="5832" xr:uid="{00000000-0005-0000-0000-000079070000}"/>
    <cellStyle name="40% - Accent6 7 3 2" xfId="14282" xr:uid="{31F237C1-5820-4376-994C-E5FCD3258776}"/>
    <cellStyle name="40% - Accent6 7 4" xfId="10064" xr:uid="{3B0C1245-2584-4225-BBCC-4E76E2C6B4A7}"/>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B0928292-628E-42C9-983A-A33B4D6F3F64}"/>
    <cellStyle name="40% - Accent6 8 2 3" xfId="12622" xr:uid="{57B7EFD9-96AF-40B7-9A72-513C4B435A02}"/>
    <cellStyle name="40% - Accent6 8 3" xfId="6245" xr:uid="{00000000-0005-0000-0000-00007D070000}"/>
    <cellStyle name="40% - Accent6 8 3 2" xfId="14695" xr:uid="{223055D1-42F1-4B12-952D-511BAE319518}"/>
    <cellStyle name="40% - Accent6 8 4" xfId="10477" xr:uid="{E4879A0B-83C9-4DCC-8FF5-225BB4DD1FB8}"/>
    <cellStyle name="40% - Accent6 9" xfId="2352" xr:uid="{00000000-0005-0000-0000-00007E070000}"/>
    <cellStyle name="40% - Accent6 9 2" xfId="6658" xr:uid="{00000000-0005-0000-0000-00007F070000}"/>
    <cellStyle name="40% - Accent6 9 2 2" xfId="15108" xr:uid="{3FB494B9-FBBF-4CBE-9FFB-60B7C3F8AE78}"/>
    <cellStyle name="40% - Accent6 9 3" xfId="10890" xr:uid="{37B97AC4-AE16-4BD8-8689-8427777081D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E0D81E2D-BAFF-4D98-87E2-8916BC1744F2}"/>
    <cellStyle name="Comma 4 2 2 2 10 3" xfId="11215" xr:uid="{5871F576-16E4-4947-93AF-621E02D768E6}"/>
    <cellStyle name="Comma 4 2 2 2 11" xfId="4600" xr:uid="{00000000-0005-0000-0000-0000A3070000}"/>
    <cellStyle name="Comma 4 2 2 2 11 2" xfId="13050" xr:uid="{6993C4EF-1A90-40F5-BB7D-111813026FCB}"/>
    <cellStyle name="Comma 4 2 2 2 12" xfId="8832" xr:uid="{E76FAAE4-2298-4350-B6FC-C8707599A268}"/>
    <cellStyle name="Comma 4 2 2 2 2" xfId="129" xr:uid="{00000000-0005-0000-0000-0000A4070000}"/>
    <cellStyle name="Comma 4 2 2 2 2 10" xfId="4601" xr:uid="{00000000-0005-0000-0000-0000A5070000}"/>
    <cellStyle name="Comma 4 2 2 2 2 10 2" xfId="13051" xr:uid="{F8030A01-7AA2-4A99-9475-A18A1E8BC12F}"/>
    <cellStyle name="Comma 4 2 2 2 2 11" xfId="8833" xr:uid="{8927DA78-4598-4A7F-B266-42AA69DF9F57}"/>
    <cellStyle name="Comma 4 2 2 2 2 2" xfId="130" xr:uid="{00000000-0005-0000-0000-0000A6070000}"/>
    <cellStyle name="Comma 4 2 2 2 2 2 10" xfId="8834" xr:uid="{F59A2714-B049-43B4-806D-D6355453337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83C73FA3-C97A-4C88-9103-3827260B3BF2}"/>
    <cellStyle name="Comma 4 2 2 2 2 2 2 2 3" xfId="11393" xr:uid="{BE8F83A4-3B8A-4BDC-8DC0-F46F62211CFA}"/>
    <cellStyle name="Comma 4 2 2 2 2 2 2 3" xfId="5016" xr:uid="{00000000-0005-0000-0000-0000AA070000}"/>
    <cellStyle name="Comma 4 2 2 2 2 2 2 3 2" xfId="13466" xr:uid="{A5567DD6-2B60-4DE7-8C2D-EB65F7AB2F88}"/>
    <cellStyle name="Comma 4 2 2 2 2 2 2 4" xfId="9248" xr:uid="{1F640426-C9BC-4A6D-91D9-9BCF91BB467F}"/>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9C160ED3-F29B-409B-BFFA-9DA961582C34}"/>
    <cellStyle name="Comma 4 2 2 2 2 2 3 2 3" xfId="11806" xr:uid="{C6BD955D-3311-40E3-9931-254E4B39CE1B}"/>
    <cellStyle name="Comma 4 2 2 2 2 2 3 3" xfId="5429" xr:uid="{00000000-0005-0000-0000-0000AE070000}"/>
    <cellStyle name="Comma 4 2 2 2 2 2 3 3 2" xfId="13879" xr:uid="{C7F21C46-7557-4301-88E1-3C036B81D509}"/>
    <cellStyle name="Comma 4 2 2 2 2 2 3 4" xfId="9661" xr:uid="{CE398C85-119C-43F7-B35B-C24F6060349C}"/>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D8D3DBE0-FA22-4021-B862-0AEA8B93C462}"/>
    <cellStyle name="Comma 4 2 2 2 2 2 4 2 3" xfId="12219" xr:uid="{7BF752B2-3C8F-4AD7-8BE7-D3FDEC843C1A}"/>
    <cellStyle name="Comma 4 2 2 2 2 2 4 3" xfId="5842" xr:uid="{00000000-0005-0000-0000-0000B2070000}"/>
    <cellStyle name="Comma 4 2 2 2 2 2 4 3 2" xfId="14292" xr:uid="{53A9B2D9-CC09-4A44-B721-7835B31BFA71}"/>
    <cellStyle name="Comma 4 2 2 2 2 2 4 4" xfId="10074" xr:uid="{FBE8A61B-8F33-4B39-9B99-901CC626F368}"/>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836751EF-48D8-43C9-AAC9-FEBADBB6DF6E}"/>
    <cellStyle name="Comma 4 2 2 2 2 2 5 2 3" xfId="12632" xr:uid="{9369ACFE-4615-49AC-88E1-D685741B1F56}"/>
    <cellStyle name="Comma 4 2 2 2 2 2 5 3" xfId="6255" xr:uid="{00000000-0005-0000-0000-0000B6070000}"/>
    <cellStyle name="Comma 4 2 2 2 2 2 5 3 2" xfId="14705" xr:uid="{7EC2E021-1E60-4C73-9E2E-36870DECF194}"/>
    <cellStyle name="Comma 4 2 2 2 2 2 5 4" xfId="10487" xr:uid="{97054B93-6D34-4706-8472-3D60BDF894A0}"/>
    <cellStyle name="Comma 4 2 2 2 2 2 6" xfId="2384" xr:uid="{00000000-0005-0000-0000-0000B7070000}"/>
    <cellStyle name="Comma 4 2 2 2 2 2 6 2" xfId="6668" xr:uid="{00000000-0005-0000-0000-0000B8070000}"/>
    <cellStyle name="Comma 4 2 2 2 2 2 6 2 2" xfId="15118" xr:uid="{7136927F-046A-4E4F-9EBD-C9B62AAB722B}"/>
    <cellStyle name="Comma 4 2 2 2 2 2 6 3" xfId="10900" xr:uid="{8407DD2A-5003-4ACE-B2B3-02AE1510B40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EB4A2909-7F60-481D-B3AE-74BC77BF4709}"/>
    <cellStyle name="Comma 4 2 2 2 2 2 8 3" xfId="11217" xr:uid="{446FD2A7-31A1-4AF1-A6DE-3D2F41635F64}"/>
    <cellStyle name="Comma 4 2 2 2 2 2 9" xfId="4602" xr:uid="{00000000-0005-0000-0000-0000BC070000}"/>
    <cellStyle name="Comma 4 2 2 2 2 2 9 2" xfId="13052" xr:uid="{73A61D24-FA45-4389-8B35-DF2C12ECBF8B}"/>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E81376E2-2C6B-4A85-AF69-A7F5079E4437}"/>
    <cellStyle name="Comma 4 2 2 2 2 3 2 3" xfId="11392" xr:uid="{06132E3B-FE1E-4FDD-8D24-9A6FEACC9520}"/>
    <cellStyle name="Comma 4 2 2 2 2 3 3" xfId="5015" xr:uid="{00000000-0005-0000-0000-0000C0070000}"/>
    <cellStyle name="Comma 4 2 2 2 2 3 3 2" xfId="13465" xr:uid="{11A19200-4586-47B0-8549-A0C0632ACD0D}"/>
    <cellStyle name="Comma 4 2 2 2 2 3 4" xfId="9247" xr:uid="{1892F54F-3715-4AFD-A072-A3B494D49898}"/>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B4B8045B-4BCF-4E4E-97F8-2BB80435DE3A}"/>
    <cellStyle name="Comma 4 2 2 2 2 4 2 3" xfId="11805" xr:uid="{3B6DBEF7-12C9-47B6-92BE-B77AD9FE9797}"/>
    <cellStyle name="Comma 4 2 2 2 2 4 3" xfId="5428" xr:uid="{00000000-0005-0000-0000-0000C4070000}"/>
    <cellStyle name="Comma 4 2 2 2 2 4 3 2" xfId="13878" xr:uid="{CB734C61-2DDA-467C-BBBE-1EBF2D13D9F4}"/>
    <cellStyle name="Comma 4 2 2 2 2 4 4" xfId="9660" xr:uid="{3EDFE588-D4C8-4552-8740-6E6DDA0B3073}"/>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DC04F4F5-713F-490E-8A69-DFE31A054366}"/>
    <cellStyle name="Comma 4 2 2 2 2 5 2 3" xfId="12218" xr:uid="{584E8F24-0681-45A1-AD5E-C38DD31F53ED}"/>
    <cellStyle name="Comma 4 2 2 2 2 5 3" xfId="5841" xr:uid="{00000000-0005-0000-0000-0000C8070000}"/>
    <cellStyle name="Comma 4 2 2 2 2 5 3 2" xfId="14291" xr:uid="{1EF4D48D-57B9-4FD8-88B7-ADB39398094F}"/>
    <cellStyle name="Comma 4 2 2 2 2 5 4" xfId="10073" xr:uid="{337A0415-6BCD-496D-BE6A-2B4863E67A89}"/>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812AAE4C-D9B7-492C-B94F-5A3095B81723}"/>
    <cellStyle name="Comma 4 2 2 2 2 6 2 3" xfId="12631" xr:uid="{C6A86631-3CA3-43E1-B8D2-678D72FF4FDE}"/>
    <cellStyle name="Comma 4 2 2 2 2 6 3" xfId="6254" xr:uid="{00000000-0005-0000-0000-0000CC070000}"/>
    <cellStyle name="Comma 4 2 2 2 2 6 3 2" xfId="14704" xr:uid="{FC2E751A-0E29-40DC-A18B-05162305BD38}"/>
    <cellStyle name="Comma 4 2 2 2 2 6 4" xfId="10486" xr:uid="{DAF30D21-42F4-4DF7-866E-EF98DB907C03}"/>
    <cellStyle name="Comma 4 2 2 2 2 7" xfId="2383" xr:uid="{00000000-0005-0000-0000-0000CD070000}"/>
    <cellStyle name="Comma 4 2 2 2 2 7 2" xfId="6667" xr:uid="{00000000-0005-0000-0000-0000CE070000}"/>
    <cellStyle name="Comma 4 2 2 2 2 7 2 2" xfId="15117" xr:uid="{B2378BA6-5374-4B1B-8BDA-6913C0FDEB30}"/>
    <cellStyle name="Comma 4 2 2 2 2 7 3" xfId="10899" xr:uid="{A5C22495-9CDF-44BA-AD0F-C3FEBDF41B47}"/>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98F250DF-C1EF-4212-BEB9-B0D8A61C4FA4}"/>
    <cellStyle name="Comma 4 2 2 2 2 9 3" xfId="11216" xr:uid="{1C4AB5F4-A811-43EB-B0E6-1C76DFFCC207}"/>
    <cellStyle name="Comma 4 2 2 2 3" xfId="131" xr:uid="{00000000-0005-0000-0000-0000D2070000}"/>
    <cellStyle name="Comma 4 2 2 2 3 10" xfId="8835" xr:uid="{7237F8AE-FDFB-4EA4-A761-B040E92343E6}"/>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0FC3A922-C853-477E-80E7-639E2D08A72C}"/>
    <cellStyle name="Comma 4 2 2 2 3 2 2 3" xfId="11394" xr:uid="{201E835B-B77B-48D3-ABBE-8DED939E16C8}"/>
    <cellStyle name="Comma 4 2 2 2 3 2 3" xfId="5017" xr:uid="{00000000-0005-0000-0000-0000D6070000}"/>
    <cellStyle name="Comma 4 2 2 2 3 2 3 2" xfId="13467" xr:uid="{5DB37F27-3F0F-4220-B8F7-92C340A46D43}"/>
    <cellStyle name="Comma 4 2 2 2 3 2 4" xfId="9249" xr:uid="{6FA97171-52B3-4759-BF40-6D0F21759448}"/>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04DFA3CD-096D-4494-8752-98F3D9512254}"/>
    <cellStyle name="Comma 4 2 2 2 3 3 2 3" xfId="11807" xr:uid="{C5DA508A-6E9D-4267-AB37-D99482350900}"/>
    <cellStyle name="Comma 4 2 2 2 3 3 3" xfId="5430" xr:uid="{00000000-0005-0000-0000-0000DA070000}"/>
    <cellStyle name="Comma 4 2 2 2 3 3 3 2" xfId="13880" xr:uid="{FE7EB5C4-2016-4A2A-AF2F-5D9C114CDFA5}"/>
    <cellStyle name="Comma 4 2 2 2 3 3 4" xfId="9662" xr:uid="{C14E9275-D7F5-4866-B9D0-D64E5C756764}"/>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75F3CEB1-4F2C-4622-844A-F392B5949920}"/>
    <cellStyle name="Comma 4 2 2 2 3 4 2 3" xfId="12220" xr:uid="{53096C2F-A694-4BAA-A661-3DC391277F09}"/>
    <cellStyle name="Comma 4 2 2 2 3 4 3" xfId="5843" xr:uid="{00000000-0005-0000-0000-0000DE070000}"/>
    <cellStyle name="Comma 4 2 2 2 3 4 3 2" xfId="14293" xr:uid="{8675009E-F0BF-40A8-A12B-8C2B1C8BAD31}"/>
    <cellStyle name="Comma 4 2 2 2 3 4 4" xfId="10075" xr:uid="{429D311F-B2B1-400B-8585-0E4902FE0E07}"/>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8C9287D2-305D-4BD8-8B4E-92C49BAA1BEE}"/>
    <cellStyle name="Comma 4 2 2 2 3 5 2 3" xfId="12633" xr:uid="{25C24BC0-E6DB-4D70-8293-637D0448459A}"/>
    <cellStyle name="Comma 4 2 2 2 3 5 3" xfId="6256" xr:uid="{00000000-0005-0000-0000-0000E2070000}"/>
    <cellStyle name="Comma 4 2 2 2 3 5 3 2" xfId="14706" xr:uid="{6BDE49F3-6C7D-4D9B-832D-F90D11B77E94}"/>
    <cellStyle name="Comma 4 2 2 2 3 5 4" xfId="10488" xr:uid="{B3568FC6-E893-46FC-86F9-7F98E9C23C9E}"/>
    <cellStyle name="Comma 4 2 2 2 3 6" xfId="2385" xr:uid="{00000000-0005-0000-0000-0000E3070000}"/>
    <cellStyle name="Comma 4 2 2 2 3 6 2" xfId="6669" xr:uid="{00000000-0005-0000-0000-0000E4070000}"/>
    <cellStyle name="Comma 4 2 2 2 3 6 2 2" xfId="15119" xr:uid="{A7C793EC-5A3D-49E9-9C4C-0C2940D4BEED}"/>
    <cellStyle name="Comma 4 2 2 2 3 6 3" xfId="10901" xr:uid="{C1E64B84-C5F0-4060-8EEB-02B64F14E05F}"/>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F4563E66-63F6-40D1-ADCC-8DF364ACAD43}"/>
    <cellStyle name="Comma 4 2 2 2 3 8 3" xfId="11218" xr:uid="{EF1A984C-1106-49EF-B6C3-3F46E62FE16C}"/>
    <cellStyle name="Comma 4 2 2 2 3 9" xfId="4603" xr:uid="{00000000-0005-0000-0000-0000E8070000}"/>
    <cellStyle name="Comma 4 2 2 2 3 9 2" xfId="13053" xr:uid="{07B2B832-2B6D-4AFF-BF5D-08C0C2843526}"/>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EFCD5985-E59E-41B0-B1BE-48985881F7EB}"/>
    <cellStyle name="Comma 4 2 2 2 4 2 3" xfId="11391" xr:uid="{5381A0A6-D39F-42ED-AE1C-A2CB96A27CCA}"/>
    <cellStyle name="Comma 4 2 2 2 4 3" xfId="5014" xr:uid="{00000000-0005-0000-0000-0000EC070000}"/>
    <cellStyle name="Comma 4 2 2 2 4 3 2" xfId="13464" xr:uid="{9E05070B-9580-45AC-96B8-14DF0AD1BD51}"/>
    <cellStyle name="Comma 4 2 2 2 4 4" xfId="9246" xr:uid="{E982199C-38D0-44B3-A316-0F76B440629C}"/>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8C3E85CD-7814-4824-A9DA-983D708063F4}"/>
    <cellStyle name="Comma 4 2 2 2 5 2 3" xfId="11804" xr:uid="{5911AED4-436A-4A88-8152-52E608BFC0A1}"/>
    <cellStyle name="Comma 4 2 2 2 5 3" xfId="5427" xr:uid="{00000000-0005-0000-0000-0000F0070000}"/>
    <cellStyle name="Comma 4 2 2 2 5 3 2" xfId="13877" xr:uid="{2F9DB988-7E01-410D-99F2-9F02B6E4140D}"/>
    <cellStyle name="Comma 4 2 2 2 5 4" xfId="9659" xr:uid="{E234FC69-8803-4630-B349-D2A904C7D6E6}"/>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26A044A1-A379-492C-9095-615F161BE92D}"/>
    <cellStyle name="Comma 4 2 2 2 6 2 3" xfId="12217" xr:uid="{2F664036-7DDD-465E-9266-864FAD166EC0}"/>
    <cellStyle name="Comma 4 2 2 2 6 3" xfId="5840" xr:uid="{00000000-0005-0000-0000-0000F4070000}"/>
    <cellStyle name="Comma 4 2 2 2 6 3 2" xfId="14290" xr:uid="{093F4225-EC39-495C-8A3B-C3118A838E8F}"/>
    <cellStyle name="Comma 4 2 2 2 6 4" xfId="10072" xr:uid="{3BB5D2EA-9099-440B-90AC-56344609DEED}"/>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1FC42964-5581-4ABA-9332-605AB10AA2CC}"/>
    <cellStyle name="Comma 4 2 2 2 7 2 3" xfId="12630" xr:uid="{A49A0AEB-8244-41A2-B687-8F2616964CAE}"/>
    <cellStyle name="Comma 4 2 2 2 7 3" xfId="6253" xr:uid="{00000000-0005-0000-0000-0000F8070000}"/>
    <cellStyle name="Comma 4 2 2 2 7 3 2" xfId="14703" xr:uid="{54CAA372-C2FB-454C-AD6A-9379EF53700E}"/>
    <cellStyle name="Comma 4 2 2 2 7 4" xfId="10485" xr:uid="{85F4D569-B4E8-4B2C-9D89-E45BDD41EBE0}"/>
    <cellStyle name="Comma 4 2 2 2 8" xfId="2382" xr:uid="{00000000-0005-0000-0000-0000F9070000}"/>
    <cellStyle name="Comma 4 2 2 2 8 2" xfId="6666" xr:uid="{00000000-0005-0000-0000-0000FA070000}"/>
    <cellStyle name="Comma 4 2 2 2 8 2 2" xfId="15116" xr:uid="{CEEC1F51-4109-44D5-B94B-A05DBC8018A4}"/>
    <cellStyle name="Comma 4 2 2 2 8 3" xfId="10898" xr:uid="{A4DDD302-6E74-4DD2-BC44-B4CB76B4378B}"/>
    <cellStyle name="Comma 4 2 2 2 9" xfId="2381" xr:uid="{00000000-0005-0000-0000-0000FB070000}"/>
    <cellStyle name="Comma 4 2 2 3" xfId="132" xr:uid="{00000000-0005-0000-0000-0000FC070000}"/>
    <cellStyle name="Comma 4 2 2 3 10" xfId="4604" xr:uid="{00000000-0005-0000-0000-0000FD070000}"/>
    <cellStyle name="Comma 4 2 2 3 10 2" xfId="13054" xr:uid="{AB39FE6D-AE26-4686-8456-1231F315A33E}"/>
    <cellStyle name="Comma 4 2 2 3 11" xfId="8836" xr:uid="{0746894D-8DD7-4F8B-A4C8-1C84E9096BEB}"/>
    <cellStyle name="Comma 4 2 2 3 2" xfId="133" xr:uid="{00000000-0005-0000-0000-0000FE070000}"/>
    <cellStyle name="Comma 4 2 2 3 2 10" xfId="8837" xr:uid="{4EC46EFE-C8DA-4B0A-B16A-00CD30BFBFEC}"/>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5BB5F9B6-6C63-4FA0-A953-DBCCB567C57A}"/>
    <cellStyle name="Comma 4 2 2 3 2 2 2 3" xfId="11396" xr:uid="{9238AF62-85A5-4A24-B564-BE1849905083}"/>
    <cellStyle name="Comma 4 2 2 3 2 2 3" xfId="5019" xr:uid="{00000000-0005-0000-0000-000002080000}"/>
    <cellStyle name="Comma 4 2 2 3 2 2 3 2" xfId="13469" xr:uid="{3D56E952-834D-47E7-89D8-73AE7909353B}"/>
    <cellStyle name="Comma 4 2 2 3 2 2 4" xfId="9251" xr:uid="{44F9D416-65E9-4FF7-AA6E-EE8822CDD612}"/>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6C961D1C-FC19-4A64-9512-BC336CBE0528}"/>
    <cellStyle name="Comma 4 2 2 3 2 3 2 3" xfId="11809" xr:uid="{849F8CEE-9333-4AB0-BFF2-554091EA9B13}"/>
    <cellStyle name="Comma 4 2 2 3 2 3 3" xfId="5432" xr:uid="{00000000-0005-0000-0000-000006080000}"/>
    <cellStyle name="Comma 4 2 2 3 2 3 3 2" xfId="13882" xr:uid="{75D2B34F-0990-44A9-926F-6B71941E5F8B}"/>
    <cellStyle name="Comma 4 2 2 3 2 3 4" xfId="9664" xr:uid="{E5D23A62-482D-4442-8C22-19440A02EC13}"/>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CAF7913F-7E22-4133-846E-74E36EE8D4FD}"/>
    <cellStyle name="Comma 4 2 2 3 2 4 2 3" xfId="12222" xr:uid="{F37011FC-308B-4521-8F29-6530F0FEAB5E}"/>
    <cellStyle name="Comma 4 2 2 3 2 4 3" xfId="5845" xr:uid="{00000000-0005-0000-0000-00000A080000}"/>
    <cellStyle name="Comma 4 2 2 3 2 4 3 2" xfId="14295" xr:uid="{AD704F0E-FAF2-4FD8-8818-246F59D75FED}"/>
    <cellStyle name="Comma 4 2 2 3 2 4 4" xfId="10077" xr:uid="{E6195BBC-C1C6-4915-B5E8-11AD2EF3BC4D}"/>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821A01A4-0B42-4DAE-90B8-730BE8078B05}"/>
    <cellStyle name="Comma 4 2 2 3 2 5 2 3" xfId="12635" xr:uid="{932E86A7-3129-4F93-9362-F8E80C2A8082}"/>
    <cellStyle name="Comma 4 2 2 3 2 5 3" xfId="6258" xr:uid="{00000000-0005-0000-0000-00000E080000}"/>
    <cellStyle name="Comma 4 2 2 3 2 5 3 2" xfId="14708" xr:uid="{34EFE09B-690B-412C-ACB7-08041B167DE3}"/>
    <cellStyle name="Comma 4 2 2 3 2 5 4" xfId="10490" xr:uid="{81B0C7F8-EE86-4E99-BE96-609C386D869B}"/>
    <cellStyle name="Comma 4 2 2 3 2 6" xfId="2387" xr:uid="{00000000-0005-0000-0000-00000F080000}"/>
    <cellStyle name="Comma 4 2 2 3 2 6 2" xfId="6671" xr:uid="{00000000-0005-0000-0000-000010080000}"/>
    <cellStyle name="Comma 4 2 2 3 2 6 2 2" xfId="15121" xr:uid="{FFDBE9BC-FAFD-4CC5-80D4-EE4ED1FD63EF}"/>
    <cellStyle name="Comma 4 2 2 3 2 6 3" xfId="10903" xr:uid="{AC7CBFB9-AC47-437B-AC19-3903A37ADEC4}"/>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24C1CDFE-5E5E-4EDA-A5FF-6B89E0124441}"/>
    <cellStyle name="Comma 4 2 2 3 2 8 3" xfId="11220" xr:uid="{9D991BF9-C5B6-4CB3-BFF0-4963A357CA11}"/>
    <cellStyle name="Comma 4 2 2 3 2 9" xfId="4605" xr:uid="{00000000-0005-0000-0000-000014080000}"/>
    <cellStyle name="Comma 4 2 2 3 2 9 2" xfId="13055" xr:uid="{C99B4879-7A15-49B8-8990-F848E7E63D25}"/>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D6EC5B1C-43BA-4C20-814B-A57E054810D8}"/>
    <cellStyle name="Comma 4 2 2 3 3 2 3" xfId="11395" xr:uid="{2DD8776F-12BA-49A5-A29F-8739B621C929}"/>
    <cellStyle name="Comma 4 2 2 3 3 3" xfId="5018" xr:uid="{00000000-0005-0000-0000-000018080000}"/>
    <cellStyle name="Comma 4 2 2 3 3 3 2" xfId="13468" xr:uid="{CC5D4301-630A-4B13-A15C-33D70C6EA22B}"/>
    <cellStyle name="Comma 4 2 2 3 3 4" xfId="9250" xr:uid="{7AAFE4CB-FB23-4C79-9574-F250F3B647EC}"/>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F212A7C5-8C08-435D-91CF-2477BAD7E9BD}"/>
    <cellStyle name="Comma 4 2 2 3 4 2 3" xfId="11808" xr:uid="{1041823D-3668-4D2F-B37B-A5B029657A88}"/>
    <cellStyle name="Comma 4 2 2 3 4 3" xfId="5431" xr:uid="{00000000-0005-0000-0000-00001C080000}"/>
    <cellStyle name="Comma 4 2 2 3 4 3 2" xfId="13881" xr:uid="{F355B268-C3B2-4782-A442-1AAA40D4B8B7}"/>
    <cellStyle name="Comma 4 2 2 3 4 4" xfId="9663" xr:uid="{136CE8D3-0389-450E-8CF1-83F0DC8179FC}"/>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B42E2705-9642-4E3D-85A1-DDE80516314E}"/>
    <cellStyle name="Comma 4 2 2 3 5 2 3" xfId="12221" xr:uid="{3E90EFBE-9485-43EE-8720-A00D44AAA3C1}"/>
    <cellStyle name="Comma 4 2 2 3 5 3" xfId="5844" xr:uid="{00000000-0005-0000-0000-000020080000}"/>
    <cellStyle name="Comma 4 2 2 3 5 3 2" xfId="14294" xr:uid="{56D43BB2-B449-48E0-BEA9-EA22FC2E6824}"/>
    <cellStyle name="Comma 4 2 2 3 5 4" xfId="10076" xr:uid="{30003994-EBA8-475E-A1DE-6FCF9B1FDC62}"/>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FDCB4CE9-28E9-4393-9E81-1F6768BF5CC7}"/>
    <cellStyle name="Comma 4 2 2 3 6 2 3" xfId="12634" xr:uid="{551EA7DE-2EA4-4513-997E-CF49B82EED5F}"/>
    <cellStyle name="Comma 4 2 2 3 6 3" xfId="6257" xr:uid="{00000000-0005-0000-0000-000024080000}"/>
    <cellStyle name="Comma 4 2 2 3 6 3 2" xfId="14707" xr:uid="{3CB60D65-5FD3-45A7-BF7A-C8613BF061A7}"/>
    <cellStyle name="Comma 4 2 2 3 6 4" xfId="10489" xr:uid="{383712F7-3803-4240-A736-A12D7868DAAD}"/>
    <cellStyle name="Comma 4 2 2 3 7" xfId="2386" xr:uid="{00000000-0005-0000-0000-000025080000}"/>
    <cellStyle name="Comma 4 2 2 3 7 2" xfId="6670" xr:uid="{00000000-0005-0000-0000-000026080000}"/>
    <cellStyle name="Comma 4 2 2 3 7 2 2" xfId="15120" xr:uid="{9BA6F865-78BC-4B1E-B131-298D2B05610A}"/>
    <cellStyle name="Comma 4 2 2 3 7 3" xfId="10902" xr:uid="{0DB13971-8D7B-4549-ACBA-967D50E10ED1}"/>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410EE7D5-5512-4FF1-A878-6ACF331DEDFB}"/>
    <cellStyle name="Comma 4 2 2 3 9 3" xfId="11219" xr:uid="{486CA31A-3804-4543-A760-9F7AE61F5148}"/>
    <cellStyle name="Comma 4 2 2 4" xfId="134" xr:uid="{00000000-0005-0000-0000-00002A080000}"/>
    <cellStyle name="Comma 4 2 2 4 10" xfId="8838" xr:uid="{58B6A6F9-F9A1-4669-B903-E76DEDDB43FC}"/>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65D6EA46-2ED7-4EAC-AB1C-CA0A19EF959A}"/>
    <cellStyle name="Comma 4 2 2 4 2 2 3" xfId="11397" xr:uid="{6C85B22C-EF7B-4AB6-9BDC-78C62A97C0D6}"/>
    <cellStyle name="Comma 4 2 2 4 2 3" xfId="5020" xr:uid="{00000000-0005-0000-0000-00002E080000}"/>
    <cellStyle name="Comma 4 2 2 4 2 3 2" xfId="13470" xr:uid="{ED184642-5EBD-40CE-8E5E-9291F7844D81}"/>
    <cellStyle name="Comma 4 2 2 4 2 4" xfId="9252" xr:uid="{F787F4FC-FC4F-422B-8A1A-E3A0797113AE}"/>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A38F8B02-5143-4C4D-8989-D5E6767D07DB}"/>
    <cellStyle name="Comma 4 2 2 4 3 2 3" xfId="11810" xr:uid="{EADE18EA-5CF9-489D-872A-5CD39BBE3A3C}"/>
    <cellStyle name="Comma 4 2 2 4 3 3" xfId="5433" xr:uid="{00000000-0005-0000-0000-000032080000}"/>
    <cellStyle name="Comma 4 2 2 4 3 3 2" xfId="13883" xr:uid="{A8F1FBE0-26FA-4B3B-891C-2D0FDD3FACD6}"/>
    <cellStyle name="Comma 4 2 2 4 3 4" xfId="9665" xr:uid="{3335E163-FAD7-40A2-A47F-7443ACCE98BF}"/>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A4DE75D8-EA7E-44F6-B8CA-6B0E75572FF0}"/>
    <cellStyle name="Comma 4 2 2 4 4 2 3" xfId="12223" xr:uid="{1506DCCC-229A-4EF9-A484-C75AE306DBB8}"/>
    <cellStyle name="Comma 4 2 2 4 4 3" xfId="5846" xr:uid="{00000000-0005-0000-0000-000036080000}"/>
    <cellStyle name="Comma 4 2 2 4 4 3 2" xfId="14296" xr:uid="{10C58B7D-2C03-4280-812D-B545BE88B92A}"/>
    <cellStyle name="Comma 4 2 2 4 4 4" xfId="10078" xr:uid="{73C7B544-B0B4-413D-8091-967E9CB6E5D0}"/>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8406089E-D15E-40AE-8A4E-AA12BF1A6516}"/>
    <cellStyle name="Comma 4 2 2 4 5 2 3" xfId="12636" xr:uid="{9F5E3543-2346-471A-BBB8-C31631F5153C}"/>
    <cellStyle name="Comma 4 2 2 4 5 3" xfId="6259" xr:uid="{00000000-0005-0000-0000-00003A080000}"/>
    <cellStyle name="Comma 4 2 2 4 5 3 2" xfId="14709" xr:uid="{176719FC-6B88-435C-87BA-0B0DBBEABBFE}"/>
    <cellStyle name="Comma 4 2 2 4 5 4" xfId="10491" xr:uid="{D227FD3B-3C7D-41A0-9688-3B251B552EFC}"/>
    <cellStyle name="Comma 4 2 2 4 6" xfId="2388" xr:uid="{00000000-0005-0000-0000-00003B080000}"/>
    <cellStyle name="Comma 4 2 2 4 6 2" xfId="6672" xr:uid="{00000000-0005-0000-0000-00003C080000}"/>
    <cellStyle name="Comma 4 2 2 4 6 2 2" xfId="15122" xr:uid="{719CC56A-4486-4377-AF67-CFCE81D5AA2D}"/>
    <cellStyle name="Comma 4 2 2 4 6 3" xfId="10904" xr:uid="{ABCCA84F-79FB-432D-AD8B-6D6E29629E1E}"/>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4EBDE8CF-48A0-4076-9ED9-A9BD47675D3F}"/>
    <cellStyle name="Comma 4 2 2 4 8 3" xfId="11221" xr:uid="{634A6E67-5338-4F9C-8E60-636A9AE57334}"/>
    <cellStyle name="Comma 4 2 2 4 9" xfId="4606" xr:uid="{00000000-0005-0000-0000-000040080000}"/>
    <cellStyle name="Comma 4 2 2 4 9 2" xfId="13056" xr:uid="{E1ECFA75-29FB-49EC-84EF-A3A297343BCF}"/>
    <cellStyle name="Comma 4 2 2 5" xfId="135" xr:uid="{00000000-0005-0000-0000-000041080000}"/>
    <cellStyle name="Comma 4 2 2 5 10" xfId="8839" xr:uid="{8FB8E6AF-5B32-4760-8F21-537397341007}"/>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0E86D474-A77F-494E-9107-053AC2939BEF}"/>
    <cellStyle name="Comma 4 2 2 5 2 2 3" xfId="11398" xr:uid="{86BCFC3E-2813-4BCA-81CE-D64109A16365}"/>
    <cellStyle name="Comma 4 2 2 5 2 3" xfId="5021" xr:uid="{00000000-0005-0000-0000-000045080000}"/>
    <cellStyle name="Comma 4 2 2 5 2 3 2" xfId="13471" xr:uid="{FA14670C-20AA-48D2-A557-4934C37D1CC5}"/>
    <cellStyle name="Comma 4 2 2 5 2 4" xfId="9253" xr:uid="{1F4A0B79-80F6-43F2-AABE-BCF2F8582D24}"/>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47623EA5-D23E-4D3A-BDCE-C49872C8A125}"/>
    <cellStyle name="Comma 4 2 2 5 3 2 3" xfId="11811" xr:uid="{5ADFFA9D-9074-4133-AC58-E8D017E7143F}"/>
    <cellStyle name="Comma 4 2 2 5 3 3" xfId="5434" xr:uid="{00000000-0005-0000-0000-000049080000}"/>
    <cellStyle name="Comma 4 2 2 5 3 3 2" xfId="13884" xr:uid="{507C0FB7-EABE-453A-8B4C-CBDB3AEDA76E}"/>
    <cellStyle name="Comma 4 2 2 5 3 4" xfId="9666" xr:uid="{C6EB2524-9463-4910-B29F-90D368AFEC6E}"/>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2D6BC7DC-96E6-47C7-BD44-257F3818EBF2}"/>
    <cellStyle name="Comma 4 2 2 5 4 2 3" xfId="12224" xr:uid="{1AAE35C9-1EEF-4973-B332-2419E5EE5192}"/>
    <cellStyle name="Comma 4 2 2 5 4 3" xfId="5847" xr:uid="{00000000-0005-0000-0000-00004D080000}"/>
    <cellStyle name="Comma 4 2 2 5 4 3 2" xfId="14297" xr:uid="{3668A9CE-11BB-4D2C-8DDB-93B500AC10A7}"/>
    <cellStyle name="Comma 4 2 2 5 4 4" xfId="10079" xr:uid="{537064C6-BEDA-44B4-842F-190203F4FC9E}"/>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E86DAA0F-A9C9-4E9B-B6CF-644A27709052}"/>
    <cellStyle name="Comma 4 2 2 5 5 2 3" xfId="12637" xr:uid="{BCC862B5-78D5-4BF6-90A2-5939895A2992}"/>
    <cellStyle name="Comma 4 2 2 5 5 3" xfId="6260" xr:uid="{00000000-0005-0000-0000-000051080000}"/>
    <cellStyle name="Comma 4 2 2 5 5 3 2" xfId="14710" xr:uid="{164F1FE8-2B3B-40EA-BD53-4EC7A4A51377}"/>
    <cellStyle name="Comma 4 2 2 5 5 4" xfId="10492" xr:uid="{AEC35987-7E23-491A-9C9C-A861927E472C}"/>
    <cellStyle name="Comma 4 2 2 5 6" xfId="2389" xr:uid="{00000000-0005-0000-0000-000052080000}"/>
    <cellStyle name="Comma 4 2 2 5 6 2" xfId="6673" xr:uid="{00000000-0005-0000-0000-000053080000}"/>
    <cellStyle name="Comma 4 2 2 5 6 2 2" xfId="15123" xr:uid="{DE5D4B98-8AD9-4069-B9BE-9A58F4880502}"/>
    <cellStyle name="Comma 4 2 2 5 6 3" xfId="10905" xr:uid="{F22462DB-6C90-4C93-8E15-F33EAA575280}"/>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ACAC33E7-2119-4726-A6B7-1CA26179687C}"/>
    <cellStyle name="Comma 4 2 2 5 8 3" xfId="11222" xr:uid="{F8098A46-FBBF-4E96-A9A6-4FFC911B809A}"/>
    <cellStyle name="Comma 4 2 2 5 9" xfId="4607" xr:uid="{00000000-0005-0000-0000-000057080000}"/>
    <cellStyle name="Comma 4 2 2 5 9 2" xfId="13057" xr:uid="{B28973D3-C698-440B-A338-A7D6247F55DE}"/>
    <cellStyle name="Comma 4 2 3" xfId="136" xr:uid="{00000000-0005-0000-0000-000058080000}"/>
    <cellStyle name="Comma 4 2 3 10" xfId="2768" xr:uid="{00000000-0005-0000-0000-000059080000}"/>
    <cellStyle name="Comma 4 2 3 10 2" xfId="6991" xr:uid="{00000000-0005-0000-0000-00005A080000}"/>
    <cellStyle name="Comma 4 2 3 10 2 2" xfId="15441" xr:uid="{4B41736F-2A77-40E6-A947-722DB8D47AC5}"/>
    <cellStyle name="Comma 4 2 3 10 3" xfId="11223" xr:uid="{932C5F1A-428B-4E4D-B0D8-0C8E08D4CFEB}"/>
    <cellStyle name="Comma 4 2 3 11" xfId="4608" xr:uid="{00000000-0005-0000-0000-00005B080000}"/>
    <cellStyle name="Comma 4 2 3 11 2" xfId="13058" xr:uid="{413B7068-D460-4CFE-AB86-522E844CDE63}"/>
    <cellStyle name="Comma 4 2 3 12" xfId="8840" xr:uid="{0950D292-E1D3-4FD2-A775-847FDC4A0DB5}"/>
    <cellStyle name="Comma 4 2 3 2" xfId="137" xr:uid="{00000000-0005-0000-0000-00005C080000}"/>
    <cellStyle name="Comma 4 2 3 2 10" xfId="4609" xr:uid="{00000000-0005-0000-0000-00005D080000}"/>
    <cellStyle name="Comma 4 2 3 2 10 2" xfId="13059" xr:uid="{236A2ECA-D8C8-4EBA-9555-CB541A7A49A9}"/>
    <cellStyle name="Comma 4 2 3 2 11" xfId="8841" xr:uid="{27E81482-C4B1-47BD-9685-730E7DFA4620}"/>
    <cellStyle name="Comma 4 2 3 2 2" xfId="138" xr:uid="{00000000-0005-0000-0000-00005E080000}"/>
    <cellStyle name="Comma 4 2 3 2 2 10" xfId="8842" xr:uid="{BE58B00D-07EC-44F8-9403-A1E2DA5B7B1B}"/>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1141DDED-F345-4BF2-819F-FB9001B63372}"/>
    <cellStyle name="Comma 4 2 3 2 2 2 2 3" xfId="11401" xr:uid="{459FC425-2579-4639-83FA-D0DD90431F37}"/>
    <cellStyle name="Comma 4 2 3 2 2 2 3" xfId="5024" xr:uid="{00000000-0005-0000-0000-000062080000}"/>
    <cellStyle name="Comma 4 2 3 2 2 2 3 2" xfId="13474" xr:uid="{ABDAD471-6AA8-477A-B522-3F6448131A54}"/>
    <cellStyle name="Comma 4 2 3 2 2 2 4" xfId="9256" xr:uid="{CFF02F94-FD81-48E5-AF64-ABBBA7086457}"/>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3F52E72D-313F-47E7-83ED-1466DAA6BFDC}"/>
    <cellStyle name="Comma 4 2 3 2 2 3 2 3" xfId="11814" xr:uid="{7C7D8494-3C16-4C5A-A585-678E755B4BC4}"/>
    <cellStyle name="Comma 4 2 3 2 2 3 3" xfId="5437" xr:uid="{00000000-0005-0000-0000-000066080000}"/>
    <cellStyle name="Comma 4 2 3 2 2 3 3 2" xfId="13887" xr:uid="{1A34AE4B-81D7-4877-9A97-FBB7C275F98B}"/>
    <cellStyle name="Comma 4 2 3 2 2 3 4" xfId="9669" xr:uid="{13B6A23F-2A2E-4CB0-9569-8579EA47073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745D1F20-D570-4883-B7F8-A131A3446D4D}"/>
    <cellStyle name="Comma 4 2 3 2 2 4 2 3" xfId="12227" xr:uid="{F31124A5-512A-4258-9A61-58CD5C13F0B9}"/>
    <cellStyle name="Comma 4 2 3 2 2 4 3" xfId="5850" xr:uid="{00000000-0005-0000-0000-00006A080000}"/>
    <cellStyle name="Comma 4 2 3 2 2 4 3 2" xfId="14300" xr:uid="{01E27D2F-9F1E-4D35-837E-65D44414AA9A}"/>
    <cellStyle name="Comma 4 2 3 2 2 4 4" xfId="10082" xr:uid="{988883B6-EFA6-456F-B7A6-F1169500813E}"/>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7B84AC4E-2C5B-40FA-A706-9A23EB5238A1}"/>
    <cellStyle name="Comma 4 2 3 2 2 5 2 3" xfId="12640" xr:uid="{72743F45-D425-43C6-A2D3-213BAADDCA0A}"/>
    <cellStyle name="Comma 4 2 3 2 2 5 3" xfId="6263" xr:uid="{00000000-0005-0000-0000-00006E080000}"/>
    <cellStyle name="Comma 4 2 3 2 2 5 3 2" xfId="14713" xr:uid="{ACF27E2A-5510-4CBA-90B3-1758F5523483}"/>
    <cellStyle name="Comma 4 2 3 2 2 5 4" xfId="10495" xr:uid="{99CE7CB5-6A09-422C-B101-A4F3B3E16518}"/>
    <cellStyle name="Comma 4 2 3 2 2 6" xfId="2392" xr:uid="{00000000-0005-0000-0000-00006F080000}"/>
    <cellStyle name="Comma 4 2 3 2 2 6 2" xfId="6676" xr:uid="{00000000-0005-0000-0000-000070080000}"/>
    <cellStyle name="Comma 4 2 3 2 2 6 2 2" xfId="15126" xr:uid="{0113A3AF-4AE1-44A9-BB94-D9CD9C0A8B34}"/>
    <cellStyle name="Comma 4 2 3 2 2 6 3" xfId="10908" xr:uid="{2E9541E7-D099-47AE-847E-32D62FE79215}"/>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54D61874-51DB-4EEC-AA34-AD706A7DE040}"/>
    <cellStyle name="Comma 4 2 3 2 2 8 3" xfId="11225" xr:uid="{DCB0589D-41A4-45BD-8997-CF52E264FBE0}"/>
    <cellStyle name="Comma 4 2 3 2 2 9" xfId="4610" xr:uid="{00000000-0005-0000-0000-000074080000}"/>
    <cellStyle name="Comma 4 2 3 2 2 9 2" xfId="13060" xr:uid="{2A7DFC09-55EB-4F55-9FEA-30B2931B5518}"/>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0A022B03-4FDB-4DE4-9C98-76F19D78CDED}"/>
    <cellStyle name="Comma 4 2 3 2 3 2 3" xfId="11400" xr:uid="{28CD967B-EEB8-4746-B598-B09B56782844}"/>
    <cellStyle name="Comma 4 2 3 2 3 3" xfId="5023" xr:uid="{00000000-0005-0000-0000-000078080000}"/>
    <cellStyle name="Comma 4 2 3 2 3 3 2" xfId="13473" xr:uid="{8F0BC745-698F-4687-8F2F-1D2FFB926BDC}"/>
    <cellStyle name="Comma 4 2 3 2 3 4" xfId="9255" xr:uid="{4BDA24A8-7801-470D-8706-E155B377F149}"/>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5C3FAD0D-5671-43EA-BB93-6C4CD5054474}"/>
    <cellStyle name="Comma 4 2 3 2 4 2 3" xfId="11813" xr:uid="{795E5260-CCFC-484F-9B8F-794F87288BB3}"/>
    <cellStyle name="Comma 4 2 3 2 4 3" xfId="5436" xr:uid="{00000000-0005-0000-0000-00007C080000}"/>
    <cellStyle name="Comma 4 2 3 2 4 3 2" xfId="13886" xr:uid="{5EA5548C-5CC2-4A0A-B25D-264E6B313618}"/>
    <cellStyle name="Comma 4 2 3 2 4 4" xfId="9668" xr:uid="{A6788F20-2542-4BDA-8574-953CD46AC523}"/>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4C00546F-6C36-4EAE-A942-60F668EF64D8}"/>
    <cellStyle name="Comma 4 2 3 2 5 2 3" xfId="12226" xr:uid="{EC4C570D-88CA-4CFF-AEF2-42A27A1FC0E8}"/>
    <cellStyle name="Comma 4 2 3 2 5 3" xfId="5849" xr:uid="{00000000-0005-0000-0000-000080080000}"/>
    <cellStyle name="Comma 4 2 3 2 5 3 2" xfId="14299" xr:uid="{CEDB8F2E-5356-48D7-B90E-080A2A1E2E06}"/>
    <cellStyle name="Comma 4 2 3 2 5 4" xfId="10081" xr:uid="{A877EDCF-052B-4C9F-BDF3-264A064C3948}"/>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5D5FFC40-7A64-4504-838E-C96EA4EC8CB5}"/>
    <cellStyle name="Comma 4 2 3 2 6 2 3" xfId="12639" xr:uid="{4E088F2C-BDE4-4884-9FC6-8FB155C6825F}"/>
    <cellStyle name="Comma 4 2 3 2 6 3" xfId="6262" xr:uid="{00000000-0005-0000-0000-000084080000}"/>
    <cellStyle name="Comma 4 2 3 2 6 3 2" xfId="14712" xr:uid="{1D3F1EC5-BBF0-4DA8-92D1-6A8CADBC7F78}"/>
    <cellStyle name="Comma 4 2 3 2 6 4" xfId="10494" xr:uid="{27AACC0A-4195-4DD0-9399-617ECCDFB77B}"/>
    <cellStyle name="Comma 4 2 3 2 7" xfId="2391" xr:uid="{00000000-0005-0000-0000-000085080000}"/>
    <cellStyle name="Comma 4 2 3 2 7 2" xfId="6675" xr:uid="{00000000-0005-0000-0000-000086080000}"/>
    <cellStyle name="Comma 4 2 3 2 7 2 2" xfId="15125" xr:uid="{824BF6E6-A9F7-4290-9ACE-FBDE2DA0BA6D}"/>
    <cellStyle name="Comma 4 2 3 2 7 3" xfId="10907" xr:uid="{1E283274-9AD1-4179-8BA1-0C458102C9E6}"/>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13118D0B-A06A-480B-A3E9-0BB0666537ED}"/>
    <cellStyle name="Comma 4 2 3 2 9 3" xfId="11224" xr:uid="{E9EBE786-213D-4F13-8032-E8A50F20D7F7}"/>
    <cellStyle name="Comma 4 2 3 3" xfId="139" xr:uid="{00000000-0005-0000-0000-00008A080000}"/>
    <cellStyle name="Comma 4 2 3 3 10" xfId="8843" xr:uid="{09393DC8-3F3F-4D72-9973-D107D2E1A4D6}"/>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110507BA-7877-4D27-A904-D4DA870ECC5C}"/>
    <cellStyle name="Comma 4 2 3 3 2 2 3" xfId="11402" xr:uid="{235A9699-E306-4CE2-8F2B-9A1EE5B58921}"/>
    <cellStyle name="Comma 4 2 3 3 2 3" xfId="5025" xr:uid="{00000000-0005-0000-0000-00008E080000}"/>
    <cellStyle name="Comma 4 2 3 3 2 3 2" xfId="13475" xr:uid="{82F82D84-AA3B-4D9F-9284-A66BA15C6D83}"/>
    <cellStyle name="Comma 4 2 3 3 2 4" xfId="9257" xr:uid="{291D4D12-F8FF-4D29-9450-3F67D38D9BCE}"/>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E648E3A0-9CD5-4006-9E16-5066173D2B3C}"/>
    <cellStyle name="Comma 4 2 3 3 3 2 3" xfId="11815" xr:uid="{0276D4D0-03F1-4EBD-9FD3-1CEDBF221EC4}"/>
    <cellStyle name="Comma 4 2 3 3 3 3" xfId="5438" xr:uid="{00000000-0005-0000-0000-000092080000}"/>
    <cellStyle name="Comma 4 2 3 3 3 3 2" xfId="13888" xr:uid="{CA8FC514-F36D-4DB7-BE31-6D5AD2E48175}"/>
    <cellStyle name="Comma 4 2 3 3 3 4" xfId="9670" xr:uid="{AF1CFDF1-B346-45F3-92D3-0D0540853504}"/>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15F7A02C-8394-4F1C-BF6E-49FE19EFFD70}"/>
    <cellStyle name="Comma 4 2 3 3 4 2 3" xfId="12228" xr:uid="{33C249AB-CA03-44EF-8B94-D4BDE63239E8}"/>
    <cellStyle name="Comma 4 2 3 3 4 3" xfId="5851" xr:uid="{00000000-0005-0000-0000-000096080000}"/>
    <cellStyle name="Comma 4 2 3 3 4 3 2" xfId="14301" xr:uid="{1D797443-460D-4C29-817B-C10FFBCB1B9A}"/>
    <cellStyle name="Comma 4 2 3 3 4 4" xfId="10083" xr:uid="{E6B62434-EAA7-4FBB-84BA-E1ECD744BE58}"/>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C0FA3277-6178-4560-9886-BF3CF12DF7B2}"/>
    <cellStyle name="Comma 4 2 3 3 5 2 3" xfId="12641" xr:uid="{D0337F72-FD1D-42DC-A0E6-9AFE1A2DE94E}"/>
    <cellStyle name="Comma 4 2 3 3 5 3" xfId="6264" xr:uid="{00000000-0005-0000-0000-00009A080000}"/>
    <cellStyle name="Comma 4 2 3 3 5 3 2" xfId="14714" xr:uid="{0CC6D71F-C6C5-4210-B73B-649265CC4A62}"/>
    <cellStyle name="Comma 4 2 3 3 5 4" xfId="10496" xr:uid="{98417482-4BBC-457B-B884-02408DA78D52}"/>
    <cellStyle name="Comma 4 2 3 3 6" xfId="2393" xr:uid="{00000000-0005-0000-0000-00009B080000}"/>
    <cellStyle name="Comma 4 2 3 3 6 2" xfId="6677" xr:uid="{00000000-0005-0000-0000-00009C080000}"/>
    <cellStyle name="Comma 4 2 3 3 6 2 2" xfId="15127" xr:uid="{C31D1B6D-6263-4A41-8A8C-B88805AF4CC2}"/>
    <cellStyle name="Comma 4 2 3 3 6 3" xfId="10909" xr:uid="{D89E0E6F-0FE7-40C0-AC07-D3004D4D5444}"/>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E51C1477-8C95-44FD-9A81-FB4F2B73D896}"/>
    <cellStyle name="Comma 4 2 3 3 8 3" xfId="11226" xr:uid="{A3073BBE-49EC-4A17-AF49-834DD508B25D}"/>
    <cellStyle name="Comma 4 2 3 3 9" xfId="4611" xr:uid="{00000000-0005-0000-0000-0000A0080000}"/>
    <cellStyle name="Comma 4 2 3 3 9 2" xfId="13061" xr:uid="{D9A21F58-0683-4BD8-85BA-0C18398DB783}"/>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10D7CE75-2C9B-498C-BE17-644EFCC2FB11}"/>
    <cellStyle name="Comma 4 2 3 4 2 3" xfId="11399" xr:uid="{04F05D9C-3BE0-4AC8-A0C6-37808DD0C655}"/>
    <cellStyle name="Comma 4 2 3 4 3" xfId="5022" xr:uid="{00000000-0005-0000-0000-0000A4080000}"/>
    <cellStyle name="Comma 4 2 3 4 3 2" xfId="13472" xr:uid="{8A1FAB5E-8C9D-456E-8322-C22EE2F1F1E0}"/>
    <cellStyle name="Comma 4 2 3 4 4" xfId="9254" xr:uid="{00A97DC3-6D14-4EDA-8F45-4E204843F743}"/>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5B498F5E-F9AD-49C3-8C81-7603A3F65803}"/>
    <cellStyle name="Comma 4 2 3 5 2 3" xfId="11812" xr:uid="{74A511B1-AEC0-4209-B9C1-805B1C59BCC7}"/>
    <cellStyle name="Comma 4 2 3 5 3" xfId="5435" xr:uid="{00000000-0005-0000-0000-0000A8080000}"/>
    <cellStyle name="Comma 4 2 3 5 3 2" xfId="13885" xr:uid="{0CB417A9-9AFF-4688-B8AC-98097B8FD72C}"/>
    <cellStyle name="Comma 4 2 3 5 4" xfId="9667" xr:uid="{E7E9EA32-8F5C-4E64-98E8-CCC18FE91B1F}"/>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450AB80E-45BB-4951-BA28-74D2AF5DC084}"/>
    <cellStyle name="Comma 4 2 3 6 2 3" xfId="12225" xr:uid="{79DEB917-0E60-417C-BF27-2778735DC405}"/>
    <cellStyle name="Comma 4 2 3 6 3" xfId="5848" xr:uid="{00000000-0005-0000-0000-0000AC080000}"/>
    <cellStyle name="Comma 4 2 3 6 3 2" xfId="14298" xr:uid="{0BDAA627-99F3-4D44-AF70-06AD03A423EE}"/>
    <cellStyle name="Comma 4 2 3 6 4" xfId="10080" xr:uid="{EAA2817A-6AA1-4DDC-9020-38AF812A03B8}"/>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079360AB-152E-42FF-B801-5052A814FFB8}"/>
    <cellStyle name="Comma 4 2 3 7 2 3" xfId="12638" xr:uid="{C280371A-BAD8-459E-80B8-C3DF9272119F}"/>
    <cellStyle name="Comma 4 2 3 7 3" xfId="6261" xr:uid="{00000000-0005-0000-0000-0000B0080000}"/>
    <cellStyle name="Comma 4 2 3 7 3 2" xfId="14711" xr:uid="{6C312C63-6EEE-4D65-8537-A8D1CD2B63DA}"/>
    <cellStyle name="Comma 4 2 3 7 4" xfId="10493" xr:uid="{8535D8BE-BAD5-48E1-9400-11207592BDAA}"/>
    <cellStyle name="Comma 4 2 3 8" xfId="2390" xr:uid="{00000000-0005-0000-0000-0000B1080000}"/>
    <cellStyle name="Comma 4 2 3 8 2" xfId="6674" xr:uid="{00000000-0005-0000-0000-0000B2080000}"/>
    <cellStyle name="Comma 4 2 3 8 2 2" xfId="15124" xr:uid="{CA7BF7C4-AD34-42BD-9093-E1E556198444}"/>
    <cellStyle name="Comma 4 2 3 8 3" xfId="10906" xr:uid="{F27ABA1C-2CA1-41A3-97BC-E061BF7ED243}"/>
    <cellStyle name="Comma 4 2 3 9" xfId="2373" xr:uid="{00000000-0005-0000-0000-0000B3080000}"/>
    <cellStyle name="Comma 4 2 4" xfId="140" xr:uid="{00000000-0005-0000-0000-0000B4080000}"/>
    <cellStyle name="Comma 4 2 4 10" xfId="4612" xr:uid="{00000000-0005-0000-0000-0000B5080000}"/>
    <cellStyle name="Comma 4 2 4 10 2" xfId="13062" xr:uid="{D5A1CABC-23D6-473C-8AD8-7186F756E8BA}"/>
    <cellStyle name="Comma 4 2 4 11" xfId="8844" xr:uid="{0C8FF5AE-289D-41A9-819E-BDC0231F656A}"/>
    <cellStyle name="Comma 4 2 4 2" xfId="141" xr:uid="{00000000-0005-0000-0000-0000B6080000}"/>
    <cellStyle name="Comma 4 2 4 2 10" xfId="8845" xr:uid="{BFD3FAB7-DDAD-4BAE-B404-41EF34724B9C}"/>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04FA712E-EE31-4F2A-AB23-66F92010C122}"/>
    <cellStyle name="Comma 4 2 4 2 2 2 3" xfId="11404" xr:uid="{4E8C96C4-3B7D-4201-B0F8-64B9AEBD41E3}"/>
    <cellStyle name="Comma 4 2 4 2 2 3" xfId="5027" xr:uid="{00000000-0005-0000-0000-0000BA080000}"/>
    <cellStyle name="Comma 4 2 4 2 2 3 2" xfId="13477" xr:uid="{3E63FBFA-041D-45D0-9FC3-72E716B9CDC1}"/>
    <cellStyle name="Comma 4 2 4 2 2 4" xfId="9259" xr:uid="{D84AF0E7-3690-434E-A7F1-15FF6A170271}"/>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44F6919A-4796-4086-A1E0-A9835F5BF54A}"/>
    <cellStyle name="Comma 4 2 4 2 3 2 3" xfId="11817" xr:uid="{FBE3C7B1-D775-4E00-8203-18ACCD41895C}"/>
    <cellStyle name="Comma 4 2 4 2 3 3" xfId="5440" xr:uid="{00000000-0005-0000-0000-0000BE080000}"/>
    <cellStyle name="Comma 4 2 4 2 3 3 2" xfId="13890" xr:uid="{55C11887-2886-4069-8A79-E85E69B30C41}"/>
    <cellStyle name="Comma 4 2 4 2 3 4" xfId="9672" xr:uid="{30DEB2E4-5147-4A4C-B365-CFBD5CF03D2D}"/>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ED804430-FB59-4A7F-947B-627D81912751}"/>
    <cellStyle name="Comma 4 2 4 2 4 2 3" xfId="12230" xr:uid="{17ECB27D-DEFB-45EB-8498-C68CB1981A79}"/>
    <cellStyle name="Comma 4 2 4 2 4 3" xfId="5853" xr:uid="{00000000-0005-0000-0000-0000C2080000}"/>
    <cellStyle name="Comma 4 2 4 2 4 3 2" xfId="14303" xr:uid="{651C3950-1597-40D4-830F-33DB1958922C}"/>
    <cellStyle name="Comma 4 2 4 2 4 4" xfId="10085" xr:uid="{E800E3F2-49F0-42CA-9AD8-6F5BDF955DFB}"/>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E30DDF89-140B-4E52-9D4A-25E4A3BF9AAD}"/>
    <cellStyle name="Comma 4 2 4 2 5 2 3" xfId="12643" xr:uid="{58182DE2-E98B-4088-8F76-06AA4DF5D8EF}"/>
    <cellStyle name="Comma 4 2 4 2 5 3" xfId="6266" xr:uid="{00000000-0005-0000-0000-0000C6080000}"/>
    <cellStyle name="Comma 4 2 4 2 5 3 2" xfId="14716" xr:uid="{65051083-16D4-4108-8203-8F6FB3E9DB88}"/>
    <cellStyle name="Comma 4 2 4 2 5 4" xfId="10498" xr:uid="{0A18A63F-72BE-4635-A0C7-C3836FBD4436}"/>
    <cellStyle name="Comma 4 2 4 2 6" xfId="2395" xr:uid="{00000000-0005-0000-0000-0000C7080000}"/>
    <cellStyle name="Comma 4 2 4 2 6 2" xfId="6679" xr:uid="{00000000-0005-0000-0000-0000C8080000}"/>
    <cellStyle name="Comma 4 2 4 2 6 2 2" xfId="15129" xr:uid="{347FA92B-D509-4E8F-9BDE-3D9575A83F3B}"/>
    <cellStyle name="Comma 4 2 4 2 6 3" xfId="10911" xr:uid="{4582EA28-8B7F-426A-8A62-F5D4ACBC5165}"/>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52E31D43-6DC7-461D-876C-779271C0B2A1}"/>
    <cellStyle name="Comma 4 2 4 2 8 3" xfId="11228" xr:uid="{BF1DB044-F550-4208-91C9-E65C55AB75D2}"/>
    <cellStyle name="Comma 4 2 4 2 9" xfId="4613" xr:uid="{00000000-0005-0000-0000-0000CC080000}"/>
    <cellStyle name="Comma 4 2 4 2 9 2" xfId="13063" xr:uid="{A56C47C1-6A2B-4AD8-A587-7A5BD5A6274B}"/>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49B9E3BC-B78A-4E34-A984-5CC588434A91}"/>
    <cellStyle name="Comma 4 2 4 3 2 3" xfId="11403" xr:uid="{EDFCC7DB-590E-4B45-B867-FB846AC00BBC}"/>
    <cellStyle name="Comma 4 2 4 3 3" xfId="5026" xr:uid="{00000000-0005-0000-0000-0000D0080000}"/>
    <cellStyle name="Comma 4 2 4 3 3 2" xfId="13476" xr:uid="{32B085EC-F59D-4E9A-A5D6-45771B2B3367}"/>
    <cellStyle name="Comma 4 2 4 3 4" xfId="9258" xr:uid="{D656A5D2-0C78-4B40-BEAF-6FE02BB6DCB9}"/>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55BFEC17-8428-47BD-8957-77686A406BF6}"/>
    <cellStyle name="Comma 4 2 4 4 2 3" xfId="11816" xr:uid="{57627524-7D79-4EA0-AA06-5A1604139A59}"/>
    <cellStyle name="Comma 4 2 4 4 3" xfId="5439" xr:uid="{00000000-0005-0000-0000-0000D4080000}"/>
    <cellStyle name="Comma 4 2 4 4 3 2" xfId="13889" xr:uid="{4651F768-1893-481C-B61F-11ECD2536834}"/>
    <cellStyle name="Comma 4 2 4 4 4" xfId="9671" xr:uid="{A1E2A137-BFD9-4394-B12E-B7A9275FA3E8}"/>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2BB51872-005C-4DB5-9415-2EF74669F02C}"/>
    <cellStyle name="Comma 4 2 4 5 2 3" xfId="12229" xr:uid="{9B38B992-D381-431A-BA4D-7079B18AF836}"/>
    <cellStyle name="Comma 4 2 4 5 3" xfId="5852" xr:uid="{00000000-0005-0000-0000-0000D8080000}"/>
    <cellStyle name="Comma 4 2 4 5 3 2" xfId="14302" xr:uid="{3ECFD604-78E0-43FA-8650-E19CFE371970}"/>
    <cellStyle name="Comma 4 2 4 5 4" xfId="10084" xr:uid="{9E9B0E68-E715-4D93-9470-3F20A3F5D506}"/>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0A7B0B2B-FD1A-4ED2-B2F7-36AAFB6CC4A5}"/>
    <cellStyle name="Comma 4 2 4 6 2 3" xfId="12642" xr:uid="{6033BBF6-39D5-49C6-995B-E4265474B6DB}"/>
    <cellStyle name="Comma 4 2 4 6 3" xfId="6265" xr:uid="{00000000-0005-0000-0000-0000DC080000}"/>
    <cellStyle name="Comma 4 2 4 6 3 2" xfId="14715" xr:uid="{0388297B-60F6-465F-9184-45F8201DC181}"/>
    <cellStyle name="Comma 4 2 4 6 4" xfId="10497" xr:uid="{559435E5-3B81-4CC3-A391-8AA35FBC942C}"/>
    <cellStyle name="Comma 4 2 4 7" xfId="2394" xr:uid="{00000000-0005-0000-0000-0000DD080000}"/>
    <cellStyle name="Comma 4 2 4 7 2" xfId="6678" xr:uid="{00000000-0005-0000-0000-0000DE080000}"/>
    <cellStyle name="Comma 4 2 4 7 2 2" xfId="15128" xr:uid="{1AAFBEAA-F12F-449E-8739-E8AC6B31F1F2}"/>
    <cellStyle name="Comma 4 2 4 7 3" xfId="10910" xr:uid="{D873295C-C66A-43DF-9907-21C529145B31}"/>
    <cellStyle name="Comma 4 2 4 8" xfId="2369" xr:uid="{00000000-0005-0000-0000-0000DF080000}"/>
    <cellStyle name="Comma 4 2 4 9" xfId="2772" xr:uid="{00000000-0005-0000-0000-0000E0080000}"/>
    <cellStyle name="Comma 4 2 4 9 2" xfId="6995" xr:uid="{00000000-0005-0000-0000-0000E1080000}"/>
    <cellStyle name="Comma 4 2 4 9 2 2" xfId="15445" xr:uid="{15689B3A-2D37-496F-B8E2-911EA0ED8236}"/>
    <cellStyle name="Comma 4 2 4 9 3" xfId="11227" xr:uid="{01B89E48-41E5-4C7D-9B22-36DB2D69E7CE}"/>
    <cellStyle name="Comma 4 2 5" xfId="142" xr:uid="{00000000-0005-0000-0000-0000E2080000}"/>
    <cellStyle name="Comma 4 2 5 10" xfId="8846" xr:uid="{7D0FA408-D70F-496B-8910-EEAA216BF7FF}"/>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6F411BA9-AD11-47CB-8B69-5974D8F6E891}"/>
    <cellStyle name="Comma 4 2 5 2 2 3" xfId="11405" xr:uid="{9F4783F4-4D48-4105-A122-D8A23A85CB6B}"/>
    <cellStyle name="Comma 4 2 5 2 3" xfId="5028" xr:uid="{00000000-0005-0000-0000-0000E6080000}"/>
    <cellStyle name="Comma 4 2 5 2 3 2" xfId="13478" xr:uid="{3FC54228-0EA7-434A-88B0-1FA59D26942A}"/>
    <cellStyle name="Comma 4 2 5 2 4" xfId="9260" xr:uid="{052EBF27-CAD5-4B23-8AF8-61F6EE90329E}"/>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3EA04CDF-327B-4839-934B-3991C95AEB60}"/>
    <cellStyle name="Comma 4 2 5 3 2 3" xfId="11818" xr:uid="{CB1BB3E0-DAC9-43BF-811A-82ED5E1D161A}"/>
    <cellStyle name="Comma 4 2 5 3 3" xfId="5441" xr:uid="{00000000-0005-0000-0000-0000EA080000}"/>
    <cellStyle name="Comma 4 2 5 3 3 2" xfId="13891" xr:uid="{5E8C2176-E3D1-4C53-BAE8-EC32E2B66547}"/>
    <cellStyle name="Comma 4 2 5 3 4" xfId="9673" xr:uid="{4F200612-DA92-469F-8E56-115916C027E1}"/>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3EBC526E-2F79-4FE6-BF52-9CEAB6ACAD21}"/>
    <cellStyle name="Comma 4 2 5 4 2 3" xfId="12231" xr:uid="{E38A5FC7-8D37-4E01-8471-6A8265FADE64}"/>
    <cellStyle name="Comma 4 2 5 4 3" xfId="5854" xr:uid="{00000000-0005-0000-0000-0000EE080000}"/>
    <cellStyle name="Comma 4 2 5 4 3 2" xfId="14304" xr:uid="{8A744CBB-19C9-4A00-9413-A4A8F1AADFF3}"/>
    <cellStyle name="Comma 4 2 5 4 4" xfId="10086" xr:uid="{3396137A-080D-4123-A1AC-BAB4891B541D}"/>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D8C71FC6-8963-46CC-B4E9-2C93286F6613}"/>
    <cellStyle name="Comma 4 2 5 5 2 3" xfId="12644" xr:uid="{A36B4B83-3935-40EA-AA6C-BBBE2B9A63F0}"/>
    <cellStyle name="Comma 4 2 5 5 3" xfId="6267" xr:uid="{00000000-0005-0000-0000-0000F2080000}"/>
    <cellStyle name="Comma 4 2 5 5 3 2" xfId="14717" xr:uid="{4DFAA06C-A5AE-4DFD-9308-F8B5F01ABEBD}"/>
    <cellStyle name="Comma 4 2 5 5 4" xfId="10499" xr:uid="{12206533-070A-49EC-BE1B-D8DEDD7E8AC2}"/>
    <cellStyle name="Comma 4 2 5 6" xfId="2396" xr:uid="{00000000-0005-0000-0000-0000F3080000}"/>
    <cellStyle name="Comma 4 2 5 6 2" xfId="6680" xr:uid="{00000000-0005-0000-0000-0000F4080000}"/>
    <cellStyle name="Comma 4 2 5 6 2 2" xfId="15130" xr:uid="{762852F0-88A9-44B3-BE53-02CA2734F9EF}"/>
    <cellStyle name="Comma 4 2 5 6 3" xfId="10912" xr:uid="{C79F2F6B-ABB1-4D02-AF5D-D494316C1D20}"/>
    <cellStyle name="Comma 4 2 5 7" xfId="2367" xr:uid="{00000000-0005-0000-0000-0000F5080000}"/>
    <cellStyle name="Comma 4 2 5 8" xfId="2774" xr:uid="{00000000-0005-0000-0000-0000F6080000}"/>
    <cellStyle name="Comma 4 2 5 8 2" xfId="6997" xr:uid="{00000000-0005-0000-0000-0000F7080000}"/>
    <cellStyle name="Comma 4 2 5 8 2 2" xfId="15447" xr:uid="{4882CAFE-E470-440A-A35B-E93A873489FC}"/>
    <cellStyle name="Comma 4 2 5 8 3" xfId="11229" xr:uid="{E7E18EA0-1C2A-4296-9B93-CD0F33ABFA58}"/>
    <cellStyle name="Comma 4 2 5 9" xfId="4614" xr:uid="{00000000-0005-0000-0000-0000F8080000}"/>
    <cellStyle name="Comma 4 2 5 9 2" xfId="13064" xr:uid="{19BB34E2-DA7A-4ABE-9D1C-48C0FBB49CC7}"/>
    <cellStyle name="Comma 4 2 6" xfId="143" xr:uid="{00000000-0005-0000-0000-0000F9080000}"/>
    <cellStyle name="Comma 4 2 6 10" xfId="8847" xr:uid="{AC388B42-4BB0-47F7-881A-B2EA55094856}"/>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B4B5A3D0-45EC-4612-BBC0-B3CC0137CA41}"/>
    <cellStyle name="Comma 4 2 6 2 2 3" xfId="11406" xr:uid="{C6090C10-3C59-42F1-A823-AAF242EB89B2}"/>
    <cellStyle name="Comma 4 2 6 2 3" xfId="5029" xr:uid="{00000000-0005-0000-0000-0000FD080000}"/>
    <cellStyle name="Comma 4 2 6 2 3 2" xfId="13479" xr:uid="{29019B49-BA41-492E-B314-444F6962D6BE}"/>
    <cellStyle name="Comma 4 2 6 2 4" xfId="9261" xr:uid="{A3C918DD-73E1-4229-9311-F1C2C525B102}"/>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AE446D46-8A4E-44EF-86BF-6FB93A139E7D}"/>
    <cellStyle name="Comma 4 2 6 3 2 3" xfId="11819" xr:uid="{6B9A73EC-F410-4CAC-B950-8BC71B4172CC}"/>
    <cellStyle name="Comma 4 2 6 3 3" xfId="5442" xr:uid="{00000000-0005-0000-0000-000001090000}"/>
    <cellStyle name="Comma 4 2 6 3 3 2" xfId="13892" xr:uid="{1C9637D1-677B-4F3B-8C9D-355975FEEDC2}"/>
    <cellStyle name="Comma 4 2 6 3 4" xfId="9674" xr:uid="{2E2FCB1A-C43D-49DD-BE96-E44A5E26E513}"/>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A7F0F984-EC9A-42BA-9C2D-C3A4739A3114}"/>
    <cellStyle name="Comma 4 2 6 4 2 3" xfId="12232" xr:uid="{6A44F54C-51F9-4927-B4E5-780AE614A7C9}"/>
    <cellStyle name="Comma 4 2 6 4 3" xfId="5855" xr:uid="{00000000-0005-0000-0000-000005090000}"/>
    <cellStyle name="Comma 4 2 6 4 3 2" xfId="14305" xr:uid="{BA661B24-8D32-4312-A1E7-14F499227EE0}"/>
    <cellStyle name="Comma 4 2 6 4 4" xfId="10087" xr:uid="{DFB5C7E4-1B33-4F2C-BEC2-8D672993D695}"/>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7D2F80CF-0401-4BE4-8D6D-C99F59CFD391}"/>
    <cellStyle name="Comma 4 2 6 5 2 3" xfId="12645" xr:uid="{AD8D1A0C-BA2B-4E98-AF07-89A73647928A}"/>
    <cellStyle name="Comma 4 2 6 5 3" xfId="6268" xr:uid="{00000000-0005-0000-0000-000009090000}"/>
    <cellStyle name="Comma 4 2 6 5 3 2" xfId="14718" xr:uid="{CCB4F5D5-8A44-4FCA-B617-0B1010249112}"/>
    <cellStyle name="Comma 4 2 6 5 4" xfId="10500" xr:uid="{E2DEAC6A-5F51-4DB6-93B7-F70E545117F8}"/>
    <cellStyle name="Comma 4 2 6 6" xfId="2397" xr:uid="{00000000-0005-0000-0000-00000A090000}"/>
    <cellStyle name="Comma 4 2 6 6 2" xfId="6681" xr:uid="{00000000-0005-0000-0000-00000B090000}"/>
    <cellStyle name="Comma 4 2 6 6 2 2" xfId="15131" xr:uid="{2048E454-A2EF-40EF-98B9-A028F0279EAE}"/>
    <cellStyle name="Comma 4 2 6 6 3" xfId="10913" xr:uid="{081B406D-A76A-47E3-83A4-3F873FD7DF66}"/>
    <cellStyle name="Comma 4 2 6 7" xfId="2366" xr:uid="{00000000-0005-0000-0000-00000C090000}"/>
    <cellStyle name="Comma 4 2 6 8" xfId="2775" xr:uid="{00000000-0005-0000-0000-00000D090000}"/>
    <cellStyle name="Comma 4 2 6 8 2" xfId="6998" xr:uid="{00000000-0005-0000-0000-00000E090000}"/>
    <cellStyle name="Comma 4 2 6 8 2 2" xfId="15448" xr:uid="{7BC7F81A-9E2B-4E74-89A8-1EADDF7D00F6}"/>
    <cellStyle name="Comma 4 2 6 8 3" xfId="11230" xr:uid="{9274A999-80F3-4FAC-8014-176E478B6D2C}"/>
    <cellStyle name="Comma 4 2 6 9" xfId="4615" xr:uid="{00000000-0005-0000-0000-00000F090000}"/>
    <cellStyle name="Comma 4 2 6 9 2" xfId="13065" xr:uid="{813FF32A-C44E-4FA3-A3A4-4DC6A956DE5B}"/>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2071AAD5-851F-4EAD-BA87-D4982A6D057A}"/>
    <cellStyle name="Comma 4 3 2 10 3" xfId="11231" xr:uid="{A7A892B4-CE6F-454C-9D3D-B7A921CCBFAB}"/>
    <cellStyle name="Comma 4 3 2 11" xfId="4616" xr:uid="{00000000-0005-0000-0000-000014090000}"/>
    <cellStyle name="Comma 4 3 2 11 2" xfId="13066" xr:uid="{FA2BB981-1086-47B8-9C35-2A2997D54747}"/>
    <cellStyle name="Comma 4 3 2 12" xfId="8848" xr:uid="{79852E2C-5DC8-4AB2-989D-34CE2D5428B5}"/>
    <cellStyle name="Comma 4 3 2 2" xfId="146" xr:uid="{00000000-0005-0000-0000-000015090000}"/>
    <cellStyle name="Comma 4 3 2 2 10" xfId="4617" xr:uid="{00000000-0005-0000-0000-000016090000}"/>
    <cellStyle name="Comma 4 3 2 2 10 2" xfId="13067" xr:uid="{EB9D9EC7-D1CB-4A0A-816F-BED4BF0F7BD2}"/>
    <cellStyle name="Comma 4 3 2 2 11" xfId="8849" xr:uid="{B778ED7C-3B67-4491-B3D8-72831A9D1AC4}"/>
    <cellStyle name="Comma 4 3 2 2 2" xfId="147" xr:uid="{00000000-0005-0000-0000-000017090000}"/>
    <cellStyle name="Comma 4 3 2 2 2 10" xfId="8850" xr:uid="{AC285B9D-978C-46A4-9BBE-9BCECF2C5EB2}"/>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63930FEF-92E5-452B-8F16-873FC33E28FB}"/>
    <cellStyle name="Comma 4 3 2 2 2 2 2 3" xfId="11409" xr:uid="{E9FB4A0E-FFD8-4F4E-A7FE-CDC3F5EE9938}"/>
    <cellStyle name="Comma 4 3 2 2 2 2 3" xfId="5032" xr:uid="{00000000-0005-0000-0000-00001B090000}"/>
    <cellStyle name="Comma 4 3 2 2 2 2 3 2" xfId="13482" xr:uid="{56F2B7DB-1047-4B46-8019-55DE8BA0B4E6}"/>
    <cellStyle name="Comma 4 3 2 2 2 2 4" xfId="9264" xr:uid="{2D1E28AD-10C6-408A-B48A-0AF7850A2097}"/>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F166B86E-F3D9-40BA-8241-AFC6D72B7CFC}"/>
    <cellStyle name="Comma 4 3 2 2 2 3 2 3" xfId="11822" xr:uid="{52703C66-152A-4871-A1BE-6918A01BAF10}"/>
    <cellStyle name="Comma 4 3 2 2 2 3 3" xfId="5445" xr:uid="{00000000-0005-0000-0000-00001F090000}"/>
    <cellStyle name="Comma 4 3 2 2 2 3 3 2" xfId="13895" xr:uid="{165BE895-A77C-4275-983C-C163EC95EDF1}"/>
    <cellStyle name="Comma 4 3 2 2 2 3 4" xfId="9677" xr:uid="{C9AD0045-628D-41D0-A58F-BF3411E742E3}"/>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EB807E74-F15C-47A5-9447-9139982D77F1}"/>
    <cellStyle name="Comma 4 3 2 2 2 4 2 3" xfId="12235" xr:uid="{B7DB98ED-C07B-4093-92F9-8A54D6C8B929}"/>
    <cellStyle name="Comma 4 3 2 2 2 4 3" xfId="5858" xr:uid="{00000000-0005-0000-0000-000023090000}"/>
    <cellStyle name="Comma 4 3 2 2 2 4 3 2" xfId="14308" xr:uid="{94481B00-C87A-47CE-BCC2-BA47BF15390C}"/>
    <cellStyle name="Comma 4 3 2 2 2 4 4" xfId="10090" xr:uid="{9C137993-F0C1-4B65-89DD-58A9FA5EB91A}"/>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4B725437-48FE-44FC-BF4B-1D9B2323A632}"/>
    <cellStyle name="Comma 4 3 2 2 2 5 2 3" xfId="12648" xr:uid="{3F257340-F453-42DA-9BD7-FB130C5DF0C5}"/>
    <cellStyle name="Comma 4 3 2 2 2 5 3" xfId="6271" xr:uid="{00000000-0005-0000-0000-000027090000}"/>
    <cellStyle name="Comma 4 3 2 2 2 5 3 2" xfId="14721" xr:uid="{155B4012-3913-4B56-BF58-E721E1C2CD20}"/>
    <cellStyle name="Comma 4 3 2 2 2 5 4" xfId="10503" xr:uid="{007C6C38-846C-4DEF-B582-CD1C33CB5FEC}"/>
    <cellStyle name="Comma 4 3 2 2 2 6" xfId="2400" xr:uid="{00000000-0005-0000-0000-000028090000}"/>
    <cellStyle name="Comma 4 3 2 2 2 6 2" xfId="6684" xr:uid="{00000000-0005-0000-0000-000029090000}"/>
    <cellStyle name="Comma 4 3 2 2 2 6 2 2" xfId="15134" xr:uid="{3FD4017B-C3E9-4AC2-9500-96E63DE75374}"/>
    <cellStyle name="Comma 4 3 2 2 2 6 3" xfId="10916" xr:uid="{1A45E411-4719-4C17-AD19-EA2405C7A0D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9095D962-2FB0-4FF2-9746-09EB2D5E1DC4}"/>
    <cellStyle name="Comma 4 3 2 2 2 8 3" xfId="11233" xr:uid="{7A4B9E80-9170-43A7-B480-0D32A24CADE7}"/>
    <cellStyle name="Comma 4 3 2 2 2 9" xfId="4618" xr:uid="{00000000-0005-0000-0000-00002D090000}"/>
    <cellStyle name="Comma 4 3 2 2 2 9 2" xfId="13068" xr:uid="{887E26EA-EC86-491C-A2CF-04D39B2A8BBC}"/>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073A9B1F-5CB9-448C-B24B-317CCB4DF4A5}"/>
    <cellStyle name="Comma 4 3 2 2 3 2 3" xfId="11408" xr:uid="{C70F280A-E0C7-4B9D-BD1F-791F301E5DEE}"/>
    <cellStyle name="Comma 4 3 2 2 3 3" xfId="5031" xr:uid="{00000000-0005-0000-0000-000031090000}"/>
    <cellStyle name="Comma 4 3 2 2 3 3 2" xfId="13481" xr:uid="{2D306BD4-5EFC-4C41-A3F1-C259979B8AB4}"/>
    <cellStyle name="Comma 4 3 2 2 3 4" xfId="9263" xr:uid="{7B08419D-D747-468B-ACEC-9657BE50F2F4}"/>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3026A28C-5ACD-40E9-841F-6FC63850FDB9}"/>
    <cellStyle name="Comma 4 3 2 2 4 2 3" xfId="11821" xr:uid="{39391B51-6EC0-447F-B840-C010084D5934}"/>
    <cellStyle name="Comma 4 3 2 2 4 3" xfId="5444" xr:uid="{00000000-0005-0000-0000-000035090000}"/>
    <cellStyle name="Comma 4 3 2 2 4 3 2" xfId="13894" xr:uid="{0952AF58-9E8C-4676-A203-99DA0168C46B}"/>
    <cellStyle name="Comma 4 3 2 2 4 4" xfId="9676" xr:uid="{DC1EC7E4-A366-4B04-AAE9-E1D5B5542EFB}"/>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52EED9E4-15A4-4261-AF6D-A8920B6B5B4D}"/>
    <cellStyle name="Comma 4 3 2 2 5 2 3" xfId="12234" xr:uid="{219D5C5E-BBF1-41D8-9758-BFCD18CFB07E}"/>
    <cellStyle name="Comma 4 3 2 2 5 3" xfId="5857" xr:uid="{00000000-0005-0000-0000-000039090000}"/>
    <cellStyle name="Comma 4 3 2 2 5 3 2" xfId="14307" xr:uid="{7FB1AD43-0E83-4CB0-89DC-2CE599E339A1}"/>
    <cellStyle name="Comma 4 3 2 2 5 4" xfId="10089" xr:uid="{9B902864-AD77-4F47-A77B-E874C8A23756}"/>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24693CF1-7028-48EB-BF8F-CC85650AB570}"/>
    <cellStyle name="Comma 4 3 2 2 6 2 3" xfId="12647" xr:uid="{B0C87A0B-439D-468F-8CD3-F23E6D6CF41E}"/>
    <cellStyle name="Comma 4 3 2 2 6 3" xfId="6270" xr:uid="{00000000-0005-0000-0000-00003D090000}"/>
    <cellStyle name="Comma 4 3 2 2 6 3 2" xfId="14720" xr:uid="{287A0C6C-53D4-4A69-A623-34F8E7D145DC}"/>
    <cellStyle name="Comma 4 3 2 2 6 4" xfId="10502" xr:uid="{DB49F48D-F2C4-4E4B-A3D7-41F8999ED758}"/>
    <cellStyle name="Comma 4 3 2 2 7" xfId="2399" xr:uid="{00000000-0005-0000-0000-00003E090000}"/>
    <cellStyle name="Comma 4 3 2 2 7 2" xfId="6683" xr:uid="{00000000-0005-0000-0000-00003F090000}"/>
    <cellStyle name="Comma 4 3 2 2 7 2 2" xfId="15133" xr:uid="{BB28DA89-D1C8-4546-8B38-A1F451DDA900}"/>
    <cellStyle name="Comma 4 3 2 2 7 3" xfId="10915" xr:uid="{8F1DBA16-B898-42AF-B088-1DC3AE06FBAB}"/>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5B5E58B2-9461-4331-ABA7-E0FA3C0E0F87}"/>
    <cellStyle name="Comma 4 3 2 2 9 3" xfId="11232" xr:uid="{CF525CDE-7F2D-4066-922C-A2C3D6DBA3DD}"/>
    <cellStyle name="Comma 4 3 2 3" xfId="148" xr:uid="{00000000-0005-0000-0000-000043090000}"/>
    <cellStyle name="Comma 4 3 2 3 10" xfId="8851" xr:uid="{63E1C655-9C7D-42C9-92FC-0DE957C61B5A}"/>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5A5F1890-4768-458D-B5F8-E928D080D148}"/>
    <cellStyle name="Comma 4 3 2 3 2 2 3" xfId="11410" xr:uid="{4AC4683F-0595-451A-9600-C89CB355CFF5}"/>
    <cellStyle name="Comma 4 3 2 3 2 3" xfId="5033" xr:uid="{00000000-0005-0000-0000-000047090000}"/>
    <cellStyle name="Comma 4 3 2 3 2 3 2" xfId="13483" xr:uid="{DA52AA7C-765E-4EE4-8A0D-DB2D92E20540}"/>
    <cellStyle name="Comma 4 3 2 3 2 4" xfId="9265" xr:uid="{3998C396-9BF3-4122-9755-4A89DB90333F}"/>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42959604-AD8E-4D00-80DB-05EE488F09F4}"/>
    <cellStyle name="Comma 4 3 2 3 3 2 3" xfId="11823" xr:uid="{DC8E9EBD-908F-4F07-B78E-5EDEAD2F85A0}"/>
    <cellStyle name="Comma 4 3 2 3 3 3" xfId="5446" xr:uid="{00000000-0005-0000-0000-00004B090000}"/>
    <cellStyle name="Comma 4 3 2 3 3 3 2" xfId="13896" xr:uid="{0FC9819F-4BF0-4373-A52F-4F503C3C55B3}"/>
    <cellStyle name="Comma 4 3 2 3 3 4" xfId="9678" xr:uid="{B2A54C07-430A-45DF-895E-F1A896CA769B}"/>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5EA47EE1-253B-4DD5-81B0-14CC6289A136}"/>
    <cellStyle name="Comma 4 3 2 3 4 2 3" xfId="12236" xr:uid="{3A59E620-EDC2-4F25-B5AF-AC07BF8C80E0}"/>
    <cellStyle name="Comma 4 3 2 3 4 3" xfId="5859" xr:uid="{00000000-0005-0000-0000-00004F090000}"/>
    <cellStyle name="Comma 4 3 2 3 4 3 2" xfId="14309" xr:uid="{6E2E6636-932C-4638-8AED-F13756495DE7}"/>
    <cellStyle name="Comma 4 3 2 3 4 4" xfId="10091" xr:uid="{B5783688-D899-4CCA-8881-D26FC7F9F5EB}"/>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60A6220A-B644-4917-8AA9-FCFCBA311001}"/>
    <cellStyle name="Comma 4 3 2 3 5 2 3" xfId="12649" xr:uid="{67A528D9-E83C-4294-B84A-D37288B767BD}"/>
    <cellStyle name="Comma 4 3 2 3 5 3" xfId="6272" xr:uid="{00000000-0005-0000-0000-000053090000}"/>
    <cellStyle name="Comma 4 3 2 3 5 3 2" xfId="14722" xr:uid="{24EA6180-FD20-4854-A0C6-7633E73B5BD6}"/>
    <cellStyle name="Comma 4 3 2 3 5 4" xfId="10504" xr:uid="{31207BA7-95BA-4EBB-8BA1-E34633529F5A}"/>
    <cellStyle name="Comma 4 3 2 3 6" xfId="2401" xr:uid="{00000000-0005-0000-0000-000054090000}"/>
    <cellStyle name="Comma 4 3 2 3 6 2" xfId="6685" xr:uid="{00000000-0005-0000-0000-000055090000}"/>
    <cellStyle name="Comma 4 3 2 3 6 2 2" xfId="15135" xr:uid="{72E00A63-B9B1-434E-85E7-9640F84AA374}"/>
    <cellStyle name="Comma 4 3 2 3 6 3" xfId="10917" xr:uid="{9D703101-41B7-494D-AC62-6087227988FF}"/>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557819C5-99FB-4C40-9CFB-2EB5EC1A33B6}"/>
    <cellStyle name="Comma 4 3 2 3 8 3" xfId="11234" xr:uid="{444CB408-7552-4FD7-8E69-BFF0C0CC34E6}"/>
    <cellStyle name="Comma 4 3 2 3 9" xfId="4619" xr:uid="{00000000-0005-0000-0000-000059090000}"/>
    <cellStyle name="Comma 4 3 2 3 9 2" xfId="13069" xr:uid="{8DC2A53C-32F5-4D72-870C-226ED65B9DEB}"/>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1E8AD16A-414E-4112-992B-AE0FE2BA1BDE}"/>
    <cellStyle name="Comma 4 3 2 4 2 3" xfId="11407" xr:uid="{DC6B213E-0869-4BF0-B858-A4F7274030C9}"/>
    <cellStyle name="Comma 4 3 2 4 3" xfId="5030" xr:uid="{00000000-0005-0000-0000-00005D090000}"/>
    <cellStyle name="Comma 4 3 2 4 3 2" xfId="13480" xr:uid="{D6E729B1-0974-4E59-82AB-F8DDBB6BBA4E}"/>
    <cellStyle name="Comma 4 3 2 4 4" xfId="9262" xr:uid="{1B0D4460-7C37-40B5-929A-0681D38EBFE5}"/>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4D56A898-AD51-4287-8E11-4AADE926330E}"/>
    <cellStyle name="Comma 4 3 2 5 2 3" xfId="11820" xr:uid="{47477782-9065-4DAF-9A24-72AD763B7C4A}"/>
    <cellStyle name="Comma 4 3 2 5 3" xfId="5443" xr:uid="{00000000-0005-0000-0000-000061090000}"/>
    <cellStyle name="Comma 4 3 2 5 3 2" xfId="13893" xr:uid="{E5EC56A4-BDDD-4855-BA2A-6588F6725DE1}"/>
    <cellStyle name="Comma 4 3 2 5 4" xfId="9675" xr:uid="{036944CB-B1AC-4391-9A3B-D904CEA7D197}"/>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65B026C1-C101-4CA2-A2D5-29DF519F9C4E}"/>
    <cellStyle name="Comma 4 3 2 6 2 3" xfId="12233" xr:uid="{7587D70B-58DE-4F71-AEFD-643BF9E7E38B}"/>
    <cellStyle name="Comma 4 3 2 6 3" xfId="5856" xr:uid="{00000000-0005-0000-0000-000065090000}"/>
    <cellStyle name="Comma 4 3 2 6 3 2" xfId="14306" xr:uid="{BB45E4C2-AEB0-449A-9C20-E4D9275A2481}"/>
    <cellStyle name="Comma 4 3 2 6 4" xfId="10088" xr:uid="{396153BF-83EF-43AB-B856-088A7340EDDB}"/>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21F86E9C-2B51-40BA-99C3-6D43E623B0DF}"/>
    <cellStyle name="Comma 4 3 2 7 2 3" xfId="12646" xr:uid="{38D8B65A-C523-474C-9296-C92A4F00A9DA}"/>
    <cellStyle name="Comma 4 3 2 7 3" xfId="6269" xr:uid="{00000000-0005-0000-0000-000069090000}"/>
    <cellStyle name="Comma 4 3 2 7 3 2" xfId="14719" xr:uid="{FD30A81A-3D9C-4DCC-9355-4C9AF27C6835}"/>
    <cellStyle name="Comma 4 3 2 7 4" xfId="10501" xr:uid="{AC70A783-E82E-4F10-8F80-5CA055A6D952}"/>
    <cellStyle name="Comma 4 3 2 8" xfId="2398" xr:uid="{00000000-0005-0000-0000-00006A090000}"/>
    <cellStyle name="Comma 4 3 2 8 2" xfId="6682" xr:uid="{00000000-0005-0000-0000-00006B090000}"/>
    <cellStyle name="Comma 4 3 2 8 2 2" xfId="15132" xr:uid="{9B4C7393-2032-4FDD-A781-7B292CAD9B4E}"/>
    <cellStyle name="Comma 4 3 2 8 3" xfId="10914" xr:uid="{BE221297-8C11-4136-AA26-E71E7AA36BC5}"/>
    <cellStyle name="Comma 4 3 2 9" xfId="2365" xr:uid="{00000000-0005-0000-0000-00006C090000}"/>
    <cellStyle name="Comma 4 3 3" xfId="149" xr:uid="{00000000-0005-0000-0000-00006D090000}"/>
    <cellStyle name="Comma 4 3 3 10" xfId="4620" xr:uid="{00000000-0005-0000-0000-00006E090000}"/>
    <cellStyle name="Comma 4 3 3 10 2" xfId="13070" xr:uid="{6A1A38D4-18EB-4EDB-ABEB-9B3B93B16A3D}"/>
    <cellStyle name="Comma 4 3 3 11" xfId="8852" xr:uid="{7C52A0E9-F3DD-4A25-8407-E74AACB34FDE}"/>
    <cellStyle name="Comma 4 3 3 2" xfId="150" xr:uid="{00000000-0005-0000-0000-00006F090000}"/>
    <cellStyle name="Comma 4 3 3 2 10" xfId="8853" xr:uid="{C1C4D07A-A50B-4B81-A633-9EFAE5AE9096}"/>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60C76B3D-A61D-43A7-9FCB-946201CF5923}"/>
    <cellStyle name="Comma 4 3 3 2 2 2 3" xfId="11412" xr:uid="{1B9BB6B3-A8DC-4E12-87E0-3136CA41C44B}"/>
    <cellStyle name="Comma 4 3 3 2 2 3" xfId="5035" xr:uid="{00000000-0005-0000-0000-000073090000}"/>
    <cellStyle name="Comma 4 3 3 2 2 3 2" xfId="13485" xr:uid="{A5152A79-1F4C-4C03-8C2F-0D09D7981DA3}"/>
    <cellStyle name="Comma 4 3 3 2 2 4" xfId="9267" xr:uid="{A803E645-B6F2-47DB-9C4A-75815247389B}"/>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E3DBBE30-CDF0-4FFC-A152-86ADC9371033}"/>
    <cellStyle name="Comma 4 3 3 2 3 2 3" xfId="11825" xr:uid="{147199AC-6A1D-4967-BB9B-1CE4C86AFB5E}"/>
    <cellStyle name="Comma 4 3 3 2 3 3" xfId="5448" xr:uid="{00000000-0005-0000-0000-000077090000}"/>
    <cellStyle name="Comma 4 3 3 2 3 3 2" xfId="13898" xr:uid="{BDC2EB85-2EC3-4233-90D9-71D8C3DE9AD7}"/>
    <cellStyle name="Comma 4 3 3 2 3 4" xfId="9680" xr:uid="{E27EEF0F-8DED-40E6-A922-0D46344AD112}"/>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31F6DF3F-EA37-4FDF-B8A4-48EA76CC69C9}"/>
    <cellStyle name="Comma 4 3 3 2 4 2 3" xfId="12238" xr:uid="{A8F5E05C-01F0-4840-9EE7-A5A8A020A6E5}"/>
    <cellStyle name="Comma 4 3 3 2 4 3" xfId="5861" xr:uid="{00000000-0005-0000-0000-00007B090000}"/>
    <cellStyle name="Comma 4 3 3 2 4 3 2" xfId="14311" xr:uid="{1B11D0C2-7839-416A-997C-2CCB9E03FD93}"/>
    <cellStyle name="Comma 4 3 3 2 4 4" xfId="10093" xr:uid="{435BF55B-1A81-4580-9A62-3588D7DCDA98}"/>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4A963EBE-537B-4296-8086-A1EB96FB6DFE}"/>
    <cellStyle name="Comma 4 3 3 2 5 2 3" xfId="12651" xr:uid="{C5E4E10A-9DB1-46E9-9F72-E4418B32C39F}"/>
    <cellStyle name="Comma 4 3 3 2 5 3" xfId="6274" xr:uid="{00000000-0005-0000-0000-00007F090000}"/>
    <cellStyle name="Comma 4 3 3 2 5 3 2" xfId="14724" xr:uid="{3E68838D-205B-4A43-B2AC-DBF3FDEDBEF7}"/>
    <cellStyle name="Comma 4 3 3 2 5 4" xfId="10506" xr:uid="{90FE6F76-5B17-48D2-A3E0-50BB00F7E7E0}"/>
    <cellStyle name="Comma 4 3 3 2 6" xfId="2403" xr:uid="{00000000-0005-0000-0000-000080090000}"/>
    <cellStyle name="Comma 4 3 3 2 6 2" xfId="6687" xr:uid="{00000000-0005-0000-0000-000081090000}"/>
    <cellStyle name="Comma 4 3 3 2 6 2 2" xfId="15137" xr:uid="{8895A1A7-423F-4292-B996-0C372EAD49E1}"/>
    <cellStyle name="Comma 4 3 3 2 6 3" xfId="10919" xr:uid="{CB9CFBD8-B206-440D-861E-21C1C93177A1}"/>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C694AAB1-6276-43F8-9EE5-9A3EA4DB8B60}"/>
    <cellStyle name="Comma 4 3 3 2 8 3" xfId="11236" xr:uid="{F6FB5F0E-05DB-4DB0-8824-949669A14EEC}"/>
    <cellStyle name="Comma 4 3 3 2 9" xfId="4621" xr:uid="{00000000-0005-0000-0000-000085090000}"/>
    <cellStyle name="Comma 4 3 3 2 9 2" xfId="13071" xr:uid="{ADE84D94-1670-42B4-A303-5A7900635EA5}"/>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C1ADB345-1B20-4B47-A4A2-BD645B42BBF2}"/>
    <cellStyle name="Comma 4 3 3 3 2 3" xfId="11411" xr:uid="{1B628F9A-84BD-424F-A872-09893AC8EACC}"/>
    <cellStyle name="Comma 4 3 3 3 3" xfId="5034" xr:uid="{00000000-0005-0000-0000-000089090000}"/>
    <cellStyle name="Comma 4 3 3 3 3 2" xfId="13484" xr:uid="{017DAD46-68DF-4C80-97C1-8D6B5DB3DFFB}"/>
    <cellStyle name="Comma 4 3 3 3 4" xfId="9266" xr:uid="{037BA998-A833-432F-975A-A034E1C7B85B}"/>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6D7D1569-3B7D-4211-B2FF-0DEF7A3D0E03}"/>
    <cellStyle name="Comma 4 3 3 4 2 3" xfId="11824" xr:uid="{3C200016-E8B5-47FB-91C4-49D210E5C3E0}"/>
    <cellStyle name="Comma 4 3 3 4 3" xfId="5447" xr:uid="{00000000-0005-0000-0000-00008D090000}"/>
    <cellStyle name="Comma 4 3 3 4 3 2" xfId="13897" xr:uid="{7F065962-88FF-496B-A85E-F5759AEF1E55}"/>
    <cellStyle name="Comma 4 3 3 4 4" xfId="9679" xr:uid="{A9246B60-FE91-4E5E-8A82-602C0CFB44D2}"/>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183ED15C-375B-4064-9F45-45E3B9089F42}"/>
    <cellStyle name="Comma 4 3 3 5 2 3" xfId="12237" xr:uid="{F0440660-9CA2-4770-9E0E-BC42704A72A3}"/>
    <cellStyle name="Comma 4 3 3 5 3" xfId="5860" xr:uid="{00000000-0005-0000-0000-000091090000}"/>
    <cellStyle name="Comma 4 3 3 5 3 2" xfId="14310" xr:uid="{F39427FA-5CD9-4CF9-BBAE-332205F66A65}"/>
    <cellStyle name="Comma 4 3 3 5 4" xfId="10092" xr:uid="{4805E467-7F20-4313-8544-ED8C8199DC2D}"/>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916E610E-28ED-49CD-9A01-D4E45C4902CE}"/>
    <cellStyle name="Comma 4 3 3 6 2 3" xfId="12650" xr:uid="{4B9D0DEA-DB17-4B82-8EDE-1DE179E0A556}"/>
    <cellStyle name="Comma 4 3 3 6 3" xfId="6273" xr:uid="{00000000-0005-0000-0000-000095090000}"/>
    <cellStyle name="Comma 4 3 3 6 3 2" xfId="14723" xr:uid="{CAA18CCD-7F01-4436-98A8-FB2254D7828F}"/>
    <cellStyle name="Comma 4 3 3 6 4" xfId="10505" xr:uid="{1EAD8D7D-C699-4339-9B03-3C8B8B190B40}"/>
    <cellStyle name="Comma 4 3 3 7" xfId="2402" xr:uid="{00000000-0005-0000-0000-000096090000}"/>
    <cellStyle name="Comma 4 3 3 7 2" xfId="6686" xr:uid="{00000000-0005-0000-0000-000097090000}"/>
    <cellStyle name="Comma 4 3 3 7 2 2" xfId="15136" xr:uid="{3887C783-70DA-4323-8019-424C3128EBB1}"/>
    <cellStyle name="Comma 4 3 3 7 3" xfId="10918" xr:uid="{19041B72-3617-4B35-8FA8-C53F0858F937}"/>
    <cellStyle name="Comma 4 3 3 8" xfId="2361" xr:uid="{00000000-0005-0000-0000-000098090000}"/>
    <cellStyle name="Comma 4 3 3 9" xfId="2780" xr:uid="{00000000-0005-0000-0000-000099090000}"/>
    <cellStyle name="Comma 4 3 3 9 2" xfId="7003" xr:uid="{00000000-0005-0000-0000-00009A090000}"/>
    <cellStyle name="Comma 4 3 3 9 2 2" xfId="15453" xr:uid="{765DFBC0-8D58-46F8-A0AF-A3AAF8463FB0}"/>
    <cellStyle name="Comma 4 3 3 9 3" xfId="11235" xr:uid="{B92ECB05-C94E-48CD-8CBD-3F00B86D13C4}"/>
    <cellStyle name="Comma 4 3 4" xfId="151" xr:uid="{00000000-0005-0000-0000-00009B090000}"/>
    <cellStyle name="Comma 4 3 4 10" xfId="8854" xr:uid="{7D20BD18-9EF4-4933-B0A0-E60E3DAC18A9}"/>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48B84D6F-E790-4BFD-8ACE-3E61B95A7476}"/>
    <cellStyle name="Comma 4 3 4 2 2 3" xfId="11413" xr:uid="{75A40915-3CC6-41F3-8793-97996313F235}"/>
    <cellStyle name="Comma 4 3 4 2 3" xfId="5036" xr:uid="{00000000-0005-0000-0000-00009F090000}"/>
    <cellStyle name="Comma 4 3 4 2 3 2" xfId="13486" xr:uid="{0A4E3894-5016-48D4-8688-FD90FC614EC4}"/>
    <cellStyle name="Comma 4 3 4 2 4" xfId="9268" xr:uid="{DEA79AB3-21C0-4448-8F64-7EC300265B75}"/>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290FD4F0-2E15-4CDF-BC69-45F8112450DD}"/>
    <cellStyle name="Comma 4 3 4 3 2 3" xfId="11826" xr:uid="{2B5A478E-4A33-4984-A3AE-2409B6EA0FF1}"/>
    <cellStyle name="Comma 4 3 4 3 3" xfId="5449" xr:uid="{00000000-0005-0000-0000-0000A3090000}"/>
    <cellStyle name="Comma 4 3 4 3 3 2" xfId="13899" xr:uid="{9667DD4E-6E46-4ED6-9183-9741324AA9AF}"/>
    <cellStyle name="Comma 4 3 4 3 4" xfId="9681" xr:uid="{4E4F39D3-66A6-49E0-8FB2-3484372A90CF}"/>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557F160E-09B3-46AC-A925-B19976E80571}"/>
    <cellStyle name="Comma 4 3 4 4 2 3" xfId="12239" xr:uid="{3FEAA1AC-BB54-44F8-882A-956117AA6239}"/>
    <cellStyle name="Comma 4 3 4 4 3" xfId="5862" xr:uid="{00000000-0005-0000-0000-0000A7090000}"/>
    <cellStyle name="Comma 4 3 4 4 3 2" xfId="14312" xr:uid="{E1F0EDF8-6E91-4DB0-A8CD-3778FBD356F1}"/>
    <cellStyle name="Comma 4 3 4 4 4" xfId="10094" xr:uid="{65C164E8-EC01-49B8-A8BC-BCBC12B22A2A}"/>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0FFBFD15-E8E1-4BFB-AD8E-73F9DEC99019}"/>
    <cellStyle name="Comma 4 3 4 5 2 3" xfId="12652" xr:uid="{FC20406A-E7BC-4B7D-B993-6B0303A1B2B8}"/>
    <cellStyle name="Comma 4 3 4 5 3" xfId="6275" xr:uid="{00000000-0005-0000-0000-0000AB090000}"/>
    <cellStyle name="Comma 4 3 4 5 3 2" xfId="14725" xr:uid="{423E394E-491D-4BB4-8002-FD86E6698589}"/>
    <cellStyle name="Comma 4 3 4 5 4" xfId="10507" xr:uid="{30C8D1B8-F246-4B67-A3F4-9B3A19136D20}"/>
    <cellStyle name="Comma 4 3 4 6" xfId="2404" xr:uid="{00000000-0005-0000-0000-0000AC090000}"/>
    <cellStyle name="Comma 4 3 4 6 2" xfId="6688" xr:uid="{00000000-0005-0000-0000-0000AD090000}"/>
    <cellStyle name="Comma 4 3 4 6 2 2" xfId="15138" xr:uid="{28F43EB7-10DF-4361-A763-E6D8C9DDA45E}"/>
    <cellStyle name="Comma 4 3 4 6 3" xfId="10920" xr:uid="{2F1517D9-3A73-477A-9C55-9FB35CC1DD8B}"/>
    <cellStyle name="Comma 4 3 4 7" xfId="2700" xr:uid="{00000000-0005-0000-0000-0000AE090000}"/>
    <cellStyle name="Comma 4 3 4 8" xfId="2782" xr:uid="{00000000-0005-0000-0000-0000AF090000}"/>
    <cellStyle name="Comma 4 3 4 8 2" xfId="7005" xr:uid="{00000000-0005-0000-0000-0000B0090000}"/>
    <cellStyle name="Comma 4 3 4 8 2 2" xfId="15455" xr:uid="{A8DD8F45-FCE9-49CC-A190-BC0A8A5F897E}"/>
    <cellStyle name="Comma 4 3 4 8 3" xfId="11237" xr:uid="{FEB0BE56-AC0C-4A55-94BC-C3040082BFE0}"/>
    <cellStyle name="Comma 4 3 4 9" xfId="4622" xr:uid="{00000000-0005-0000-0000-0000B1090000}"/>
    <cellStyle name="Comma 4 3 4 9 2" xfId="13072" xr:uid="{C2E00A3D-6086-48A9-87C1-D6F3E2B8EEC0}"/>
    <cellStyle name="Comma 4 3 5" xfId="152" xr:uid="{00000000-0005-0000-0000-0000B2090000}"/>
    <cellStyle name="Comma 4 3 5 10" xfId="8855" xr:uid="{FDCAF4D6-1FAB-4AD1-840B-04EEBA5462AC}"/>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10FED885-B7D0-43DF-A4DB-DE4EFAFA780D}"/>
    <cellStyle name="Comma 4 3 5 2 2 3" xfId="11414" xr:uid="{8DC64AD9-EF33-4C8D-813E-108C73413DFC}"/>
    <cellStyle name="Comma 4 3 5 2 3" xfId="5037" xr:uid="{00000000-0005-0000-0000-0000B6090000}"/>
    <cellStyle name="Comma 4 3 5 2 3 2" xfId="13487" xr:uid="{B62088A0-B68F-46FC-9DCD-B7A93846FB2F}"/>
    <cellStyle name="Comma 4 3 5 2 4" xfId="9269" xr:uid="{9445C425-5446-4745-A9E7-5F57B807F7AE}"/>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F6BACAD5-E7B8-4CEE-8EB0-3E52B084153D}"/>
    <cellStyle name="Comma 4 3 5 3 2 3" xfId="11827" xr:uid="{F6D828EA-7C43-4B65-B6C7-FE243F8770DB}"/>
    <cellStyle name="Comma 4 3 5 3 3" xfId="5450" xr:uid="{00000000-0005-0000-0000-0000BA090000}"/>
    <cellStyle name="Comma 4 3 5 3 3 2" xfId="13900" xr:uid="{265DCD07-048B-4B72-B2C7-4838FD5A3765}"/>
    <cellStyle name="Comma 4 3 5 3 4" xfId="9682" xr:uid="{71AC7DCB-1A3F-4865-AD20-6692EADA6333}"/>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1498D574-B7E7-46BF-BF73-C1EFA3D23888}"/>
    <cellStyle name="Comma 4 3 5 4 2 3" xfId="12240" xr:uid="{BC397859-B139-45E4-81EA-C2A0FE2E1CC2}"/>
    <cellStyle name="Comma 4 3 5 4 3" xfId="5863" xr:uid="{00000000-0005-0000-0000-0000BE090000}"/>
    <cellStyle name="Comma 4 3 5 4 3 2" xfId="14313" xr:uid="{60253BA2-0EC8-4786-844D-AED351CE7BA8}"/>
    <cellStyle name="Comma 4 3 5 4 4" xfId="10095" xr:uid="{D803E663-60D0-4A02-B48E-670122D18240}"/>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703BB609-942C-4E88-BD8E-6589B6390DF4}"/>
    <cellStyle name="Comma 4 3 5 5 2 3" xfId="12653" xr:uid="{4E9915A5-D216-47A0-81A7-C21B867C2594}"/>
    <cellStyle name="Comma 4 3 5 5 3" xfId="6276" xr:uid="{00000000-0005-0000-0000-0000C2090000}"/>
    <cellStyle name="Comma 4 3 5 5 3 2" xfId="14726" xr:uid="{55D294A1-C584-47CF-9E74-904D4B931764}"/>
    <cellStyle name="Comma 4 3 5 5 4" xfId="10508" xr:uid="{75CF9228-224B-4642-8205-825D194030BF}"/>
    <cellStyle name="Comma 4 3 5 6" xfId="2405" xr:uid="{00000000-0005-0000-0000-0000C3090000}"/>
    <cellStyle name="Comma 4 3 5 6 2" xfId="6689" xr:uid="{00000000-0005-0000-0000-0000C4090000}"/>
    <cellStyle name="Comma 4 3 5 6 2 2" xfId="15139" xr:uid="{4BC2A7A0-0E63-496F-BFE0-2BC8F8FB0EF2}"/>
    <cellStyle name="Comma 4 3 5 6 3" xfId="10921" xr:uid="{F08D9879-BCA9-4892-AD10-2E6C296A5507}"/>
    <cellStyle name="Comma 4 3 5 7" xfId="2701" xr:uid="{00000000-0005-0000-0000-0000C5090000}"/>
    <cellStyle name="Comma 4 3 5 8" xfId="2783" xr:uid="{00000000-0005-0000-0000-0000C6090000}"/>
    <cellStyle name="Comma 4 3 5 8 2" xfId="7006" xr:uid="{00000000-0005-0000-0000-0000C7090000}"/>
    <cellStyle name="Comma 4 3 5 8 2 2" xfId="15456" xr:uid="{22478FEE-5F5F-451D-818D-F7704DBC6F81}"/>
    <cellStyle name="Comma 4 3 5 8 3" xfId="11238" xr:uid="{962EBC3C-1794-46CC-B83C-E3A44AD6E569}"/>
    <cellStyle name="Comma 4 3 5 9" xfId="4623" xr:uid="{00000000-0005-0000-0000-0000C8090000}"/>
    <cellStyle name="Comma 4 3 5 9 2" xfId="13073" xr:uid="{E4E50415-A005-4BE4-82C1-EE800F211C60}"/>
    <cellStyle name="Comma 4 4" xfId="153" xr:uid="{00000000-0005-0000-0000-0000C9090000}"/>
    <cellStyle name="Comma 4 4 10" xfId="2784" xr:uid="{00000000-0005-0000-0000-0000CA090000}"/>
    <cellStyle name="Comma 4 4 10 2" xfId="7007" xr:uid="{00000000-0005-0000-0000-0000CB090000}"/>
    <cellStyle name="Comma 4 4 10 2 2" xfId="15457" xr:uid="{B4293B3E-8DAD-44A2-BEE5-E56596FC77C7}"/>
    <cellStyle name="Comma 4 4 10 3" xfId="11239" xr:uid="{ADE46601-00FA-4A28-9FBF-AE08F2D88F3B}"/>
    <cellStyle name="Comma 4 4 11" xfId="4624" xr:uid="{00000000-0005-0000-0000-0000CC090000}"/>
    <cellStyle name="Comma 4 4 11 2" xfId="13074" xr:uid="{C5174B98-C4AE-40D2-AC03-4A308091242E}"/>
    <cellStyle name="Comma 4 4 12" xfId="8856" xr:uid="{F4EC71D4-A736-4E01-B197-BB544110D59D}"/>
    <cellStyle name="Comma 4 4 2" xfId="154" xr:uid="{00000000-0005-0000-0000-0000CD090000}"/>
    <cellStyle name="Comma 4 4 2 10" xfId="4625" xr:uid="{00000000-0005-0000-0000-0000CE090000}"/>
    <cellStyle name="Comma 4 4 2 10 2" xfId="13075" xr:uid="{2B5921D5-6202-45D1-8B94-F86999B8C278}"/>
    <cellStyle name="Comma 4 4 2 11" xfId="8857" xr:uid="{82B1368F-D8ED-483E-89FC-FAAF4489A186}"/>
    <cellStyle name="Comma 4 4 2 2" xfId="155" xr:uid="{00000000-0005-0000-0000-0000CF090000}"/>
    <cellStyle name="Comma 4 4 2 2 10" xfId="8858" xr:uid="{52C41006-487F-4CB5-AAFC-8C3201B8FC05}"/>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8F9D48CB-A0AE-4B7D-A61D-DD705DFB0086}"/>
    <cellStyle name="Comma 4 4 2 2 2 2 3" xfId="11417" xr:uid="{D0012442-E043-428A-8638-3447E85C32D8}"/>
    <cellStyle name="Comma 4 4 2 2 2 3" xfId="5040" xr:uid="{00000000-0005-0000-0000-0000D3090000}"/>
    <cellStyle name="Comma 4 4 2 2 2 3 2" xfId="13490" xr:uid="{70BBB71E-517B-4381-81CF-F53D485302DE}"/>
    <cellStyle name="Comma 4 4 2 2 2 4" xfId="9272" xr:uid="{E362C601-70AE-459F-B351-37DFF17B06F5}"/>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2A80EE21-D205-47FB-A305-BFC6EDC1EFF0}"/>
    <cellStyle name="Comma 4 4 2 2 3 2 3" xfId="11830" xr:uid="{E82FECF9-1917-42A2-A069-0AE201715706}"/>
    <cellStyle name="Comma 4 4 2 2 3 3" xfId="5453" xr:uid="{00000000-0005-0000-0000-0000D7090000}"/>
    <cellStyle name="Comma 4 4 2 2 3 3 2" xfId="13903" xr:uid="{0CF4D079-BFD9-45BC-BF58-1E1222E0AA83}"/>
    <cellStyle name="Comma 4 4 2 2 3 4" xfId="9685" xr:uid="{F5B94CA6-1831-4DD8-86C9-711AB13008FF}"/>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7FE735D0-1D7E-4A79-BAA5-8B14E26E7AFE}"/>
    <cellStyle name="Comma 4 4 2 2 4 2 3" xfId="12243" xr:uid="{5EF7B8AB-CB28-4BA6-A235-786EFEEE7958}"/>
    <cellStyle name="Comma 4 4 2 2 4 3" xfId="5866" xr:uid="{00000000-0005-0000-0000-0000DB090000}"/>
    <cellStyle name="Comma 4 4 2 2 4 3 2" xfId="14316" xr:uid="{B2685488-2F1A-4220-A61D-BD14A0F3910F}"/>
    <cellStyle name="Comma 4 4 2 2 4 4" xfId="10098" xr:uid="{BF419BD5-042D-4C9E-8B70-65D23942C331}"/>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914207AB-8AAD-4AAE-AEE8-99AA00468FAE}"/>
    <cellStyle name="Comma 4 4 2 2 5 2 3" xfId="12656" xr:uid="{46B30AFD-B2E9-431A-9765-09D920FE08EC}"/>
    <cellStyle name="Comma 4 4 2 2 5 3" xfId="6279" xr:uid="{00000000-0005-0000-0000-0000DF090000}"/>
    <cellStyle name="Comma 4 4 2 2 5 3 2" xfId="14729" xr:uid="{4E9E2B80-0E70-468F-A240-DA7D96A31F69}"/>
    <cellStyle name="Comma 4 4 2 2 5 4" xfId="10511" xr:uid="{C3241B6B-1894-4A80-9DC6-0C1C4B307C9D}"/>
    <cellStyle name="Comma 4 4 2 2 6" xfId="2408" xr:uid="{00000000-0005-0000-0000-0000E0090000}"/>
    <cellStyle name="Comma 4 4 2 2 6 2" xfId="6692" xr:uid="{00000000-0005-0000-0000-0000E1090000}"/>
    <cellStyle name="Comma 4 4 2 2 6 2 2" xfId="15142" xr:uid="{B4FC04B0-AE7F-4687-BFB1-B6E939597264}"/>
    <cellStyle name="Comma 4 4 2 2 6 3" xfId="10924" xr:uid="{CF5C9F1E-396C-4A1C-B7A0-1576C0BFA550}"/>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A163F021-3142-4473-97F7-25BE56720B2C}"/>
    <cellStyle name="Comma 4 4 2 2 8 3" xfId="11241" xr:uid="{A384E273-FFEA-45B8-A928-C84AD301A4AD}"/>
    <cellStyle name="Comma 4 4 2 2 9" xfId="4626" xr:uid="{00000000-0005-0000-0000-0000E5090000}"/>
    <cellStyle name="Comma 4 4 2 2 9 2" xfId="13076" xr:uid="{E131F984-6B31-4B47-93AD-3786721FE596}"/>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165B01EE-B26A-4FE3-A90E-D29223436FAA}"/>
    <cellStyle name="Comma 4 4 2 3 2 3" xfId="11416" xr:uid="{5AF4D7B0-F6FB-4BB0-A9CD-AF961AAB1AF6}"/>
    <cellStyle name="Comma 4 4 2 3 3" xfId="5039" xr:uid="{00000000-0005-0000-0000-0000E9090000}"/>
    <cellStyle name="Comma 4 4 2 3 3 2" xfId="13489" xr:uid="{B2AB5F5F-4757-4018-B2E8-6C47F6A8DBFE}"/>
    <cellStyle name="Comma 4 4 2 3 4" xfId="9271" xr:uid="{79A67675-28E1-401D-A219-5CE4D4273B71}"/>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85BB3AF4-D3FD-4594-B969-A2BB8F83211C}"/>
    <cellStyle name="Comma 4 4 2 4 2 3" xfId="11829" xr:uid="{57BF1B15-BFE5-49F5-A647-C7A9094CF340}"/>
    <cellStyle name="Comma 4 4 2 4 3" xfId="5452" xr:uid="{00000000-0005-0000-0000-0000ED090000}"/>
    <cellStyle name="Comma 4 4 2 4 3 2" xfId="13902" xr:uid="{E13AFD1F-B9A6-4C21-AC83-E23419AF3567}"/>
    <cellStyle name="Comma 4 4 2 4 4" xfId="9684" xr:uid="{3F0AFD1E-B21D-4165-BAA3-BE52959A6097}"/>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00692914-D81E-4760-A442-9C7C94962B20}"/>
    <cellStyle name="Comma 4 4 2 5 2 3" xfId="12242" xr:uid="{1EB36604-ECAD-47F0-92C8-D6AEE43BB3D6}"/>
    <cellStyle name="Comma 4 4 2 5 3" xfId="5865" xr:uid="{00000000-0005-0000-0000-0000F1090000}"/>
    <cellStyle name="Comma 4 4 2 5 3 2" xfId="14315" xr:uid="{EB0000FB-E74F-45AA-A5B4-7A08FE2ABE7D}"/>
    <cellStyle name="Comma 4 4 2 5 4" xfId="10097" xr:uid="{3F7E3926-F3CD-4FF7-A447-3B32F61B4C53}"/>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17EB5D78-2E12-408D-B48C-42607BA3CC7A}"/>
    <cellStyle name="Comma 4 4 2 6 2 3" xfId="12655" xr:uid="{BB6F9CB6-EA95-4994-A459-7FD50E17AD9A}"/>
    <cellStyle name="Comma 4 4 2 6 3" xfId="6278" xr:uid="{00000000-0005-0000-0000-0000F5090000}"/>
    <cellStyle name="Comma 4 4 2 6 3 2" xfId="14728" xr:uid="{BDF6C487-8380-4B83-971A-5CD5BCD83D9A}"/>
    <cellStyle name="Comma 4 4 2 6 4" xfId="10510" xr:uid="{8C3FDE42-D0FC-4131-A601-959725877779}"/>
    <cellStyle name="Comma 4 4 2 7" xfId="2407" xr:uid="{00000000-0005-0000-0000-0000F6090000}"/>
    <cellStyle name="Comma 4 4 2 7 2" xfId="6691" xr:uid="{00000000-0005-0000-0000-0000F7090000}"/>
    <cellStyle name="Comma 4 4 2 7 2 2" xfId="15141" xr:uid="{73E084A4-8D29-4A23-87E0-084816F2E655}"/>
    <cellStyle name="Comma 4 4 2 7 3" xfId="10923" xr:uid="{2BF7A03E-0DD9-47BD-8366-51D60AD4EBE7}"/>
    <cellStyle name="Comma 4 4 2 8" xfId="2703" xr:uid="{00000000-0005-0000-0000-0000F8090000}"/>
    <cellStyle name="Comma 4 4 2 9" xfId="2785" xr:uid="{00000000-0005-0000-0000-0000F9090000}"/>
    <cellStyle name="Comma 4 4 2 9 2" xfId="7008" xr:uid="{00000000-0005-0000-0000-0000FA090000}"/>
    <cellStyle name="Comma 4 4 2 9 2 2" xfId="15458" xr:uid="{1C2D1883-686F-41F1-BB27-F26F39D38A9F}"/>
    <cellStyle name="Comma 4 4 2 9 3" xfId="11240" xr:uid="{4A543459-7942-4751-AD4B-B6FFA88BE7B4}"/>
    <cellStyle name="Comma 4 4 3" xfId="156" xr:uid="{00000000-0005-0000-0000-0000FB090000}"/>
    <cellStyle name="Comma 4 4 3 10" xfId="8859" xr:uid="{B0B7EF48-7E38-4C62-8451-F29C3D935661}"/>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0166CADA-DABA-4132-8A26-F0A9875A968E}"/>
    <cellStyle name="Comma 4 4 3 2 2 3" xfId="11418" xr:uid="{2EC15190-63EA-4BCF-B71C-C9E2B2FC91E6}"/>
    <cellStyle name="Comma 4 4 3 2 3" xfId="5041" xr:uid="{00000000-0005-0000-0000-0000FF090000}"/>
    <cellStyle name="Comma 4 4 3 2 3 2" xfId="13491" xr:uid="{E7ADADBF-2CFF-415A-87F1-129A6F65D0CD}"/>
    <cellStyle name="Comma 4 4 3 2 4" xfId="9273" xr:uid="{F63799CF-BC6E-45BE-8B51-F57A679811CA}"/>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1F31DABA-434D-438F-8F58-82D10FD4C0C1}"/>
    <cellStyle name="Comma 4 4 3 3 2 3" xfId="11831" xr:uid="{EC067922-A490-4E3B-8D83-B49A892FBDCF}"/>
    <cellStyle name="Comma 4 4 3 3 3" xfId="5454" xr:uid="{00000000-0005-0000-0000-0000030A0000}"/>
    <cellStyle name="Comma 4 4 3 3 3 2" xfId="13904" xr:uid="{679BBBAE-4066-4F82-A53D-7506402A610B}"/>
    <cellStyle name="Comma 4 4 3 3 4" xfId="9686" xr:uid="{F680FD5A-7C8C-455E-A0C6-03A88EE53DC2}"/>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4196A22D-744F-447D-8F75-F5DED3ACA6CF}"/>
    <cellStyle name="Comma 4 4 3 4 2 3" xfId="12244" xr:uid="{2F4C4711-C214-4458-ACD7-D857CD69A942}"/>
    <cellStyle name="Comma 4 4 3 4 3" xfId="5867" xr:uid="{00000000-0005-0000-0000-0000070A0000}"/>
    <cellStyle name="Comma 4 4 3 4 3 2" xfId="14317" xr:uid="{3C4813A7-8F9E-4B81-A577-F0A1B3FF7E4C}"/>
    <cellStyle name="Comma 4 4 3 4 4" xfId="10099" xr:uid="{D89CAE52-4E41-4B3D-A791-96F36E3F168E}"/>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6990C140-D274-4319-B1DD-52704E42F6AC}"/>
    <cellStyle name="Comma 4 4 3 5 2 3" xfId="12657" xr:uid="{F96C6D29-A686-413C-8BCE-C826C5BC346C}"/>
    <cellStyle name="Comma 4 4 3 5 3" xfId="6280" xr:uid="{00000000-0005-0000-0000-00000B0A0000}"/>
    <cellStyle name="Comma 4 4 3 5 3 2" xfId="14730" xr:uid="{3C4B72DF-C4A2-469A-A4DD-A08AE0440072}"/>
    <cellStyle name="Comma 4 4 3 5 4" xfId="10512" xr:uid="{B5D81D95-5E69-4825-AD5D-D97DABA87ED5}"/>
    <cellStyle name="Comma 4 4 3 6" xfId="2409" xr:uid="{00000000-0005-0000-0000-00000C0A0000}"/>
    <cellStyle name="Comma 4 4 3 6 2" xfId="6693" xr:uid="{00000000-0005-0000-0000-00000D0A0000}"/>
    <cellStyle name="Comma 4 4 3 6 2 2" xfId="15143" xr:uid="{6143C269-A3A2-467A-8F28-02C2A0ABDC00}"/>
    <cellStyle name="Comma 4 4 3 6 3" xfId="10925" xr:uid="{BC3D36B7-90A8-42CD-8DFC-2A7727F7DAFD}"/>
    <cellStyle name="Comma 4 4 3 7" xfId="2705" xr:uid="{00000000-0005-0000-0000-00000E0A0000}"/>
    <cellStyle name="Comma 4 4 3 8" xfId="2787" xr:uid="{00000000-0005-0000-0000-00000F0A0000}"/>
    <cellStyle name="Comma 4 4 3 8 2" xfId="7010" xr:uid="{00000000-0005-0000-0000-0000100A0000}"/>
    <cellStyle name="Comma 4 4 3 8 2 2" xfId="15460" xr:uid="{CE9B6A38-613A-439F-9E85-AB488561E45D}"/>
    <cellStyle name="Comma 4 4 3 8 3" xfId="11242" xr:uid="{C5ECAA68-2343-431F-94FA-4A707D92105A}"/>
    <cellStyle name="Comma 4 4 3 9" xfId="4627" xr:uid="{00000000-0005-0000-0000-0000110A0000}"/>
    <cellStyle name="Comma 4 4 3 9 2" xfId="13077" xr:uid="{7D608EB6-D9BE-4F86-B0DE-87B252F9FDA9}"/>
    <cellStyle name="Comma 4 4 4" xfId="690" xr:uid="{00000000-0005-0000-0000-0000120A0000}"/>
    <cellStyle name="Comma 4 4 4 2" xfId="2961" xr:uid="{00000000-0005-0000-0000-0000130A0000}"/>
    <cellStyle name="Comma 4 4 4 2 2" xfId="7183" xr:uid="{00000000-0005-0000-0000-0000140A0000}"/>
    <cellStyle name="Comma 4 4 4 2 2 2" xfId="15633" xr:uid="{18CD2215-09D6-4C52-8A75-035F689FB44B}"/>
    <cellStyle name="Comma 4 4 4 2 3" xfId="11415" xr:uid="{9880A3D1-A517-48BE-9E8A-3E7763612844}"/>
    <cellStyle name="Comma 4 4 4 3" xfId="5038" xr:uid="{00000000-0005-0000-0000-0000150A0000}"/>
    <cellStyle name="Comma 4 4 4 3 2" xfId="13488" xr:uid="{8CE99C60-8E4D-4264-B19D-FFC476C2101D}"/>
    <cellStyle name="Comma 4 4 4 4" xfId="9270" xr:uid="{DD91D94F-CABD-4BCF-9CE6-4BD2CF384439}"/>
    <cellStyle name="Comma 4 4 5" xfId="1143" xr:uid="{00000000-0005-0000-0000-0000160A0000}"/>
    <cellStyle name="Comma 4 4 5 2" xfId="3374" xr:uid="{00000000-0005-0000-0000-0000170A0000}"/>
    <cellStyle name="Comma 4 4 5 2 2" xfId="7596" xr:uid="{00000000-0005-0000-0000-0000180A0000}"/>
    <cellStyle name="Comma 4 4 5 2 2 2" xfId="16046" xr:uid="{2C310801-0628-4DFD-B83C-E0A4C4FE2F1A}"/>
    <cellStyle name="Comma 4 4 5 2 3" xfId="11828" xr:uid="{E8FC949C-9109-4A6E-ABD5-A6A1EAE57D55}"/>
    <cellStyle name="Comma 4 4 5 3" xfId="5451" xr:uid="{00000000-0005-0000-0000-0000190A0000}"/>
    <cellStyle name="Comma 4 4 5 3 2" xfId="13901" xr:uid="{5A37594B-1817-4291-BAB7-70CD99F7F758}"/>
    <cellStyle name="Comma 4 4 5 4" xfId="9683" xr:uid="{1D94B9EF-5D18-4261-82F9-887534B2ED95}"/>
    <cellStyle name="Comma 4 4 6" xfId="1557" xr:uid="{00000000-0005-0000-0000-00001A0A0000}"/>
    <cellStyle name="Comma 4 4 6 2" xfId="3787" xr:uid="{00000000-0005-0000-0000-00001B0A0000}"/>
    <cellStyle name="Comma 4 4 6 2 2" xfId="8009" xr:uid="{00000000-0005-0000-0000-00001C0A0000}"/>
    <cellStyle name="Comma 4 4 6 2 2 2" xfId="16459" xr:uid="{7B47D79F-EE08-4524-BBD2-E91182497D79}"/>
    <cellStyle name="Comma 4 4 6 2 3" xfId="12241" xr:uid="{99F91CDD-A76E-4353-A67B-A46AFB01B46D}"/>
    <cellStyle name="Comma 4 4 6 3" xfId="5864" xr:uid="{00000000-0005-0000-0000-00001D0A0000}"/>
    <cellStyle name="Comma 4 4 6 3 2" xfId="14314" xr:uid="{016797AE-0E14-45E1-90EB-2DC6B4659406}"/>
    <cellStyle name="Comma 4 4 6 4" xfId="10096" xr:uid="{F5049815-B4E4-4EF2-B7A6-240419BF7948}"/>
    <cellStyle name="Comma 4 4 7" xfId="1971" xr:uid="{00000000-0005-0000-0000-00001E0A0000}"/>
    <cellStyle name="Comma 4 4 7 2" xfId="4200" xr:uid="{00000000-0005-0000-0000-00001F0A0000}"/>
    <cellStyle name="Comma 4 4 7 2 2" xfId="8422" xr:uid="{00000000-0005-0000-0000-0000200A0000}"/>
    <cellStyle name="Comma 4 4 7 2 2 2" xfId="16872" xr:uid="{E359FF21-2E68-48B6-93A0-80002C6D9231}"/>
    <cellStyle name="Comma 4 4 7 2 3" xfId="12654" xr:uid="{32EBB7A9-B06D-4619-8253-9ECC962863CB}"/>
    <cellStyle name="Comma 4 4 7 3" xfId="6277" xr:uid="{00000000-0005-0000-0000-0000210A0000}"/>
    <cellStyle name="Comma 4 4 7 3 2" xfId="14727" xr:uid="{1BF1C153-8D4B-435B-9164-868C99A1A62F}"/>
    <cellStyle name="Comma 4 4 7 4" xfId="10509" xr:uid="{844B54C4-4B6D-40F7-B0C1-656E91DCAC99}"/>
    <cellStyle name="Comma 4 4 8" xfId="2406" xr:uid="{00000000-0005-0000-0000-0000220A0000}"/>
    <cellStyle name="Comma 4 4 8 2" xfId="6690" xr:uid="{00000000-0005-0000-0000-0000230A0000}"/>
    <cellStyle name="Comma 4 4 8 2 2" xfId="15140" xr:uid="{923CFFC4-DDB4-4840-945A-8F9F0964CEAD}"/>
    <cellStyle name="Comma 4 4 8 3" xfId="10922" xr:uid="{D0A954CE-2B9D-42F0-9F35-61609B0F0761}"/>
    <cellStyle name="Comma 4 4 9" xfId="2702" xr:uid="{00000000-0005-0000-0000-0000240A0000}"/>
    <cellStyle name="Comma 4 5" xfId="157" xr:uid="{00000000-0005-0000-0000-0000250A0000}"/>
    <cellStyle name="Comma 4 5 10" xfId="4628" xr:uid="{00000000-0005-0000-0000-0000260A0000}"/>
    <cellStyle name="Comma 4 5 10 2" xfId="13078" xr:uid="{CB91AEEE-6979-46F9-88D6-017DE5D08B96}"/>
    <cellStyle name="Comma 4 5 11" xfId="8860" xr:uid="{A3F85FD7-EF7D-49C2-87E4-AE17EE53F2B3}"/>
    <cellStyle name="Comma 4 5 2" xfId="158" xr:uid="{00000000-0005-0000-0000-0000270A0000}"/>
    <cellStyle name="Comma 4 5 2 10" xfId="8861" xr:uid="{285FE544-0CA9-473A-B3B9-37D8C8057A7F}"/>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397BC6B5-B5D9-43C5-9F12-D72C66C41D32}"/>
    <cellStyle name="Comma 4 5 2 2 2 3" xfId="11420" xr:uid="{FCFFFA05-59EE-4118-B884-C1A2E12C7641}"/>
    <cellStyle name="Comma 4 5 2 2 3" xfId="5043" xr:uid="{00000000-0005-0000-0000-00002B0A0000}"/>
    <cellStyle name="Comma 4 5 2 2 3 2" xfId="13493" xr:uid="{25D28A09-53FB-4B91-B5F0-1C8B4A82CC4E}"/>
    <cellStyle name="Comma 4 5 2 2 4" xfId="9275" xr:uid="{2C449C47-7D4D-4B61-84E7-172254645ADE}"/>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DC11C5AD-5EA4-4307-95D2-0E789CF5D5CF}"/>
    <cellStyle name="Comma 4 5 2 3 2 3" xfId="11833" xr:uid="{DF78D12B-A527-4507-BA9A-F802DC919CBC}"/>
    <cellStyle name="Comma 4 5 2 3 3" xfId="5456" xr:uid="{00000000-0005-0000-0000-00002F0A0000}"/>
    <cellStyle name="Comma 4 5 2 3 3 2" xfId="13906" xr:uid="{D8DF262C-99E3-4BC9-B417-DEBDDCBF0798}"/>
    <cellStyle name="Comma 4 5 2 3 4" xfId="9688" xr:uid="{B2FAA103-8306-4F54-8AD7-29F3416A2C1D}"/>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1566E52F-9924-4FA6-95F5-2F02A6052F81}"/>
    <cellStyle name="Comma 4 5 2 4 2 3" xfId="12246" xr:uid="{E071D571-2B81-4B48-BADF-0EC9ABAE1CF6}"/>
    <cellStyle name="Comma 4 5 2 4 3" xfId="5869" xr:uid="{00000000-0005-0000-0000-0000330A0000}"/>
    <cellStyle name="Comma 4 5 2 4 3 2" xfId="14319" xr:uid="{D2AB20E4-E99D-4ED3-A6A2-D9D65DFA1A7E}"/>
    <cellStyle name="Comma 4 5 2 4 4" xfId="10101" xr:uid="{12DA0807-2930-4C41-AD01-A2A350AA9041}"/>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C445DEB4-7234-41CA-905A-AAA1164C36B5}"/>
    <cellStyle name="Comma 4 5 2 5 2 3" xfId="12659" xr:uid="{A62BEE74-9A80-4011-B102-09D234AFCCE2}"/>
    <cellStyle name="Comma 4 5 2 5 3" xfId="6282" xr:uid="{00000000-0005-0000-0000-0000370A0000}"/>
    <cellStyle name="Comma 4 5 2 5 3 2" xfId="14732" xr:uid="{429D000B-7998-4833-971C-EFE6E7435EA7}"/>
    <cellStyle name="Comma 4 5 2 5 4" xfId="10514" xr:uid="{D76ADB4F-0658-4C6B-A8CA-A56CDA143637}"/>
    <cellStyle name="Comma 4 5 2 6" xfId="2411" xr:uid="{00000000-0005-0000-0000-0000380A0000}"/>
    <cellStyle name="Comma 4 5 2 6 2" xfId="6695" xr:uid="{00000000-0005-0000-0000-0000390A0000}"/>
    <cellStyle name="Comma 4 5 2 6 2 2" xfId="15145" xr:uid="{66391D65-C831-4219-8F47-6F932429ED70}"/>
    <cellStyle name="Comma 4 5 2 6 3" xfId="10927" xr:uid="{0E2B68B2-B9F2-43BD-9F9A-448365AC3054}"/>
    <cellStyle name="Comma 4 5 2 7" xfId="2707" xr:uid="{00000000-0005-0000-0000-00003A0A0000}"/>
    <cellStyle name="Comma 4 5 2 8" xfId="2789" xr:uid="{00000000-0005-0000-0000-00003B0A0000}"/>
    <cellStyle name="Comma 4 5 2 8 2" xfId="7012" xr:uid="{00000000-0005-0000-0000-00003C0A0000}"/>
    <cellStyle name="Comma 4 5 2 8 2 2" xfId="15462" xr:uid="{3E4B7D2E-5859-4EFE-B608-829A9FA8F7E5}"/>
    <cellStyle name="Comma 4 5 2 8 3" xfId="11244" xr:uid="{5CD9985A-122A-4FF3-BF48-6E4C55B1710A}"/>
    <cellStyle name="Comma 4 5 2 9" xfId="4629" xr:uid="{00000000-0005-0000-0000-00003D0A0000}"/>
    <cellStyle name="Comma 4 5 2 9 2" xfId="13079" xr:uid="{FEA9CA31-E30A-47DF-96D8-563745C57C97}"/>
    <cellStyle name="Comma 4 5 3" xfId="694" xr:uid="{00000000-0005-0000-0000-00003E0A0000}"/>
    <cellStyle name="Comma 4 5 3 2" xfId="2965" xr:uid="{00000000-0005-0000-0000-00003F0A0000}"/>
    <cellStyle name="Comma 4 5 3 2 2" xfId="7187" xr:uid="{00000000-0005-0000-0000-0000400A0000}"/>
    <cellStyle name="Comma 4 5 3 2 2 2" xfId="15637" xr:uid="{5544C03F-9A18-43F5-8910-EF0522CD9C59}"/>
    <cellStyle name="Comma 4 5 3 2 3" xfId="11419" xr:uid="{DFA383DF-650C-4D21-8348-9257C413FCB8}"/>
    <cellStyle name="Comma 4 5 3 3" xfId="5042" xr:uid="{00000000-0005-0000-0000-0000410A0000}"/>
    <cellStyle name="Comma 4 5 3 3 2" xfId="13492" xr:uid="{6B7D09FD-0FBB-4A1C-AB1A-2299B1179E9B}"/>
    <cellStyle name="Comma 4 5 3 4" xfId="9274" xr:uid="{E661DA35-96F3-4C22-85BF-86DC5116C1E9}"/>
    <cellStyle name="Comma 4 5 4" xfId="1147" xr:uid="{00000000-0005-0000-0000-0000420A0000}"/>
    <cellStyle name="Comma 4 5 4 2" xfId="3378" xr:uid="{00000000-0005-0000-0000-0000430A0000}"/>
    <cellStyle name="Comma 4 5 4 2 2" xfId="7600" xr:uid="{00000000-0005-0000-0000-0000440A0000}"/>
    <cellStyle name="Comma 4 5 4 2 2 2" xfId="16050" xr:uid="{1381C29F-2E36-4CF3-B805-EAEDF1737DDD}"/>
    <cellStyle name="Comma 4 5 4 2 3" xfId="11832" xr:uid="{2C96BBBE-2886-48B8-B303-40E86A55C6E4}"/>
    <cellStyle name="Comma 4 5 4 3" xfId="5455" xr:uid="{00000000-0005-0000-0000-0000450A0000}"/>
    <cellStyle name="Comma 4 5 4 3 2" xfId="13905" xr:uid="{041C51AA-588C-48A3-BFAC-E6F9D022CBC6}"/>
    <cellStyle name="Comma 4 5 4 4" xfId="9687" xr:uid="{30F7B08B-4672-4987-8E85-275669B68F9A}"/>
    <cellStyle name="Comma 4 5 5" xfId="1561" xr:uid="{00000000-0005-0000-0000-0000460A0000}"/>
    <cellStyle name="Comma 4 5 5 2" xfId="3791" xr:uid="{00000000-0005-0000-0000-0000470A0000}"/>
    <cellStyle name="Comma 4 5 5 2 2" xfId="8013" xr:uid="{00000000-0005-0000-0000-0000480A0000}"/>
    <cellStyle name="Comma 4 5 5 2 2 2" xfId="16463" xr:uid="{789F9427-7925-4C6D-95F2-7F20C0711F1C}"/>
    <cellStyle name="Comma 4 5 5 2 3" xfId="12245" xr:uid="{9398A416-88E4-4818-B6A3-4EAF6ECB3288}"/>
    <cellStyle name="Comma 4 5 5 3" xfId="5868" xr:uid="{00000000-0005-0000-0000-0000490A0000}"/>
    <cellStyle name="Comma 4 5 5 3 2" xfId="14318" xr:uid="{57A6F4D0-C83D-4137-823E-6D9906E30043}"/>
    <cellStyle name="Comma 4 5 5 4" xfId="10100" xr:uid="{47A4115B-9962-4437-A0CE-3DFC3C3A5409}"/>
    <cellStyle name="Comma 4 5 6" xfId="1975" xr:uid="{00000000-0005-0000-0000-00004A0A0000}"/>
    <cellStyle name="Comma 4 5 6 2" xfId="4204" xr:uid="{00000000-0005-0000-0000-00004B0A0000}"/>
    <cellStyle name="Comma 4 5 6 2 2" xfId="8426" xr:uid="{00000000-0005-0000-0000-00004C0A0000}"/>
    <cellStyle name="Comma 4 5 6 2 2 2" xfId="16876" xr:uid="{4A59EAB7-FE73-42C2-A904-D26064EC086A}"/>
    <cellStyle name="Comma 4 5 6 2 3" xfId="12658" xr:uid="{89F267A4-D021-4E32-91D2-B572793C5C86}"/>
    <cellStyle name="Comma 4 5 6 3" xfId="6281" xr:uid="{00000000-0005-0000-0000-00004D0A0000}"/>
    <cellStyle name="Comma 4 5 6 3 2" xfId="14731" xr:uid="{804FD947-B65B-49DB-B5D5-1A1E275B4F68}"/>
    <cellStyle name="Comma 4 5 6 4" xfId="10513" xr:uid="{55EEFDE5-26B5-4BA9-B66C-B917BC1A2C58}"/>
    <cellStyle name="Comma 4 5 7" xfId="2410" xr:uid="{00000000-0005-0000-0000-00004E0A0000}"/>
    <cellStyle name="Comma 4 5 7 2" xfId="6694" xr:uid="{00000000-0005-0000-0000-00004F0A0000}"/>
    <cellStyle name="Comma 4 5 7 2 2" xfId="15144" xr:uid="{11156E50-330A-47DC-B9B8-0E244BF0954D}"/>
    <cellStyle name="Comma 4 5 7 3" xfId="10926" xr:uid="{9461F507-C1A8-4F99-BD3A-9EFFBFC69BE5}"/>
    <cellStyle name="Comma 4 5 8" xfId="2706" xr:uid="{00000000-0005-0000-0000-0000500A0000}"/>
    <cellStyle name="Comma 4 5 9" xfId="2788" xr:uid="{00000000-0005-0000-0000-0000510A0000}"/>
    <cellStyle name="Comma 4 5 9 2" xfId="7011" xr:uid="{00000000-0005-0000-0000-0000520A0000}"/>
    <cellStyle name="Comma 4 5 9 2 2" xfId="15461" xr:uid="{D07F2992-65B6-44C8-BF09-A3653BABE804}"/>
    <cellStyle name="Comma 4 5 9 3" xfId="11243" xr:uid="{CD5A9711-5820-47DC-BFA0-6B42E8BCACA7}"/>
    <cellStyle name="Comma 4 6" xfId="159" xr:uid="{00000000-0005-0000-0000-0000530A0000}"/>
    <cellStyle name="Comma 4 6 10" xfId="8862" xr:uid="{9D320494-6C9E-4C8D-A3D1-8A62B69169F0}"/>
    <cellStyle name="Comma 4 6 2" xfId="696" xr:uid="{00000000-0005-0000-0000-0000540A0000}"/>
    <cellStyle name="Comma 4 6 2 2" xfId="2967" xr:uid="{00000000-0005-0000-0000-0000550A0000}"/>
    <cellStyle name="Comma 4 6 2 2 2" xfId="7189" xr:uid="{00000000-0005-0000-0000-0000560A0000}"/>
    <cellStyle name="Comma 4 6 2 2 2 2" xfId="15639" xr:uid="{5C3D101C-2640-43E3-8DF1-6831B1779AA0}"/>
    <cellStyle name="Comma 4 6 2 2 3" xfId="11421" xr:uid="{5E1F9507-8DA4-4918-AE09-61C7F43833AF}"/>
    <cellStyle name="Comma 4 6 2 3" xfId="5044" xr:uid="{00000000-0005-0000-0000-0000570A0000}"/>
    <cellStyle name="Comma 4 6 2 3 2" xfId="13494" xr:uid="{AD37341E-9066-4862-A93C-04BD3F3B742A}"/>
    <cellStyle name="Comma 4 6 2 4" xfId="9276" xr:uid="{6205123D-8DCA-4BC7-A46E-FD5EFE9CA77D}"/>
    <cellStyle name="Comma 4 6 3" xfId="1149" xr:uid="{00000000-0005-0000-0000-0000580A0000}"/>
    <cellStyle name="Comma 4 6 3 2" xfId="3380" xr:uid="{00000000-0005-0000-0000-0000590A0000}"/>
    <cellStyle name="Comma 4 6 3 2 2" xfId="7602" xr:uid="{00000000-0005-0000-0000-00005A0A0000}"/>
    <cellStyle name="Comma 4 6 3 2 2 2" xfId="16052" xr:uid="{F451ED18-DD96-417B-A0F4-DC1E8C969F2C}"/>
    <cellStyle name="Comma 4 6 3 2 3" xfId="11834" xr:uid="{43A7C5CE-6C4C-4B9A-BD93-E77DAD94F0A5}"/>
    <cellStyle name="Comma 4 6 3 3" xfId="5457" xr:uid="{00000000-0005-0000-0000-00005B0A0000}"/>
    <cellStyle name="Comma 4 6 3 3 2" xfId="13907" xr:uid="{E7E6F548-236F-4922-A7F0-8AD5793A611A}"/>
    <cellStyle name="Comma 4 6 3 4" xfId="9689" xr:uid="{862E5A83-EED8-4811-9AF6-43E6F2FE7D8C}"/>
    <cellStyle name="Comma 4 6 4" xfId="1563" xr:uid="{00000000-0005-0000-0000-00005C0A0000}"/>
    <cellStyle name="Comma 4 6 4 2" xfId="3793" xr:uid="{00000000-0005-0000-0000-00005D0A0000}"/>
    <cellStyle name="Comma 4 6 4 2 2" xfId="8015" xr:uid="{00000000-0005-0000-0000-00005E0A0000}"/>
    <cellStyle name="Comma 4 6 4 2 2 2" xfId="16465" xr:uid="{78804115-E3D1-4F7D-8463-D365CD160F22}"/>
    <cellStyle name="Comma 4 6 4 2 3" xfId="12247" xr:uid="{8E65DAB3-686E-4C3D-BED4-C6928D643BE8}"/>
    <cellStyle name="Comma 4 6 4 3" xfId="5870" xr:uid="{00000000-0005-0000-0000-00005F0A0000}"/>
    <cellStyle name="Comma 4 6 4 3 2" xfId="14320" xr:uid="{DC8DDF99-7E65-4246-A130-0A202B51711B}"/>
    <cellStyle name="Comma 4 6 4 4" xfId="10102" xr:uid="{A862801C-C4D3-4A2E-B007-5C6F57F8BF28}"/>
    <cellStyle name="Comma 4 6 5" xfId="1977" xr:uid="{00000000-0005-0000-0000-0000600A0000}"/>
    <cellStyle name="Comma 4 6 5 2" xfId="4206" xr:uid="{00000000-0005-0000-0000-0000610A0000}"/>
    <cellStyle name="Comma 4 6 5 2 2" xfId="8428" xr:uid="{00000000-0005-0000-0000-0000620A0000}"/>
    <cellStyle name="Comma 4 6 5 2 2 2" xfId="16878" xr:uid="{E4FFE0DA-BA00-47E2-8879-0E3B3749D36D}"/>
    <cellStyle name="Comma 4 6 5 2 3" xfId="12660" xr:uid="{EDF29A4D-8435-4B74-B2F6-797E1A5E605B}"/>
    <cellStyle name="Comma 4 6 5 3" xfId="6283" xr:uid="{00000000-0005-0000-0000-0000630A0000}"/>
    <cellStyle name="Comma 4 6 5 3 2" xfId="14733" xr:uid="{F41BA7C8-FA3C-40F6-9C19-B975E680BCE5}"/>
    <cellStyle name="Comma 4 6 5 4" xfId="10515" xr:uid="{C95C2B83-069D-4B3A-A55C-FA46AEEC4685}"/>
    <cellStyle name="Comma 4 6 6" xfId="2412" xr:uid="{00000000-0005-0000-0000-0000640A0000}"/>
    <cellStyle name="Comma 4 6 6 2" xfId="6696" xr:uid="{00000000-0005-0000-0000-0000650A0000}"/>
    <cellStyle name="Comma 4 6 6 2 2" xfId="15146" xr:uid="{6EF4AA8C-A009-4ED7-A7AB-84D6D09AB293}"/>
    <cellStyle name="Comma 4 6 6 3" xfId="10928" xr:uid="{7BEC41B7-04AF-43BE-8F9C-56C87887D921}"/>
    <cellStyle name="Comma 4 6 7" xfId="2708" xr:uid="{00000000-0005-0000-0000-0000660A0000}"/>
    <cellStyle name="Comma 4 6 8" xfId="2790" xr:uid="{00000000-0005-0000-0000-0000670A0000}"/>
    <cellStyle name="Comma 4 6 8 2" xfId="7013" xr:uid="{00000000-0005-0000-0000-0000680A0000}"/>
    <cellStyle name="Comma 4 6 8 2 2" xfId="15463" xr:uid="{3F9DB487-C5D9-47D8-9EEE-AAED2D007D23}"/>
    <cellStyle name="Comma 4 6 8 3" xfId="11245" xr:uid="{3F2421FA-21E8-40B3-8ADB-37677968F134}"/>
    <cellStyle name="Comma 4 6 9" xfId="4630" xr:uid="{00000000-0005-0000-0000-0000690A0000}"/>
    <cellStyle name="Comma 4 6 9 2" xfId="13080" xr:uid="{14852BFC-83DB-442B-A0C7-C4FD10089EBB}"/>
    <cellStyle name="Comma 4 7" xfId="160" xr:uid="{00000000-0005-0000-0000-00006A0A0000}"/>
    <cellStyle name="Comma 4 7 10" xfId="8863" xr:uid="{9F82DEDA-C3B1-4DA4-B76B-9C1193E2FB42}"/>
    <cellStyle name="Comma 4 7 2" xfId="697" xr:uid="{00000000-0005-0000-0000-00006B0A0000}"/>
    <cellStyle name="Comma 4 7 2 2" xfId="2968" xr:uid="{00000000-0005-0000-0000-00006C0A0000}"/>
    <cellStyle name="Comma 4 7 2 2 2" xfId="7190" xr:uid="{00000000-0005-0000-0000-00006D0A0000}"/>
    <cellStyle name="Comma 4 7 2 2 2 2" xfId="15640" xr:uid="{7104C07D-C814-417F-AC82-F397FBC612DE}"/>
    <cellStyle name="Comma 4 7 2 2 3" xfId="11422" xr:uid="{8510838F-94B3-474B-9CD9-0CF3377DCD5B}"/>
    <cellStyle name="Comma 4 7 2 3" xfId="5045" xr:uid="{00000000-0005-0000-0000-00006E0A0000}"/>
    <cellStyle name="Comma 4 7 2 3 2" xfId="13495" xr:uid="{DECD3D60-2618-44E2-ABD6-BC487A3D3CD9}"/>
    <cellStyle name="Comma 4 7 2 4" xfId="9277" xr:uid="{50C07889-8C09-4207-8D56-D1562EEC1980}"/>
    <cellStyle name="Comma 4 7 3" xfId="1150" xr:uid="{00000000-0005-0000-0000-00006F0A0000}"/>
    <cellStyle name="Comma 4 7 3 2" xfId="3381" xr:uid="{00000000-0005-0000-0000-0000700A0000}"/>
    <cellStyle name="Comma 4 7 3 2 2" xfId="7603" xr:uid="{00000000-0005-0000-0000-0000710A0000}"/>
    <cellStyle name="Comma 4 7 3 2 2 2" xfId="16053" xr:uid="{8F56CFBE-12AC-4362-B1D1-D0436CC917F2}"/>
    <cellStyle name="Comma 4 7 3 2 3" xfId="11835" xr:uid="{CD844A5D-963F-4E21-969B-E358E705A294}"/>
    <cellStyle name="Comma 4 7 3 3" xfId="5458" xr:uid="{00000000-0005-0000-0000-0000720A0000}"/>
    <cellStyle name="Comma 4 7 3 3 2" xfId="13908" xr:uid="{1B762FAF-14A9-4F2D-945C-99960A8DB04C}"/>
    <cellStyle name="Comma 4 7 3 4" xfId="9690" xr:uid="{A2EE708E-6F8D-40A8-9E51-8FED07EE2B7D}"/>
    <cellStyle name="Comma 4 7 4" xfId="1564" xr:uid="{00000000-0005-0000-0000-0000730A0000}"/>
    <cellStyle name="Comma 4 7 4 2" xfId="3794" xr:uid="{00000000-0005-0000-0000-0000740A0000}"/>
    <cellStyle name="Comma 4 7 4 2 2" xfId="8016" xr:uid="{00000000-0005-0000-0000-0000750A0000}"/>
    <cellStyle name="Comma 4 7 4 2 2 2" xfId="16466" xr:uid="{B4EA9495-5B2C-4368-B8A5-447641F2D4E1}"/>
    <cellStyle name="Comma 4 7 4 2 3" xfId="12248" xr:uid="{5A765325-BC5B-4B86-86A2-AECDAADDED0D}"/>
    <cellStyle name="Comma 4 7 4 3" xfId="5871" xr:uid="{00000000-0005-0000-0000-0000760A0000}"/>
    <cellStyle name="Comma 4 7 4 3 2" xfId="14321" xr:uid="{EFE7D206-8379-45D1-81DB-8FEA36468228}"/>
    <cellStyle name="Comma 4 7 4 4" xfId="10103" xr:uid="{2F5C3BA7-6B53-481B-B5F8-88103CEAA3F2}"/>
    <cellStyle name="Comma 4 7 5" xfId="1978" xr:uid="{00000000-0005-0000-0000-0000770A0000}"/>
    <cellStyle name="Comma 4 7 5 2" xfId="4207" xr:uid="{00000000-0005-0000-0000-0000780A0000}"/>
    <cellStyle name="Comma 4 7 5 2 2" xfId="8429" xr:uid="{00000000-0005-0000-0000-0000790A0000}"/>
    <cellStyle name="Comma 4 7 5 2 2 2" xfId="16879" xr:uid="{08913F96-1493-4AF2-90CF-99C0938F505F}"/>
    <cellStyle name="Comma 4 7 5 2 3" xfId="12661" xr:uid="{452F82EF-E5A1-4085-ACDE-584B2D446FE1}"/>
    <cellStyle name="Comma 4 7 5 3" xfId="6284" xr:uid="{00000000-0005-0000-0000-00007A0A0000}"/>
    <cellStyle name="Comma 4 7 5 3 2" xfId="14734" xr:uid="{CF5B89DB-649B-47AC-8D97-8981DCE1DD61}"/>
    <cellStyle name="Comma 4 7 5 4" xfId="10516" xr:uid="{F1D995C4-4015-4C54-8966-7F1C9F8475CF}"/>
    <cellStyle name="Comma 4 7 6" xfId="2413" xr:uid="{00000000-0005-0000-0000-00007B0A0000}"/>
    <cellStyle name="Comma 4 7 6 2" xfId="6697" xr:uid="{00000000-0005-0000-0000-00007C0A0000}"/>
    <cellStyle name="Comma 4 7 6 2 2" xfId="15147" xr:uid="{892B2E3C-0104-4A7A-94ED-BAB4D9573477}"/>
    <cellStyle name="Comma 4 7 6 3" xfId="10929" xr:uid="{5E9D1ED8-2EC5-426B-B33A-34F5F0651F93}"/>
    <cellStyle name="Comma 4 7 7" xfId="2709" xr:uid="{00000000-0005-0000-0000-00007D0A0000}"/>
    <cellStyle name="Comma 4 7 8" xfId="2791" xr:uid="{00000000-0005-0000-0000-00007E0A0000}"/>
    <cellStyle name="Comma 4 7 8 2" xfId="7014" xr:uid="{00000000-0005-0000-0000-00007F0A0000}"/>
    <cellStyle name="Comma 4 7 8 2 2" xfId="15464" xr:uid="{648B234B-51D0-44C5-B26D-9EE0F5A0EE3B}"/>
    <cellStyle name="Comma 4 7 8 3" xfId="11246" xr:uid="{03577E4B-579A-46FA-8172-2AAA4FA32568}"/>
    <cellStyle name="Comma 4 7 9" xfId="4631" xr:uid="{00000000-0005-0000-0000-0000800A0000}"/>
    <cellStyle name="Comma 4 7 9 2" xfId="13081" xr:uid="{4B6312A8-ED38-4E9D-876A-557CD2F4E09F}"/>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259F39DD-67FB-41F7-988D-A0D5BF09CF1D}"/>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4F13333E-D462-4241-BAE1-6913164812CD}"/>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FA07D695-4E86-417F-9C9D-3CB5EF3FB601}"/>
    <cellStyle name="Currency 14 3 2 2 2 3" xfId="17179" xr:uid="{390536DF-716D-48BA-A4F3-C06B82783F11}"/>
    <cellStyle name="Currency 14 3 2 2 3" xfId="17175" xr:uid="{E5EC0983-AC95-4A9D-B344-3351A975F0D9}"/>
    <cellStyle name="Currency 14 3 2 3" xfId="17172" xr:uid="{992E392D-D24C-47D4-9A7F-2693BB99FD20}"/>
    <cellStyle name="Currency 14 3 3" xfId="17169" xr:uid="{E1680D95-B7B4-41BC-86A9-5C2296A991EC}"/>
    <cellStyle name="Currency 14 4" xfId="12952" xr:uid="{01723CDA-8F24-4521-9DF9-1CD4B26A800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CCAABC42-A2FF-475F-9DE8-2555CF1F80C1}"/>
    <cellStyle name="Currency 3 2 2 10 3" xfId="11247" xr:uid="{6DC64EA8-19EB-42AB-843C-F669B91FE85B}"/>
    <cellStyle name="Currency 3 2 2 11" xfId="4632" xr:uid="{00000000-0005-0000-0000-0000A50A0000}"/>
    <cellStyle name="Currency 3 2 2 11 2" xfId="13082" xr:uid="{8683C8B7-B0D6-4A29-9DD4-E59AE790A9A5}"/>
    <cellStyle name="Currency 3 2 2 12" xfId="8864" xr:uid="{EE4AA649-74A4-4C50-A578-303B6E5213E2}"/>
    <cellStyle name="Currency 3 2 2 2" xfId="179" xr:uid="{00000000-0005-0000-0000-0000A60A0000}"/>
    <cellStyle name="Currency 3 2 2 2 10" xfId="4633" xr:uid="{00000000-0005-0000-0000-0000A70A0000}"/>
    <cellStyle name="Currency 3 2 2 2 10 2" xfId="13083" xr:uid="{A161E00C-B720-416B-8415-7B25CCC71504}"/>
    <cellStyle name="Currency 3 2 2 2 11" xfId="8865" xr:uid="{FE9317B4-D814-42BA-BD6A-3F7F0673E4FF}"/>
    <cellStyle name="Currency 3 2 2 2 2" xfId="180" xr:uid="{00000000-0005-0000-0000-0000A80A0000}"/>
    <cellStyle name="Currency 3 2 2 2 2 10" xfId="8866" xr:uid="{2E5CF21E-F2F1-4D97-B20C-48BF86C8E209}"/>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A42F018D-8267-4345-9E47-CCACA6977D28}"/>
    <cellStyle name="Currency 3 2 2 2 2 2 2 3" xfId="11425" xr:uid="{FA33A8DC-810D-44F0-B5FC-DADCCA2166FB}"/>
    <cellStyle name="Currency 3 2 2 2 2 2 3" xfId="5048" xr:uid="{00000000-0005-0000-0000-0000AC0A0000}"/>
    <cellStyle name="Currency 3 2 2 2 2 2 3 2" xfId="13498" xr:uid="{5656CC30-4962-47C6-A58C-3AF4F6C9D160}"/>
    <cellStyle name="Currency 3 2 2 2 2 2 4" xfId="9280" xr:uid="{59DE8D37-1F13-4782-B7D0-A3ECC1F512E7}"/>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FDFFBF20-685C-4B35-A60C-FB05273C901C}"/>
    <cellStyle name="Currency 3 2 2 2 2 3 2 3" xfId="11838" xr:uid="{419BDDB4-2D7F-4ACF-BCE7-02511131C164}"/>
    <cellStyle name="Currency 3 2 2 2 2 3 3" xfId="5461" xr:uid="{00000000-0005-0000-0000-0000B00A0000}"/>
    <cellStyle name="Currency 3 2 2 2 2 3 3 2" xfId="13911" xr:uid="{9A0E3E14-BDB9-4C17-A1EE-3A5437A2DF19}"/>
    <cellStyle name="Currency 3 2 2 2 2 3 4" xfId="9693" xr:uid="{2AEEE45F-A64C-4276-8BCE-CCCC1150DD3A}"/>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E62951A7-D9B8-4FDB-B935-C63FA577666E}"/>
    <cellStyle name="Currency 3 2 2 2 2 4 2 3" xfId="12251" xr:uid="{637CE80E-E362-45C9-AA85-8D5898BC296D}"/>
    <cellStyle name="Currency 3 2 2 2 2 4 3" xfId="5874" xr:uid="{00000000-0005-0000-0000-0000B40A0000}"/>
    <cellStyle name="Currency 3 2 2 2 2 4 3 2" xfId="14324" xr:uid="{7C3EC314-C43B-4BEA-BEF0-8B8A19D2A532}"/>
    <cellStyle name="Currency 3 2 2 2 2 4 4" xfId="10106" xr:uid="{92CF60FD-7D66-4E8A-ADD3-FEE35437D9B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3F7DEFD7-A952-4484-BD30-C21B275FEBD2}"/>
    <cellStyle name="Currency 3 2 2 2 2 5 2 3" xfId="12664" xr:uid="{947A6FD3-936D-4829-A5F7-74326B56878B}"/>
    <cellStyle name="Currency 3 2 2 2 2 5 3" xfId="6287" xr:uid="{00000000-0005-0000-0000-0000B80A0000}"/>
    <cellStyle name="Currency 3 2 2 2 2 5 3 2" xfId="14737" xr:uid="{B7763C43-85CE-4345-943A-206806285884}"/>
    <cellStyle name="Currency 3 2 2 2 2 5 4" xfId="10519" xr:uid="{106F99F3-D12E-4F80-9033-77F23F4D9641}"/>
    <cellStyle name="Currency 3 2 2 2 2 6" xfId="2416" xr:uid="{00000000-0005-0000-0000-0000B90A0000}"/>
    <cellStyle name="Currency 3 2 2 2 2 6 2" xfId="6700" xr:uid="{00000000-0005-0000-0000-0000BA0A0000}"/>
    <cellStyle name="Currency 3 2 2 2 2 6 2 2" xfId="15150" xr:uid="{4699E280-BD5B-4A6B-9367-0BC6573B818B}"/>
    <cellStyle name="Currency 3 2 2 2 2 6 3" xfId="10932" xr:uid="{DBF4DE92-4325-4ED9-B424-2238B30BCDCA}"/>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04371DAF-DD48-443C-9930-93170FD34F40}"/>
    <cellStyle name="Currency 3 2 2 2 2 8 3" xfId="11249" xr:uid="{58313344-8453-46CA-8215-C5BD2AB49C3F}"/>
    <cellStyle name="Currency 3 2 2 2 2 9" xfId="4634" xr:uid="{00000000-0005-0000-0000-0000BE0A0000}"/>
    <cellStyle name="Currency 3 2 2 2 2 9 2" xfId="13084" xr:uid="{598F1235-5E16-46F5-80E1-FC04F9F5E8CD}"/>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0D6E5129-E736-4C37-ADAD-B4660F7D87BB}"/>
    <cellStyle name="Currency 3 2 2 2 3 2 3" xfId="11424" xr:uid="{62980A66-7B8A-4D8A-8FEB-8B7BFFA1F5D3}"/>
    <cellStyle name="Currency 3 2 2 2 3 3" xfId="5047" xr:uid="{00000000-0005-0000-0000-0000C20A0000}"/>
    <cellStyle name="Currency 3 2 2 2 3 3 2" xfId="13497" xr:uid="{CE86D8E6-27A3-4E27-BD7E-E43CA044FD8D}"/>
    <cellStyle name="Currency 3 2 2 2 3 4" xfId="9279" xr:uid="{EE8AE705-42C8-4659-B126-C13AFCE010CB}"/>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84B467C1-0251-460B-B36E-8F9343648C34}"/>
    <cellStyle name="Currency 3 2 2 2 4 2 3" xfId="11837" xr:uid="{525F11F5-2E1F-499B-8BA7-0BB80E91A1DD}"/>
    <cellStyle name="Currency 3 2 2 2 4 3" xfId="5460" xr:uid="{00000000-0005-0000-0000-0000C60A0000}"/>
    <cellStyle name="Currency 3 2 2 2 4 3 2" xfId="13910" xr:uid="{DD5A4406-14DB-480A-BD6F-348BD92A125B}"/>
    <cellStyle name="Currency 3 2 2 2 4 4" xfId="9692" xr:uid="{7BC0DF6F-8775-472A-B655-57070598F694}"/>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F48D738B-BE00-4991-BC09-51881A0D49CB}"/>
    <cellStyle name="Currency 3 2 2 2 5 2 3" xfId="12250" xr:uid="{3F0C2F3C-6845-44BF-BA55-76047E4BDC1C}"/>
    <cellStyle name="Currency 3 2 2 2 5 3" xfId="5873" xr:uid="{00000000-0005-0000-0000-0000CA0A0000}"/>
    <cellStyle name="Currency 3 2 2 2 5 3 2" xfId="14323" xr:uid="{EFCD5E67-2ADA-4AED-B04B-940EA15EAD67}"/>
    <cellStyle name="Currency 3 2 2 2 5 4" xfId="10105" xr:uid="{14F40336-AEED-4219-AEBA-B08B272E712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D6EF194D-41C8-4F53-B9F4-50E7E445BADC}"/>
    <cellStyle name="Currency 3 2 2 2 6 2 3" xfId="12663" xr:uid="{A1985F59-3BFB-4407-B944-0795903DC4BD}"/>
    <cellStyle name="Currency 3 2 2 2 6 3" xfId="6286" xr:uid="{00000000-0005-0000-0000-0000CE0A0000}"/>
    <cellStyle name="Currency 3 2 2 2 6 3 2" xfId="14736" xr:uid="{CC603332-F7F7-43DC-81B0-B002DFA41F92}"/>
    <cellStyle name="Currency 3 2 2 2 6 4" xfId="10518" xr:uid="{E734630D-78D5-4B36-9818-D59DBB02377B}"/>
    <cellStyle name="Currency 3 2 2 2 7" xfId="2415" xr:uid="{00000000-0005-0000-0000-0000CF0A0000}"/>
    <cellStyle name="Currency 3 2 2 2 7 2" xfId="6699" xr:uid="{00000000-0005-0000-0000-0000D00A0000}"/>
    <cellStyle name="Currency 3 2 2 2 7 2 2" xfId="15149" xr:uid="{B98427C0-3783-465F-A29C-33494B4D7A22}"/>
    <cellStyle name="Currency 3 2 2 2 7 3" xfId="10931" xr:uid="{533E279B-54BA-4F90-BE24-6E0E572013DD}"/>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724435E5-48CB-473A-BA5E-2B53E0DC33C8}"/>
    <cellStyle name="Currency 3 2 2 2 9 3" xfId="11248" xr:uid="{563C8DCA-15B1-49B5-AD73-0A9C1A01A199}"/>
    <cellStyle name="Currency 3 2 2 3" xfId="181" xr:uid="{00000000-0005-0000-0000-0000D40A0000}"/>
    <cellStyle name="Currency 3 2 2 3 10" xfId="8867" xr:uid="{E2210E20-11CB-4F51-85BC-E2DC960047BF}"/>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9297A8F0-2852-464B-93B2-ACDC552D48D8}"/>
    <cellStyle name="Currency 3 2 2 3 2 2 3" xfId="11426" xr:uid="{DB43E773-43D1-4A5A-A3B3-060D58A3F476}"/>
    <cellStyle name="Currency 3 2 2 3 2 3" xfId="5049" xr:uid="{00000000-0005-0000-0000-0000D80A0000}"/>
    <cellStyle name="Currency 3 2 2 3 2 3 2" xfId="13499" xr:uid="{EE1FA347-6A0B-4827-B52A-30D7C0047976}"/>
    <cellStyle name="Currency 3 2 2 3 2 4" xfId="9281" xr:uid="{D0A9C65A-B640-4623-ABF3-265161391B92}"/>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BC636C6E-975A-430F-855D-5B659D48602A}"/>
    <cellStyle name="Currency 3 2 2 3 3 2 3" xfId="11839" xr:uid="{069C0A09-1C7E-4B84-A25B-267EDB3B3BC7}"/>
    <cellStyle name="Currency 3 2 2 3 3 3" xfId="5462" xr:uid="{00000000-0005-0000-0000-0000DC0A0000}"/>
    <cellStyle name="Currency 3 2 2 3 3 3 2" xfId="13912" xr:uid="{DB87FDA8-E6F7-4963-B4AF-05C1064C66DE}"/>
    <cellStyle name="Currency 3 2 2 3 3 4" xfId="9694" xr:uid="{5C1315C4-1969-4831-A959-24CB432A0F2D}"/>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80AA417D-2933-4A6B-8285-994A9CBEC485}"/>
    <cellStyle name="Currency 3 2 2 3 4 2 3" xfId="12252" xr:uid="{AEA7706A-F5AB-4A79-BD28-DC8ECCD4F512}"/>
    <cellStyle name="Currency 3 2 2 3 4 3" xfId="5875" xr:uid="{00000000-0005-0000-0000-0000E00A0000}"/>
    <cellStyle name="Currency 3 2 2 3 4 3 2" xfId="14325" xr:uid="{B36512E8-D3A1-429F-9924-F0E8DA715690}"/>
    <cellStyle name="Currency 3 2 2 3 4 4" xfId="10107" xr:uid="{B99181C0-777E-4B91-9013-1A2DE06866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83FA0D20-0F75-4E3B-A056-2DE7A5DA8F63}"/>
    <cellStyle name="Currency 3 2 2 3 5 2 3" xfId="12665" xr:uid="{45A95B49-5048-4665-AAC2-F7631472A4C6}"/>
    <cellStyle name="Currency 3 2 2 3 5 3" xfId="6288" xr:uid="{00000000-0005-0000-0000-0000E40A0000}"/>
    <cellStyle name="Currency 3 2 2 3 5 3 2" xfId="14738" xr:uid="{C3E4DC19-0EF9-43AA-865E-0878390BA8DE}"/>
    <cellStyle name="Currency 3 2 2 3 5 4" xfId="10520" xr:uid="{713DAEBB-E2B0-4274-9EED-C4984C273E67}"/>
    <cellStyle name="Currency 3 2 2 3 6" xfId="2417" xr:uid="{00000000-0005-0000-0000-0000E50A0000}"/>
    <cellStyle name="Currency 3 2 2 3 6 2" xfId="6701" xr:uid="{00000000-0005-0000-0000-0000E60A0000}"/>
    <cellStyle name="Currency 3 2 2 3 6 2 2" xfId="15151" xr:uid="{BE2B5162-71E3-4652-B801-BD781E96E9B4}"/>
    <cellStyle name="Currency 3 2 2 3 6 3" xfId="10933" xr:uid="{6568E153-1F37-4113-ADA3-CCD47CAEF97F}"/>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DDEA7228-542B-4033-B91D-713902582532}"/>
    <cellStyle name="Currency 3 2 2 3 8 3" xfId="11250" xr:uid="{1D239573-0C55-4AFA-BB9E-9D0A7223E611}"/>
    <cellStyle name="Currency 3 2 2 3 9" xfId="4635" xr:uid="{00000000-0005-0000-0000-0000EA0A0000}"/>
    <cellStyle name="Currency 3 2 2 3 9 2" xfId="13085" xr:uid="{8A46AF50-0812-4DAD-A1F6-084F5399C107}"/>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9F03FF46-CDE0-47E9-BD1B-168F84992EE6}"/>
    <cellStyle name="Currency 3 2 2 4 2 3" xfId="11423" xr:uid="{EA8B88AB-0418-4E77-8618-3AB4A9AA289E}"/>
    <cellStyle name="Currency 3 2 2 4 3" xfId="5046" xr:uid="{00000000-0005-0000-0000-0000EE0A0000}"/>
    <cellStyle name="Currency 3 2 2 4 3 2" xfId="13496" xr:uid="{FF34AA1D-92D5-40CB-915B-F4BAB8A37DAF}"/>
    <cellStyle name="Currency 3 2 2 4 4" xfId="9278" xr:uid="{A20807BC-5573-4765-BEC5-A9E757DB9A1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D805399B-FF87-45E1-B833-E662EB437633}"/>
    <cellStyle name="Currency 3 2 2 5 2 3" xfId="11836" xr:uid="{22574093-7AC7-457E-9F54-AD93945B3BD7}"/>
    <cellStyle name="Currency 3 2 2 5 3" xfId="5459" xr:uid="{00000000-0005-0000-0000-0000F20A0000}"/>
    <cellStyle name="Currency 3 2 2 5 3 2" xfId="13909" xr:uid="{CA4A0DB5-2F0E-4459-B41A-EF5FE287BA82}"/>
    <cellStyle name="Currency 3 2 2 5 4" xfId="9691" xr:uid="{CE8ADC55-5296-41CB-9AF4-2E848B33743E}"/>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D59388B7-AFCF-4C55-885A-43D212E0FF08}"/>
    <cellStyle name="Currency 3 2 2 6 2 3" xfId="12249" xr:uid="{704FC9B0-95E4-4C68-8960-5175880521FB}"/>
    <cellStyle name="Currency 3 2 2 6 3" xfId="5872" xr:uid="{00000000-0005-0000-0000-0000F60A0000}"/>
    <cellStyle name="Currency 3 2 2 6 3 2" xfId="14322" xr:uid="{B28CDE8A-5DC1-4467-AE9F-E895008F078E}"/>
    <cellStyle name="Currency 3 2 2 6 4" xfId="10104" xr:uid="{EA8E544F-2ECC-497F-8CA9-A50BA55CC028}"/>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AB12972A-B0F0-45BF-B183-54D2AFDEB754}"/>
    <cellStyle name="Currency 3 2 2 7 2 3" xfId="12662" xr:uid="{9477BA4C-BCB4-45FF-AE76-16C3D5B6B590}"/>
    <cellStyle name="Currency 3 2 2 7 3" xfId="6285" xr:uid="{00000000-0005-0000-0000-0000FA0A0000}"/>
    <cellStyle name="Currency 3 2 2 7 3 2" xfId="14735" xr:uid="{208B6661-CEFD-401B-9ECA-098D15396009}"/>
    <cellStyle name="Currency 3 2 2 7 4" xfId="10517" xr:uid="{14C1D719-E12E-4899-BD23-EFAA92052A2E}"/>
    <cellStyle name="Currency 3 2 2 8" xfId="2414" xr:uid="{00000000-0005-0000-0000-0000FB0A0000}"/>
    <cellStyle name="Currency 3 2 2 8 2" xfId="6698" xr:uid="{00000000-0005-0000-0000-0000FC0A0000}"/>
    <cellStyle name="Currency 3 2 2 8 2 2" xfId="15148" xr:uid="{E0DF2269-9FE0-43D8-93FC-36DFCCCA09A5}"/>
    <cellStyle name="Currency 3 2 2 8 3" xfId="10930" xr:uid="{01EBD69A-E9D2-414B-81D3-2C16D5E99473}"/>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E024DED3-388C-4AB0-A9D9-22F9F63E1EFD}"/>
    <cellStyle name="Currency 3 2 3 11" xfId="8868" xr:uid="{3CDC5458-887A-4F1E-A9E2-5F5449350CCA}"/>
    <cellStyle name="Currency 3 2 3 2" xfId="183" xr:uid="{00000000-0005-0000-0000-0000000B0000}"/>
    <cellStyle name="Currency 3 2 3 2 10" xfId="8869" xr:uid="{51AB06E9-AAD1-4B05-9366-665F809AFEE7}"/>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DB80F1BA-E578-4DF2-9EC4-739DC48AF3F1}"/>
    <cellStyle name="Currency 3 2 3 2 2 2 3" xfId="11428" xr:uid="{EC2B2F1C-6918-48EB-9840-EB1C0972D252}"/>
    <cellStyle name="Currency 3 2 3 2 2 3" xfId="5051" xr:uid="{00000000-0005-0000-0000-0000040B0000}"/>
    <cellStyle name="Currency 3 2 3 2 2 3 2" xfId="13501" xr:uid="{D6796C30-21FD-484E-A36F-FA85DFA0DE89}"/>
    <cellStyle name="Currency 3 2 3 2 2 4" xfId="9283" xr:uid="{653F7D69-7DC0-490D-9D78-C7BB27FCC913}"/>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03D530A1-99D2-4265-AC78-7F2CD1049352}"/>
    <cellStyle name="Currency 3 2 3 2 3 2 3" xfId="11841" xr:uid="{57B7032B-28A9-42D3-87E9-BD9544F907CB}"/>
    <cellStyle name="Currency 3 2 3 2 3 3" xfId="5464" xr:uid="{00000000-0005-0000-0000-0000080B0000}"/>
    <cellStyle name="Currency 3 2 3 2 3 3 2" xfId="13914" xr:uid="{5CE63EC8-B828-4E5C-9A67-36B3DD9E8ADA}"/>
    <cellStyle name="Currency 3 2 3 2 3 4" xfId="9696" xr:uid="{624C20FD-9352-4C0A-97B5-4E1861CB02E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237E4A7B-6526-49BB-86F9-3477248215F5}"/>
    <cellStyle name="Currency 3 2 3 2 4 2 3" xfId="12254" xr:uid="{D1177D0A-8BCC-4BB5-B7BB-49A7E2D74AFB}"/>
    <cellStyle name="Currency 3 2 3 2 4 3" xfId="5877" xr:uid="{00000000-0005-0000-0000-00000C0B0000}"/>
    <cellStyle name="Currency 3 2 3 2 4 3 2" xfId="14327" xr:uid="{BDB20092-5756-4A45-B385-43317D1E053D}"/>
    <cellStyle name="Currency 3 2 3 2 4 4" xfId="10109" xr:uid="{9BC06F28-8AC4-4E81-85B1-AD7552C67459}"/>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42F09AFE-02FC-4867-BE3A-F8D69645E52B}"/>
    <cellStyle name="Currency 3 2 3 2 5 2 3" xfId="12667" xr:uid="{7AF85503-21E7-4931-AD7C-C917A4C24DAC}"/>
    <cellStyle name="Currency 3 2 3 2 5 3" xfId="6290" xr:uid="{00000000-0005-0000-0000-0000100B0000}"/>
    <cellStyle name="Currency 3 2 3 2 5 3 2" xfId="14740" xr:uid="{D0AF0187-113C-4E16-8944-200845A1F592}"/>
    <cellStyle name="Currency 3 2 3 2 5 4" xfId="10522" xr:uid="{9CA712AB-3EF7-4B80-B761-CC258608E8F6}"/>
    <cellStyle name="Currency 3 2 3 2 6" xfId="2419" xr:uid="{00000000-0005-0000-0000-0000110B0000}"/>
    <cellStyle name="Currency 3 2 3 2 6 2" xfId="6703" xr:uid="{00000000-0005-0000-0000-0000120B0000}"/>
    <cellStyle name="Currency 3 2 3 2 6 2 2" xfId="15153" xr:uid="{2689BA20-C045-4479-9926-D636A2638473}"/>
    <cellStyle name="Currency 3 2 3 2 6 3" xfId="10935" xr:uid="{56AB668A-25F2-44C2-8539-9C5BD0CBF95E}"/>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9504F31B-9B76-4091-8BCB-DD7F898A884C}"/>
    <cellStyle name="Currency 3 2 3 2 8 3" xfId="11252" xr:uid="{68873A98-0425-415D-8F57-E77B75A2E94E}"/>
    <cellStyle name="Currency 3 2 3 2 9" xfId="4637" xr:uid="{00000000-0005-0000-0000-0000160B0000}"/>
    <cellStyle name="Currency 3 2 3 2 9 2" xfId="13087" xr:uid="{1CCB33C2-0298-4072-B49B-3D4B3813BBD4}"/>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E7478FAE-2423-49A1-A1C7-5105100214C7}"/>
    <cellStyle name="Currency 3 2 3 3 2 3" xfId="11427" xr:uid="{3DBCF324-ADBD-47CF-90F2-5BAA5F9557F6}"/>
    <cellStyle name="Currency 3 2 3 3 3" xfId="5050" xr:uid="{00000000-0005-0000-0000-00001A0B0000}"/>
    <cellStyle name="Currency 3 2 3 3 3 2" xfId="13500" xr:uid="{6C618460-D163-4899-AA70-1CB5E13BD20B}"/>
    <cellStyle name="Currency 3 2 3 3 4" xfId="9282" xr:uid="{E35E7061-9BA7-4D7A-880F-694AC97FF6B3}"/>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CBDF5EF8-A95C-411E-815E-6AEA0C91EDD9}"/>
    <cellStyle name="Currency 3 2 3 4 2 3" xfId="11840" xr:uid="{51BDCD16-507D-4470-B84D-BC87F67485EC}"/>
    <cellStyle name="Currency 3 2 3 4 3" xfId="5463" xr:uid="{00000000-0005-0000-0000-00001E0B0000}"/>
    <cellStyle name="Currency 3 2 3 4 3 2" xfId="13913" xr:uid="{4688F2C2-5C03-4C80-BDAE-E993FF420DC2}"/>
    <cellStyle name="Currency 3 2 3 4 4" xfId="9695" xr:uid="{326F0CBB-924A-4004-82EB-67E47ECCCC0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1BC2198F-A40F-421D-9015-0030401A69AE}"/>
    <cellStyle name="Currency 3 2 3 5 2 3" xfId="12253" xr:uid="{B09D2950-EE2F-4056-9A03-460573FE25CA}"/>
    <cellStyle name="Currency 3 2 3 5 3" xfId="5876" xr:uid="{00000000-0005-0000-0000-0000220B0000}"/>
    <cellStyle name="Currency 3 2 3 5 3 2" xfId="14326" xr:uid="{C230D13D-3D14-41C5-B1D8-2E47F3DC4B78}"/>
    <cellStyle name="Currency 3 2 3 5 4" xfId="10108" xr:uid="{023E74DD-AED0-433E-834D-9545C84CB5EB}"/>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15A63852-2B5D-4440-9126-778E243E9546}"/>
    <cellStyle name="Currency 3 2 3 6 2 3" xfId="12666" xr:uid="{C4545E4E-1274-4566-A4DB-5B9119CDBCF8}"/>
    <cellStyle name="Currency 3 2 3 6 3" xfId="6289" xr:uid="{00000000-0005-0000-0000-0000260B0000}"/>
    <cellStyle name="Currency 3 2 3 6 3 2" xfId="14739" xr:uid="{91886D7C-B7F2-4007-B8E8-3C79F77A20DB}"/>
    <cellStyle name="Currency 3 2 3 6 4" xfId="10521" xr:uid="{572F7C14-B28E-4760-ADA4-E5B00F6660FF}"/>
    <cellStyle name="Currency 3 2 3 7" xfId="2418" xr:uid="{00000000-0005-0000-0000-0000270B0000}"/>
    <cellStyle name="Currency 3 2 3 7 2" xfId="6702" xr:uid="{00000000-0005-0000-0000-0000280B0000}"/>
    <cellStyle name="Currency 3 2 3 7 2 2" xfId="15152" xr:uid="{A5CA8E70-D660-4A81-8823-1494C87846EB}"/>
    <cellStyle name="Currency 3 2 3 7 3" xfId="10934" xr:uid="{B3D5951C-9C3A-4721-A74F-D482262FF23F}"/>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20658D2F-9CF6-4BEC-8907-B182BE2B030E}"/>
    <cellStyle name="Currency 3 2 3 9 3" xfId="11251" xr:uid="{CB3C1FD7-FD5D-495D-B4F9-3D25BF422D1E}"/>
    <cellStyle name="Currency 3 2 4" xfId="184" xr:uid="{00000000-0005-0000-0000-00002C0B0000}"/>
    <cellStyle name="Currency 3 2 4 10" xfId="8870" xr:uid="{63B33DE5-9AFD-49C9-8157-A019D7B9180E}"/>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C0C43104-7D69-42CD-84D5-D5330B1F1787}"/>
    <cellStyle name="Currency 3 2 4 2 2 3" xfId="11429" xr:uid="{350FB716-34D4-409B-8349-59C6C50CD83B}"/>
    <cellStyle name="Currency 3 2 4 2 3" xfId="5052" xr:uid="{00000000-0005-0000-0000-0000300B0000}"/>
    <cellStyle name="Currency 3 2 4 2 3 2" xfId="13502" xr:uid="{1F134C69-315D-4EBA-86FD-7A5967BA3DBE}"/>
    <cellStyle name="Currency 3 2 4 2 4" xfId="9284" xr:uid="{B509F464-BD73-4C7C-82B9-B530F85819F7}"/>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E3A860EF-6B0D-4D96-90D2-34DC194C1A12}"/>
    <cellStyle name="Currency 3 2 4 3 2 3" xfId="11842" xr:uid="{AC6B6A32-7F73-4E52-8879-84B325BE4A51}"/>
    <cellStyle name="Currency 3 2 4 3 3" xfId="5465" xr:uid="{00000000-0005-0000-0000-0000340B0000}"/>
    <cellStyle name="Currency 3 2 4 3 3 2" xfId="13915" xr:uid="{970C363A-F592-4CC2-AE9A-B37A3EFA8DB6}"/>
    <cellStyle name="Currency 3 2 4 3 4" xfId="9697" xr:uid="{4BA18ED4-9F9C-4999-A356-54B1436B119F}"/>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5CE47A56-67D8-42D3-A895-AD715A709598}"/>
    <cellStyle name="Currency 3 2 4 4 2 3" xfId="12255" xr:uid="{96DF05EA-A497-436B-83EB-CDE9B2940D01}"/>
    <cellStyle name="Currency 3 2 4 4 3" xfId="5878" xr:uid="{00000000-0005-0000-0000-0000380B0000}"/>
    <cellStyle name="Currency 3 2 4 4 3 2" xfId="14328" xr:uid="{3FC23F64-4273-438D-9F73-62769846A6D4}"/>
    <cellStyle name="Currency 3 2 4 4 4" xfId="10110" xr:uid="{5F689ED3-B709-426D-A1BE-AF331EF627EB}"/>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1D9E975F-DFD3-40BF-9CED-ADC4C67A4BDE}"/>
    <cellStyle name="Currency 3 2 4 5 2 3" xfId="12668" xr:uid="{95A55604-9C20-42D1-92F6-075F7CE3351E}"/>
    <cellStyle name="Currency 3 2 4 5 3" xfId="6291" xr:uid="{00000000-0005-0000-0000-00003C0B0000}"/>
    <cellStyle name="Currency 3 2 4 5 3 2" xfId="14741" xr:uid="{31C857D8-D431-4801-9198-8DA3A13A15AC}"/>
    <cellStyle name="Currency 3 2 4 5 4" xfId="10523" xr:uid="{E3251D08-1AE4-4883-96BE-E572FF4E8B02}"/>
    <cellStyle name="Currency 3 2 4 6" xfId="2420" xr:uid="{00000000-0005-0000-0000-00003D0B0000}"/>
    <cellStyle name="Currency 3 2 4 6 2" xfId="6704" xr:uid="{00000000-0005-0000-0000-00003E0B0000}"/>
    <cellStyle name="Currency 3 2 4 6 2 2" xfId="15154" xr:uid="{A05DA988-915D-4832-80FD-708153BA9BD4}"/>
    <cellStyle name="Currency 3 2 4 6 3" xfId="10936" xr:uid="{4741411D-CE45-4F53-B167-210F6DE123E8}"/>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B71BB6D1-E3B6-4260-92CE-ED125498D964}"/>
    <cellStyle name="Currency 3 2 4 8 3" xfId="11253" xr:uid="{D47B8C12-DD84-4BED-BD88-BF65754CB379}"/>
    <cellStyle name="Currency 3 2 4 9" xfId="4638" xr:uid="{00000000-0005-0000-0000-0000420B0000}"/>
    <cellStyle name="Currency 3 2 4 9 2" xfId="13088" xr:uid="{5D46823F-6822-4F4C-96F3-4FEC6AF2A8BB}"/>
    <cellStyle name="Currency 3 2 5" xfId="185" xr:uid="{00000000-0005-0000-0000-0000430B0000}"/>
    <cellStyle name="Currency 3 2 5 10" xfId="8871" xr:uid="{CB6C3959-3A6E-4D07-91A1-BA0E13B10757}"/>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224EB744-D896-48EE-90F1-0CC72A67F066}"/>
    <cellStyle name="Currency 3 2 5 2 2 3" xfId="11430" xr:uid="{53EC430C-4936-493B-A06C-06A385133A2F}"/>
    <cellStyle name="Currency 3 2 5 2 3" xfId="5053" xr:uid="{00000000-0005-0000-0000-0000470B0000}"/>
    <cellStyle name="Currency 3 2 5 2 3 2" xfId="13503" xr:uid="{7CFFFDF0-AD9C-483E-BA33-1A227ACD7F82}"/>
    <cellStyle name="Currency 3 2 5 2 4" xfId="9285" xr:uid="{15547F37-8557-4030-B2C7-E0E587FB838E}"/>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DF3626DF-FCF3-4A9E-B603-34420C88D8C8}"/>
    <cellStyle name="Currency 3 2 5 3 2 3" xfId="11843" xr:uid="{44DE6C80-3296-44B7-9D01-4AA1B60FCE3D}"/>
    <cellStyle name="Currency 3 2 5 3 3" xfId="5466" xr:uid="{00000000-0005-0000-0000-00004B0B0000}"/>
    <cellStyle name="Currency 3 2 5 3 3 2" xfId="13916" xr:uid="{2935EFC9-9627-4633-8628-7579E4BE6D8D}"/>
    <cellStyle name="Currency 3 2 5 3 4" xfId="9698" xr:uid="{54C57370-B570-4BA9-90C0-55D192FCE503}"/>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D8D4720F-5124-4773-84D3-FE9410500385}"/>
    <cellStyle name="Currency 3 2 5 4 2 3" xfId="12256" xr:uid="{CB186E41-D7A7-4BF7-8ECA-A800DD8A3484}"/>
    <cellStyle name="Currency 3 2 5 4 3" xfId="5879" xr:uid="{00000000-0005-0000-0000-00004F0B0000}"/>
    <cellStyle name="Currency 3 2 5 4 3 2" xfId="14329" xr:uid="{4374A27D-976A-43E3-8728-811A97DE1DDC}"/>
    <cellStyle name="Currency 3 2 5 4 4" xfId="10111" xr:uid="{10DC7F96-9B44-4F43-9AA3-8420DE9119D0}"/>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0C86257C-DB3B-4B78-AB65-E4833431F1D1}"/>
    <cellStyle name="Currency 3 2 5 5 2 3" xfId="12669" xr:uid="{7E35C394-E0B1-482B-B67F-7E8B9DCCC458}"/>
    <cellStyle name="Currency 3 2 5 5 3" xfId="6292" xr:uid="{00000000-0005-0000-0000-0000530B0000}"/>
    <cellStyle name="Currency 3 2 5 5 3 2" xfId="14742" xr:uid="{CADD6B13-BB55-4B8B-A06A-D2A8372D5628}"/>
    <cellStyle name="Currency 3 2 5 5 4" xfId="10524" xr:uid="{13FEBF4E-1B82-4F78-9A75-07C73F82B1D1}"/>
    <cellStyle name="Currency 3 2 5 6" xfId="2421" xr:uid="{00000000-0005-0000-0000-0000540B0000}"/>
    <cellStyle name="Currency 3 2 5 6 2" xfId="6705" xr:uid="{00000000-0005-0000-0000-0000550B0000}"/>
    <cellStyle name="Currency 3 2 5 6 2 2" xfId="15155" xr:uid="{FC09D972-0F20-4EDC-995F-F12B490420D5}"/>
    <cellStyle name="Currency 3 2 5 6 3" xfId="10937" xr:uid="{314AD341-9DFB-4A1A-8D7A-180783BE9E44}"/>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DD2B9C6B-0A97-44C1-A794-BC33B9FD5164}"/>
    <cellStyle name="Currency 3 2 5 8 3" xfId="11254" xr:uid="{8A1A795F-0D13-465A-8556-AE9C34748674}"/>
    <cellStyle name="Currency 3 2 5 9" xfId="4639" xr:uid="{00000000-0005-0000-0000-0000590B0000}"/>
    <cellStyle name="Currency 3 2 5 9 2" xfId="13089" xr:uid="{640C7404-06AA-4D07-A508-01D2236C0B7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27AEBBCB-D0D3-4433-AB75-6F0A2D5D65FB}"/>
    <cellStyle name="Currency 5 2 2 2 10 3" xfId="11255" xr:uid="{C4B11857-4B52-4D07-9D19-B8D6CEA41AB4}"/>
    <cellStyle name="Currency 5 2 2 2 11" xfId="4640" xr:uid="{00000000-0005-0000-0000-00006C0B0000}"/>
    <cellStyle name="Currency 5 2 2 2 11 2" xfId="13090" xr:uid="{93997401-DFFC-47E0-B433-624533875247}"/>
    <cellStyle name="Currency 5 2 2 2 12" xfId="8872" xr:uid="{C0A6EB18-56AD-4215-AC6F-7A84F68C4DAC}"/>
    <cellStyle name="Currency 5 2 2 2 2" xfId="197" xr:uid="{00000000-0005-0000-0000-00006D0B0000}"/>
    <cellStyle name="Currency 5 2 2 2 2 10" xfId="4641" xr:uid="{00000000-0005-0000-0000-00006E0B0000}"/>
    <cellStyle name="Currency 5 2 2 2 2 10 2" xfId="13091" xr:uid="{E52D08B7-DDA1-49F4-A816-121D5A18713B}"/>
    <cellStyle name="Currency 5 2 2 2 2 11" xfId="8873" xr:uid="{32C62689-F85F-496D-B681-00E10D744CBD}"/>
    <cellStyle name="Currency 5 2 2 2 2 2" xfId="198" xr:uid="{00000000-0005-0000-0000-00006F0B0000}"/>
    <cellStyle name="Currency 5 2 2 2 2 2 10" xfId="8874" xr:uid="{702CF659-87DD-4B06-AAD3-A68BBDC43C85}"/>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37D009DA-94E3-44AC-9AD4-2342A9BFCDF7}"/>
    <cellStyle name="Currency 5 2 2 2 2 2 2 2 3" xfId="11433" xr:uid="{EFE5C697-F5E4-4331-B837-F8390CB12862}"/>
    <cellStyle name="Currency 5 2 2 2 2 2 2 3" xfId="5056" xr:uid="{00000000-0005-0000-0000-0000730B0000}"/>
    <cellStyle name="Currency 5 2 2 2 2 2 2 3 2" xfId="13506" xr:uid="{2E9E71A3-A134-4464-95B5-6E545CDE57C0}"/>
    <cellStyle name="Currency 5 2 2 2 2 2 2 4" xfId="9288" xr:uid="{A331AB0E-B6F6-402A-8E04-72B5D546CD14}"/>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E249740B-3ED6-4B0D-9827-D434B87F0D89}"/>
    <cellStyle name="Currency 5 2 2 2 2 2 3 2 3" xfId="11846" xr:uid="{37C696A9-7C71-4AEC-9A7C-837F2A2C50D3}"/>
    <cellStyle name="Currency 5 2 2 2 2 2 3 3" xfId="5469" xr:uid="{00000000-0005-0000-0000-0000770B0000}"/>
    <cellStyle name="Currency 5 2 2 2 2 2 3 3 2" xfId="13919" xr:uid="{6D11B30B-05E7-49DD-9FA7-C60974123DBE}"/>
    <cellStyle name="Currency 5 2 2 2 2 2 3 4" xfId="9701" xr:uid="{9BA71E7F-4871-438A-9727-894AE25DD12D}"/>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82B923F1-7EBF-41FC-9F07-0B6D8BFB73C5}"/>
    <cellStyle name="Currency 5 2 2 2 2 2 4 2 3" xfId="12259" xr:uid="{B7C45FCD-E00B-4216-A73E-5B9FB6A144E4}"/>
    <cellStyle name="Currency 5 2 2 2 2 2 4 3" xfId="5882" xr:uid="{00000000-0005-0000-0000-00007B0B0000}"/>
    <cellStyle name="Currency 5 2 2 2 2 2 4 3 2" xfId="14332" xr:uid="{38A843FC-EC1D-4384-BCA7-214C324A9DFF}"/>
    <cellStyle name="Currency 5 2 2 2 2 2 4 4" xfId="10114" xr:uid="{CA9CD649-81AF-4139-8695-8DFCA32F727C}"/>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6EB52577-85ED-40A0-BF79-C7B0B4152573}"/>
    <cellStyle name="Currency 5 2 2 2 2 2 5 2 3" xfId="12672" xr:uid="{02B35113-7B0F-4DBA-A74F-4DD727B7D519}"/>
    <cellStyle name="Currency 5 2 2 2 2 2 5 3" xfId="6295" xr:uid="{00000000-0005-0000-0000-00007F0B0000}"/>
    <cellStyle name="Currency 5 2 2 2 2 2 5 3 2" xfId="14745" xr:uid="{D2B94641-56C0-408C-95A7-DF758659EF5C}"/>
    <cellStyle name="Currency 5 2 2 2 2 2 5 4" xfId="10527" xr:uid="{F0EA00EA-A1C7-4110-9F4B-3C563101FB63}"/>
    <cellStyle name="Currency 5 2 2 2 2 2 6" xfId="2424" xr:uid="{00000000-0005-0000-0000-0000800B0000}"/>
    <cellStyle name="Currency 5 2 2 2 2 2 6 2" xfId="6708" xr:uid="{00000000-0005-0000-0000-0000810B0000}"/>
    <cellStyle name="Currency 5 2 2 2 2 2 6 2 2" xfId="15158" xr:uid="{11EC7A8F-6D0C-4ACE-B1D4-AA0057389454}"/>
    <cellStyle name="Currency 5 2 2 2 2 2 6 3" xfId="10940" xr:uid="{0D9F7091-C366-44E7-B60A-C21F09CF79A5}"/>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C0288E61-D8C8-41A8-B6B9-CD0866BCD51D}"/>
    <cellStyle name="Currency 5 2 2 2 2 2 8 3" xfId="11257" xr:uid="{68520208-4F8C-4FA0-B9D9-9737559050B8}"/>
    <cellStyle name="Currency 5 2 2 2 2 2 9" xfId="4642" xr:uid="{00000000-0005-0000-0000-0000850B0000}"/>
    <cellStyle name="Currency 5 2 2 2 2 2 9 2" xfId="13092" xr:uid="{2030AF7E-6934-4E33-AE50-9A66070F4CD4}"/>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944D30D3-CC13-4173-9B81-DADBAB4C42DF}"/>
    <cellStyle name="Currency 5 2 2 2 2 3 2 3" xfId="11432" xr:uid="{A886CB0C-61A1-4026-A875-C4DB106E073A}"/>
    <cellStyle name="Currency 5 2 2 2 2 3 3" xfId="5055" xr:uid="{00000000-0005-0000-0000-0000890B0000}"/>
    <cellStyle name="Currency 5 2 2 2 2 3 3 2" xfId="13505" xr:uid="{C17E7303-F41C-4303-B293-2E7B9375FE06}"/>
    <cellStyle name="Currency 5 2 2 2 2 3 4" xfId="9287" xr:uid="{2862DAFD-C314-49F5-BDBA-2CB5C35CBFB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01DE6337-BC7F-44A9-9746-26D2D82A02FB}"/>
    <cellStyle name="Currency 5 2 2 2 2 4 2 3" xfId="11845" xr:uid="{9BAE880E-D294-4EE0-B024-020A1919465F}"/>
    <cellStyle name="Currency 5 2 2 2 2 4 3" xfId="5468" xr:uid="{00000000-0005-0000-0000-00008D0B0000}"/>
    <cellStyle name="Currency 5 2 2 2 2 4 3 2" xfId="13918" xr:uid="{AA319D66-0F60-45A2-A7E2-8253EBF88FF6}"/>
    <cellStyle name="Currency 5 2 2 2 2 4 4" xfId="9700" xr:uid="{4907944C-6B7C-4049-B5BF-999E29D09C74}"/>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5FC76F06-63BC-45E2-BC36-121B83CC1D40}"/>
    <cellStyle name="Currency 5 2 2 2 2 5 2 3" xfId="12258" xr:uid="{9404E261-5955-4327-B3B1-C10FF2CBC217}"/>
    <cellStyle name="Currency 5 2 2 2 2 5 3" xfId="5881" xr:uid="{00000000-0005-0000-0000-0000910B0000}"/>
    <cellStyle name="Currency 5 2 2 2 2 5 3 2" xfId="14331" xr:uid="{068210B3-ED38-4D5D-9E13-6E3C323AAF8F}"/>
    <cellStyle name="Currency 5 2 2 2 2 5 4" xfId="10113" xr:uid="{8D5ECD85-7303-48C6-85F3-0A8A6B6CBB9F}"/>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AD647A95-CC0D-4215-9651-E2FE2CB3C1A1}"/>
    <cellStyle name="Currency 5 2 2 2 2 6 2 3" xfId="12671" xr:uid="{6FCE132C-44C6-449A-83F9-787802B843FA}"/>
    <cellStyle name="Currency 5 2 2 2 2 6 3" xfId="6294" xr:uid="{00000000-0005-0000-0000-0000950B0000}"/>
    <cellStyle name="Currency 5 2 2 2 2 6 3 2" xfId="14744" xr:uid="{6FA360CD-47F3-4CC5-AB0D-123189309855}"/>
    <cellStyle name="Currency 5 2 2 2 2 6 4" xfId="10526" xr:uid="{085C89FC-21A1-4C93-B225-8A11B4376F43}"/>
    <cellStyle name="Currency 5 2 2 2 2 7" xfId="2423" xr:uid="{00000000-0005-0000-0000-0000960B0000}"/>
    <cellStyle name="Currency 5 2 2 2 2 7 2" xfId="6707" xr:uid="{00000000-0005-0000-0000-0000970B0000}"/>
    <cellStyle name="Currency 5 2 2 2 2 7 2 2" xfId="15157" xr:uid="{942E74C9-88DD-4C44-8C21-2FB0AD920937}"/>
    <cellStyle name="Currency 5 2 2 2 2 7 3" xfId="10939" xr:uid="{0C808394-A731-4270-BB58-27E3B9ED8C0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9A3236B2-3300-4118-977B-4C52E86FC134}"/>
    <cellStyle name="Currency 5 2 2 2 2 9 3" xfId="11256" xr:uid="{08A78274-58B1-44AB-9AB7-9E01D1BA6661}"/>
    <cellStyle name="Currency 5 2 2 2 3" xfId="199" xr:uid="{00000000-0005-0000-0000-00009B0B0000}"/>
    <cellStyle name="Currency 5 2 2 2 3 10" xfId="8875" xr:uid="{551F2D8C-34D0-4D8D-8862-EBE9D73CC8D5}"/>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EDF795B7-1409-441F-A832-E914BB1364C2}"/>
    <cellStyle name="Currency 5 2 2 2 3 2 2 3" xfId="11434" xr:uid="{A6829EB8-C5C0-41F6-8918-1E2867340006}"/>
    <cellStyle name="Currency 5 2 2 2 3 2 3" xfId="5057" xr:uid="{00000000-0005-0000-0000-00009F0B0000}"/>
    <cellStyle name="Currency 5 2 2 2 3 2 3 2" xfId="13507" xr:uid="{751C15B2-E522-4076-8FB8-0C950B97CDB1}"/>
    <cellStyle name="Currency 5 2 2 2 3 2 4" xfId="9289" xr:uid="{FCBCBDE0-63F0-41C3-A5C6-47C0C9558FC6}"/>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EED21FE5-E09F-4102-A3A1-E521C0C0EA6F}"/>
    <cellStyle name="Currency 5 2 2 2 3 3 2 3" xfId="11847" xr:uid="{C3D9CEA9-6776-428D-B939-46EDF1F67CFC}"/>
    <cellStyle name="Currency 5 2 2 2 3 3 3" xfId="5470" xr:uid="{00000000-0005-0000-0000-0000A30B0000}"/>
    <cellStyle name="Currency 5 2 2 2 3 3 3 2" xfId="13920" xr:uid="{DE473372-EC53-403E-8479-F9A35F84597B}"/>
    <cellStyle name="Currency 5 2 2 2 3 3 4" xfId="9702" xr:uid="{0D3995C8-BC9D-45F5-BFCD-884AEF6924E4}"/>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07536FDD-F7F4-467C-A33F-1B4B2BFF3D3B}"/>
    <cellStyle name="Currency 5 2 2 2 3 4 2 3" xfId="12260" xr:uid="{9F89F79E-8664-4BB6-8454-9566D407DA58}"/>
    <cellStyle name="Currency 5 2 2 2 3 4 3" xfId="5883" xr:uid="{00000000-0005-0000-0000-0000A70B0000}"/>
    <cellStyle name="Currency 5 2 2 2 3 4 3 2" xfId="14333" xr:uid="{7EB4EB53-01AD-4EE8-81E0-28A9740EE137}"/>
    <cellStyle name="Currency 5 2 2 2 3 4 4" xfId="10115" xr:uid="{8A0B0AF5-CE80-46A9-A4CB-4A2FAD35F2C5}"/>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212C29F3-9017-4B9D-83FF-784A22E4ED8C}"/>
    <cellStyle name="Currency 5 2 2 2 3 5 2 3" xfId="12673" xr:uid="{4893FF5A-0332-4529-9788-7CEC6B75144D}"/>
    <cellStyle name="Currency 5 2 2 2 3 5 3" xfId="6296" xr:uid="{00000000-0005-0000-0000-0000AB0B0000}"/>
    <cellStyle name="Currency 5 2 2 2 3 5 3 2" xfId="14746" xr:uid="{E0C970AB-56EE-4484-9417-0CD4A2F7CEEB}"/>
    <cellStyle name="Currency 5 2 2 2 3 5 4" xfId="10528" xr:uid="{5C2A17DC-6694-4C74-A612-B82D35CF9306}"/>
    <cellStyle name="Currency 5 2 2 2 3 6" xfId="2425" xr:uid="{00000000-0005-0000-0000-0000AC0B0000}"/>
    <cellStyle name="Currency 5 2 2 2 3 6 2" xfId="6709" xr:uid="{00000000-0005-0000-0000-0000AD0B0000}"/>
    <cellStyle name="Currency 5 2 2 2 3 6 2 2" xfId="15159" xr:uid="{5F6584DD-B5D1-4439-AD44-A522A128025C}"/>
    <cellStyle name="Currency 5 2 2 2 3 6 3" xfId="10941" xr:uid="{8543F1B7-42F6-4C8F-A6E8-C7E713B50ECD}"/>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8D68BF29-655C-47B3-89C6-94FFCEDF9C84}"/>
    <cellStyle name="Currency 5 2 2 2 3 8 3" xfId="11258" xr:uid="{260CDF87-9025-4A22-8BE2-01EB2AD3D3DE}"/>
    <cellStyle name="Currency 5 2 2 2 3 9" xfId="4643" xr:uid="{00000000-0005-0000-0000-0000B10B0000}"/>
    <cellStyle name="Currency 5 2 2 2 3 9 2" xfId="13093" xr:uid="{011FCF30-A96D-4882-A90C-77FFF252AEFA}"/>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D720A501-A154-4388-8FD0-57328D9627A0}"/>
    <cellStyle name="Currency 5 2 2 2 4 2 3" xfId="11431" xr:uid="{B2AFE11B-3E0E-4539-BBC4-BAA086914D1A}"/>
    <cellStyle name="Currency 5 2 2 2 4 3" xfId="5054" xr:uid="{00000000-0005-0000-0000-0000B50B0000}"/>
    <cellStyle name="Currency 5 2 2 2 4 3 2" xfId="13504" xr:uid="{E9E6714E-669C-4FCD-982F-C0E4AB713212}"/>
    <cellStyle name="Currency 5 2 2 2 4 4" xfId="9286" xr:uid="{B5890909-5EEE-4C0A-835B-2D78DCABD7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40472631-15BB-40ED-A4E4-A0E614005234}"/>
    <cellStyle name="Currency 5 2 2 2 5 2 3" xfId="11844" xr:uid="{D94ACE63-7A21-464B-A7E8-55E49A3A709E}"/>
    <cellStyle name="Currency 5 2 2 2 5 3" xfId="5467" xr:uid="{00000000-0005-0000-0000-0000B90B0000}"/>
    <cellStyle name="Currency 5 2 2 2 5 3 2" xfId="13917" xr:uid="{689C8894-C08F-44FA-B38C-2C9273AC236E}"/>
    <cellStyle name="Currency 5 2 2 2 5 4" xfId="9699" xr:uid="{A692BAF3-C759-413D-A0CB-375D6681D09E}"/>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2CE64766-B4C2-4667-BB02-045B9842F3FA}"/>
    <cellStyle name="Currency 5 2 2 2 6 2 3" xfId="12257" xr:uid="{8DB5309E-6C33-4475-B2C0-BCCD846EA636}"/>
    <cellStyle name="Currency 5 2 2 2 6 3" xfId="5880" xr:uid="{00000000-0005-0000-0000-0000BD0B0000}"/>
    <cellStyle name="Currency 5 2 2 2 6 3 2" xfId="14330" xr:uid="{66C76286-1E04-4869-BF0F-78E7B9D8B319}"/>
    <cellStyle name="Currency 5 2 2 2 6 4" xfId="10112" xr:uid="{1D345142-A5C4-49D7-ACBF-0C986D4C4F73}"/>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96AD8749-A819-451A-A6A1-B1F8CBC4715F}"/>
    <cellStyle name="Currency 5 2 2 2 7 2 3" xfId="12670" xr:uid="{A55FA391-28F8-4AAE-B133-C1E69AACF547}"/>
    <cellStyle name="Currency 5 2 2 2 7 3" xfId="6293" xr:uid="{00000000-0005-0000-0000-0000C10B0000}"/>
    <cellStyle name="Currency 5 2 2 2 7 3 2" xfId="14743" xr:uid="{A81AA2BD-9548-4F22-81DB-0B56331AE534}"/>
    <cellStyle name="Currency 5 2 2 2 7 4" xfId="10525" xr:uid="{22B2E48A-F85D-4FFE-9A19-FB2762B085B3}"/>
    <cellStyle name="Currency 5 2 2 2 8" xfId="2422" xr:uid="{00000000-0005-0000-0000-0000C20B0000}"/>
    <cellStyle name="Currency 5 2 2 2 8 2" xfId="6706" xr:uid="{00000000-0005-0000-0000-0000C30B0000}"/>
    <cellStyle name="Currency 5 2 2 2 8 2 2" xfId="15156" xr:uid="{985FF28F-7B0D-4768-9DC5-7C3F7B65A91A}"/>
    <cellStyle name="Currency 5 2 2 2 8 3" xfId="10938" xr:uid="{FD2FC102-A3F6-4E98-92A4-33ED99DB4B8C}"/>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88A61BB9-F6D1-4A0C-B17A-D2F59F2A572B}"/>
    <cellStyle name="Currency 5 2 2 3 11" xfId="8876" xr:uid="{558720C4-73D1-4D01-BFAA-D2285E1E0744}"/>
    <cellStyle name="Currency 5 2 2 3 2" xfId="201" xr:uid="{00000000-0005-0000-0000-0000C70B0000}"/>
    <cellStyle name="Currency 5 2 2 3 2 10" xfId="8877" xr:uid="{20D9CC54-C60F-4037-9541-7F214E1655DC}"/>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7464F119-DCA7-4E88-9E6E-6C0AF786E4C5}"/>
    <cellStyle name="Currency 5 2 2 3 2 2 2 3" xfId="11436" xr:uid="{C355F02E-E5FE-4FC2-90C5-ACD84D3F0032}"/>
    <cellStyle name="Currency 5 2 2 3 2 2 3" xfId="5059" xr:uid="{00000000-0005-0000-0000-0000CB0B0000}"/>
    <cellStyle name="Currency 5 2 2 3 2 2 3 2" xfId="13509" xr:uid="{CF8718BE-C37B-43EA-8976-618FF2E0ECDE}"/>
    <cellStyle name="Currency 5 2 2 3 2 2 4" xfId="9291" xr:uid="{4E988FEC-FC49-48E5-A7AE-B27377A7959F}"/>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5267CD1C-4745-44CC-A582-FCDE00BD928C}"/>
    <cellStyle name="Currency 5 2 2 3 2 3 2 3" xfId="11849" xr:uid="{5DA7F735-791C-4058-98F2-2C6DE82C0DED}"/>
    <cellStyle name="Currency 5 2 2 3 2 3 3" xfId="5472" xr:uid="{00000000-0005-0000-0000-0000CF0B0000}"/>
    <cellStyle name="Currency 5 2 2 3 2 3 3 2" xfId="13922" xr:uid="{68E161C3-37F0-4F08-B636-7C3C966F4EA8}"/>
    <cellStyle name="Currency 5 2 2 3 2 3 4" xfId="9704" xr:uid="{518381E2-FACA-4FC2-B3FC-EB5EBD669D51}"/>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BCAD7773-D083-4294-9788-2FA2242FE225}"/>
    <cellStyle name="Currency 5 2 2 3 2 4 2 3" xfId="12262" xr:uid="{5A766ED6-7592-419A-9AC1-9A674F68986D}"/>
    <cellStyle name="Currency 5 2 2 3 2 4 3" xfId="5885" xr:uid="{00000000-0005-0000-0000-0000D30B0000}"/>
    <cellStyle name="Currency 5 2 2 3 2 4 3 2" xfId="14335" xr:uid="{4CD81A6F-3D24-4963-82CE-C624824D0FA6}"/>
    <cellStyle name="Currency 5 2 2 3 2 4 4" xfId="10117" xr:uid="{BD0989E7-14C0-41F8-9C3A-2F66DC5B778E}"/>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BE2E5425-B1EF-4256-B982-D0A73A28B999}"/>
    <cellStyle name="Currency 5 2 2 3 2 5 2 3" xfId="12675" xr:uid="{00FE6896-AF79-45B2-ACFC-288BFB192A2E}"/>
    <cellStyle name="Currency 5 2 2 3 2 5 3" xfId="6298" xr:uid="{00000000-0005-0000-0000-0000D70B0000}"/>
    <cellStyle name="Currency 5 2 2 3 2 5 3 2" xfId="14748" xr:uid="{581DF23C-D2AA-4804-A11E-7745C2154F6D}"/>
    <cellStyle name="Currency 5 2 2 3 2 5 4" xfId="10530" xr:uid="{FDA4BC78-030F-435D-B764-732CE6CD3C57}"/>
    <cellStyle name="Currency 5 2 2 3 2 6" xfId="2427" xr:uid="{00000000-0005-0000-0000-0000D80B0000}"/>
    <cellStyle name="Currency 5 2 2 3 2 6 2" xfId="6711" xr:uid="{00000000-0005-0000-0000-0000D90B0000}"/>
    <cellStyle name="Currency 5 2 2 3 2 6 2 2" xfId="15161" xr:uid="{DADC6E5F-2972-435A-BBFB-B7955AB2A743}"/>
    <cellStyle name="Currency 5 2 2 3 2 6 3" xfId="10943" xr:uid="{57DE3F32-5850-4D68-881F-276EB365F6D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D7A76021-6A92-477A-8375-2FB4C71B25F0}"/>
    <cellStyle name="Currency 5 2 2 3 2 8 3" xfId="11260" xr:uid="{893007BE-A7A5-4576-A491-3AE698A03712}"/>
    <cellStyle name="Currency 5 2 2 3 2 9" xfId="4645" xr:uid="{00000000-0005-0000-0000-0000DD0B0000}"/>
    <cellStyle name="Currency 5 2 2 3 2 9 2" xfId="13095" xr:uid="{1A24A72A-7A45-4348-AFBF-1AD807FA0EFA}"/>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5615CC53-2ED6-4DE4-95F3-EBE9780B247D}"/>
    <cellStyle name="Currency 5 2 2 3 3 2 3" xfId="11435" xr:uid="{60A7846F-D199-47B6-AB89-B031A119D124}"/>
    <cellStyle name="Currency 5 2 2 3 3 3" xfId="5058" xr:uid="{00000000-0005-0000-0000-0000E10B0000}"/>
    <cellStyle name="Currency 5 2 2 3 3 3 2" xfId="13508" xr:uid="{D12F6332-3C6B-47E2-88CD-1A070B648801}"/>
    <cellStyle name="Currency 5 2 2 3 3 4" xfId="9290" xr:uid="{6534352D-32E8-4E50-A4F8-C7C999D06248}"/>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FDBB2330-D8B3-484E-BADE-7871E6B66E91}"/>
    <cellStyle name="Currency 5 2 2 3 4 2 3" xfId="11848" xr:uid="{AF7CAA3F-CA01-430D-BB7C-2C9893A0B9E4}"/>
    <cellStyle name="Currency 5 2 2 3 4 3" xfId="5471" xr:uid="{00000000-0005-0000-0000-0000E50B0000}"/>
    <cellStyle name="Currency 5 2 2 3 4 3 2" xfId="13921" xr:uid="{E4452660-2CB3-4425-BD3F-773037142E4D}"/>
    <cellStyle name="Currency 5 2 2 3 4 4" xfId="9703" xr:uid="{CB2FBBDB-B01A-4EAB-9F5C-C47BF18EFAC4}"/>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9BFCD9E1-BE1A-4A50-AE9D-0387807E5AE1}"/>
    <cellStyle name="Currency 5 2 2 3 5 2 3" xfId="12261" xr:uid="{FA87A69B-7BCB-48C2-A835-51DCAA2F3A4A}"/>
    <cellStyle name="Currency 5 2 2 3 5 3" xfId="5884" xr:uid="{00000000-0005-0000-0000-0000E90B0000}"/>
    <cellStyle name="Currency 5 2 2 3 5 3 2" xfId="14334" xr:uid="{4186FE53-A935-4E87-B475-65120FD26F8B}"/>
    <cellStyle name="Currency 5 2 2 3 5 4" xfId="10116" xr:uid="{0BC5F3F7-C18C-4DAC-8D5B-6583C07FDAF8}"/>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DC68046B-1C0E-4546-ACDC-EABD5F2D822A}"/>
    <cellStyle name="Currency 5 2 2 3 6 2 3" xfId="12674" xr:uid="{9863526C-A37E-4465-8FA1-F82557ED109A}"/>
    <cellStyle name="Currency 5 2 2 3 6 3" xfId="6297" xr:uid="{00000000-0005-0000-0000-0000ED0B0000}"/>
    <cellStyle name="Currency 5 2 2 3 6 3 2" xfId="14747" xr:uid="{9A6806E4-975A-4CCF-B35C-65ECB21F80F3}"/>
    <cellStyle name="Currency 5 2 2 3 6 4" xfId="10529" xr:uid="{C8861084-CF9E-4660-92A1-642DD8B18F37}"/>
    <cellStyle name="Currency 5 2 2 3 7" xfId="2426" xr:uid="{00000000-0005-0000-0000-0000EE0B0000}"/>
    <cellStyle name="Currency 5 2 2 3 7 2" xfId="6710" xr:uid="{00000000-0005-0000-0000-0000EF0B0000}"/>
    <cellStyle name="Currency 5 2 2 3 7 2 2" xfId="15160" xr:uid="{9203E231-8B7E-4CE5-93D8-E54C294A14F6}"/>
    <cellStyle name="Currency 5 2 2 3 7 3" xfId="10942" xr:uid="{A5D0A18E-21A9-4874-A795-D0AA88A07B8E}"/>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DA3DFAE6-7247-4208-9819-A350DBB2E5E0}"/>
    <cellStyle name="Currency 5 2 2 3 9 3" xfId="11259" xr:uid="{3A91D6D5-4E0C-4396-B53D-1B2E424474B5}"/>
    <cellStyle name="Currency 5 2 2 4" xfId="202" xr:uid="{00000000-0005-0000-0000-0000F30B0000}"/>
    <cellStyle name="Currency 5 2 2 4 10" xfId="8878" xr:uid="{26154771-FAAB-44B4-A610-BF663C537011}"/>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CB0E4BEB-C788-44DD-BD91-65ADA334227C}"/>
    <cellStyle name="Currency 5 2 2 4 2 2 3" xfId="11437" xr:uid="{91DC7705-38D7-469A-A259-FBFE0CB83E38}"/>
    <cellStyle name="Currency 5 2 2 4 2 3" xfId="5060" xr:uid="{00000000-0005-0000-0000-0000F70B0000}"/>
    <cellStyle name="Currency 5 2 2 4 2 3 2" xfId="13510" xr:uid="{9973E9F4-ADA4-4616-8B48-AC1ABA8D6B30}"/>
    <cellStyle name="Currency 5 2 2 4 2 4" xfId="9292" xr:uid="{27A22C5F-8F6A-4CC6-85C9-CB2A86501126}"/>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2E5DDF80-6E9A-42CE-BBD1-354D460DBC81}"/>
    <cellStyle name="Currency 5 2 2 4 3 2 3" xfId="11850" xr:uid="{DB34704E-3269-45A1-B747-60D5E950AEDF}"/>
    <cellStyle name="Currency 5 2 2 4 3 3" xfId="5473" xr:uid="{00000000-0005-0000-0000-0000FB0B0000}"/>
    <cellStyle name="Currency 5 2 2 4 3 3 2" xfId="13923" xr:uid="{1544F617-3BCE-4DF6-8348-6D2630BC6C35}"/>
    <cellStyle name="Currency 5 2 2 4 3 4" xfId="9705" xr:uid="{4D1A1F65-E1B2-456F-9888-9625D0978F6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93C416F5-A1D8-41D1-A515-B09F0ABE1A31}"/>
    <cellStyle name="Currency 5 2 2 4 4 2 3" xfId="12263" xr:uid="{F2F669FB-2A65-4B87-B9CC-F10B461E98CE}"/>
    <cellStyle name="Currency 5 2 2 4 4 3" xfId="5886" xr:uid="{00000000-0005-0000-0000-0000FF0B0000}"/>
    <cellStyle name="Currency 5 2 2 4 4 3 2" xfId="14336" xr:uid="{C0B7A076-8B5C-45DA-A51E-9A315FEBA311}"/>
    <cellStyle name="Currency 5 2 2 4 4 4" xfId="10118" xr:uid="{C6D4ABD0-1792-41BB-B755-700DC03847C5}"/>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0459839F-79E8-451B-BA1C-6017FCBAD1F6}"/>
    <cellStyle name="Currency 5 2 2 4 5 2 3" xfId="12676" xr:uid="{A4B2FB0C-39EC-4ED9-B82D-0DBBADA90660}"/>
    <cellStyle name="Currency 5 2 2 4 5 3" xfId="6299" xr:uid="{00000000-0005-0000-0000-0000030C0000}"/>
    <cellStyle name="Currency 5 2 2 4 5 3 2" xfId="14749" xr:uid="{34F4ADD2-D3B5-4110-9773-DD68EB229217}"/>
    <cellStyle name="Currency 5 2 2 4 5 4" xfId="10531" xr:uid="{4EB2E685-B1C1-44CD-8CA5-D2F2539EB2CA}"/>
    <cellStyle name="Currency 5 2 2 4 6" xfId="2428" xr:uid="{00000000-0005-0000-0000-0000040C0000}"/>
    <cellStyle name="Currency 5 2 2 4 6 2" xfId="6712" xr:uid="{00000000-0005-0000-0000-0000050C0000}"/>
    <cellStyle name="Currency 5 2 2 4 6 2 2" xfId="15162" xr:uid="{3F5E2C27-668A-468E-98F1-5253453819A2}"/>
    <cellStyle name="Currency 5 2 2 4 6 3" xfId="10944" xr:uid="{329E8DE2-5516-4701-84E6-0CD738E37A92}"/>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A6A65AB9-5F2B-42F9-B259-1E215D99E2A4}"/>
    <cellStyle name="Currency 5 2 2 4 8 3" xfId="11261" xr:uid="{31D79B42-7C39-4DC2-BA9D-1578346E76D5}"/>
    <cellStyle name="Currency 5 2 2 4 9" xfId="4646" xr:uid="{00000000-0005-0000-0000-0000090C0000}"/>
    <cellStyle name="Currency 5 2 2 4 9 2" xfId="13096" xr:uid="{27B9533C-CFC1-4975-A81A-86EFE5F9E3DA}"/>
    <cellStyle name="Currency 5 2 2 5" xfId="203" xr:uid="{00000000-0005-0000-0000-00000A0C0000}"/>
    <cellStyle name="Currency 5 2 2 5 10" xfId="8879" xr:uid="{C67CF8F3-B207-4C31-9783-DBD7D9F32989}"/>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AE3A4298-701A-49EC-91F0-1F9AABFB65AA}"/>
    <cellStyle name="Currency 5 2 2 5 2 2 3" xfId="11438" xr:uid="{D458366A-27D0-4C10-AB58-21412FD27B3E}"/>
    <cellStyle name="Currency 5 2 2 5 2 3" xfId="5061" xr:uid="{00000000-0005-0000-0000-00000E0C0000}"/>
    <cellStyle name="Currency 5 2 2 5 2 3 2" xfId="13511" xr:uid="{1BF662C3-6AC6-4455-BA67-1ED649028BAD}"/>
    <cellStyle name="Currency 5 2 2 5 2 4" xfId="9293" xr:uid="{5F6B540E-1488-4898-86D2-0338A55555A5}"/>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F394EEB8-2862-45E6-B034-87CF0F651175}"/>
    <cellStyle name="Currency 5 2 2 5 3 2 3" xfId="11851" xr:uid="{80337DB0-81E4-4EEB-B503-1B6AB012DDA0}"/>
    <cellStyle name="Currency 5 2 2 5 3 3" xfId="5474" xr:uid="{00000000-0005-0000-0000-0000120C0000}"/>
    <cellStyle name="Currency 5 2 2 5 3 3 2" xfId="13924" xr:uid="{1E9148BD-3079-4B7C-A7B3-F4AC4502A525}"/>
    <cellStyle name="Currency 5 2 2 5 3 4" xfId="9706" xr:uid="{687F7B28-BCBC-4242-8EFC-2D4BA5E65587}"/>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F7285144-D48A-489F-B0E0-B05D51436DD5}"/>
    <cellStyle name="Currency 5 2 2 5 4 2 3" xfId="12264" xr:uid="{99C430A0-E5B5-450B-AEBD-94EC231138A4}"/>
    <cellStyle name="Currency 5 2 2 5 4 3" xfId="5887" xr:uid="{00000000-0005-0000-0000-0000160C0000}"/>
    <cellStyle name="Currency 5 2 2 5 4 3 2" xfId="14337" xr:uid="{EC459306-7773-4EEF-B1F9-FE1661469EC6}"/>
    <cellStyle name="Currency 5 2 2 5 4 4" xfId="10119" xr:uid="{05D59E34-D4DE-4EC0-BB23-24D12BE504E1}"/>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291D78E7-FCBE-4875-B549-11F550468DD2}"/>
    <cellStyle name="Currency 5 2 2 5 5 2 3" xfId="12677" xr:uid="{2BA900DE-24E8-40EF-B1BB-5BADF629BA14}"/>
    <cellStyle name="Currency 5 2 2 5 5 3" xfId="6300" xr:uid="{00000000-0005-0000-0000-00001A0C0000}"/>
    <cellStyle name="Currency 5 2 2 5 5 3 2" xfId="14750" xr:uid="{B43788F3-AF0F-4A90-9793-388450F19BB4}"/>
    <cellStyle name="Currency 5 2 2 5 5 4" xfId="10532" xr:uid="{002ABE90-A3F8-4168-8F0D-6646BD89C5A2}"/>
    <cellStyle name="Currency 5 2 2 5 6" xfId="2429" xr:uid="{00000000-0005-0000-0000-00001B0C0000}"/>
    <cellStyle name="Currency 5 2 2 5 6 2" xfId="6713" xr:uid="{00000000-0005-0000-0000-00001C0C0000}"/>
    <cellStyle name="Currency 5 2 2 5 6 2 2" xfId="15163" xr:uid="{CF6EC100-8C94-49D5-95B2-85BD759834C4}"/>
    <cellStyle name="Currency 5 2 2 5 6 3" xfId="10945" xr:uid="{5B2BB26F-E5A4-4725-8958-D48049FD0941}"/>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28C9C35B-407F-4DB7-AA9E-C3FCA7985470}"/>
    <cellStyle name="Currency 5 2 2 5 8 3" xfId="11262" xr:uid="{C28157EB-9CF5-4F96-A858-0DB42CEC32DB}"/>
    <cellStyle name="Currency 5 2 2 5 9" xfId="4647" xr:uid="{00000000-0005-0000-0000-0000200C0000}"/>
    <cellStyle name="Currency 5 2 2 5 9 2" xfId="13097" xr:uid="{A4CE594C-0254-4CC2-8A08-01B6CBC04BD4}"/>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A598DC42-28C9-4B51-A899-EC92CE850B87}"/>
    <cellStyle name="Currency 5 2 4 11" xfId="8880" xr:uid="{CB5E0E8B-6FE5-489B-AEB1-ED66B2CE892A}"/>
    <cellStyle name="Currency 5 2 4 2" xfId="206" xr:uid="{00000000-0005-0000-0000-0000250C0000}"/>
    <cellStyle name="Currency 5 2 4 2 10" xfId="8881" xr:uid="{AE1E02BE-3BAB-4022-A918-6F5A6337ED62}"/>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0AC2524C-15BB-4391-8AA2-AA8366F843C5}"/>
    <cellStyle name="Currency 5 2 4 2 2 2 3" xfId="11440" xr:uid="{75D1BEF5-2047-4A66-B831-A36BF2FF83B5}"/>
    <cellStyle name="Currency 5 2 4 2 2 3" xfId="5063" xr:uid="{00000000-0005-0000-0000-0000290C0000}"/>
    <cellStyle name="Currency 5 2 4 2 2 3 2" xfId="13513" xr:uid="{979BE55A-FEBA-4AAF-9AF1-7C61AA9C688C}"/>
    <cellStyle name="Currency 5 2 4 2 2 4" xfId="9295" xr:uid="{F57A90F6-77E3-4C47-BD6F-617113FC6456}"/>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A814BD58-1937-44EF-9D1D-ECA256F9E13E}"/>
    <cellStyle name="Currency 5 2 4 2 3 2 3" xfId="11853" xr:uid="{7AE9B3F6-40A5-4AAF-846C-1F4BA328184A}"/>
    <cellStyle name="Currency 5 2 4 2 3 3" xfId="5476" xr:uid="{00000000-0005-0000-0000-00002D0C0000}"/>
    <cellStyle name="Currency 5 2 4 2 3 3 2" xfId="13926" xr:uid="{3DA15D66-36DA-421B-A218-754E9F1DC2FB}"/>
    <cellStyle name="Currency 5 2 4 2 3 4" xfId="9708" xr:uid="{01ACA68F-79A2-4EF2-84C1-5FB2DA08DAF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4F94BEC5-5843-4C99-8525-99363752E96D}"/>
    <cellStyle name="Currency 5 2 4 2 4 2 3" xfId="12266" xr:uid="{D9B8D766-AD56-4A63-8971-D7331C2F8AF5}"/>
    <cellStyle name="Currency 5 2 4 2 4 3" xfId="5889" xr:uid="{00000000-0005-0000-0000-0000310C0000}"/>
    <cellStyle name="Currency 5 2 4 2 4 3 2" xfId="14339" xr:uid="{B2748372-98B2-4FDF-B102-BA74C88E95BD}"/>
    <cellStyle name="Currency 5 2 4 2 4 4" xfId="10121" xr:uid="{7D7B7CE4-2E23-44E2-B151-F63B05ACC51A}"/>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C8B19A11-4330-461F-99E0-43BD1D1E6E0C}"/>
    <cellStyle name="Currency 5 2 4 2 5 2 3" xfId="12679" xr:uid="{594B3A27-C73D-47C4-A390-1C47DD4E94B3}"/>
    <cellStyle name="Currency 5 2 4 2 5 3" xfId="6302" xr:uid="{00000000-0005-0000-0000-0000350C0000}"/>
    <cellStyle name="Currency 5 2 4 2 5 3 2" xfId="14752" xr:uid="{908D9AD4-5345-4BEF-817E-17117CADB143}"/>
    <cellStyle name="Currency 5 2 4 2 5 4" xfId="10534" xr:uid="{0F34E2D5-8D14-4FAD-A42A-A713A9F1339C}"/>
    <cellStyle name="Currency 5 2 4 2 6" xfId="2431" xr:uid="{00000000-0005-0000-0000-0000360C0000}"/>
    <cellStyle name="Currency 5 2 4 2 6 2" xfId="6715" xr:uid="{00000000-0005-0000-0000-0000370C0000}"/>
    <cellStyle name="Currency 5 2 4 2 6 2 2" xfId="15165" xr:uid="{7B47FB3C-5DC1-46FA-8A60-BB3468B497C5}"/>
    <cellStyle name="Currency 5 2 4 2 6 3" xfId="10947" xr:uid="{A5EBDF5C-0953-4D0E-8FAA-D70D4B428B9F}"/>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AC0BC243-59F0-4B90-A7CF-BB0F0D1E95B7}"/>
    <cellStyle name="Currency 5 2 4 2 8 3" xfId="11264" xr:uid="{C727378A-317C-4228-A481-252183C0A7C5}"/>
    <cellStyle name="Currency 5 2 4 2 9" xfId="4649" xr:uid="{00000000-0005-0000-0000-00003B0C0000}"/>
    <cellStyle name="Currency 5 2 4 2 9 2" xfId="13099" xr:uid="{A8280FEF-516C-4D88-ABF9-E672201A1A81}"/>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442ACD59-9300-42BD-97D1-E3535A7A915B}"/>
    <cellStyle name="Currency 5 2 4 3 2 3" xfId="11439" xr:uid="{1B8BADB7-77FC-47E0-ADC4-E72D048C4533}"/>
    <cellStyle name="Currency 5 2 4 3 3" xfId="5062" xr:uid="{00000000-0005-0000-0000-00003F0C0000}"/>
    <cellStyle name="Currency 5 2 4 3 3 2" xfId="13512" xr:uid="{8AC24659-5C4E-4E9C-814C-3E21A7C93916}"/>
    <cellStyle name="Currency 5 2 4 3 4" xfId="9294" xr:uid="{B09549AE-9F38-48D5-A8E8-1896157B9B0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61609632-7435-4458-B544-D4C44B53DC9A}"/>
    <cellStyle name="Currency 5 2 4 4 2 3" xfId="11852" xr:uid="{80A30F3B-BAB9-4105-8FDC-A4E3F121A273}"/>
    <cellStyle name="Currency 5 2 4 4 3" xfId="5475" xr:uid="{00000000-0005-0000-0000-0000430C0000}"/>
    <cellStyle name="Currency 5 2 4 4 3 2" xfId="13925" xr:uid="{3EB39128-2085-491B-BBD0-B373A35A6A26}"/>
    <cellStyle name="Currency 5 2 4 4 4" xfId="9707" xr:uid="{E4D3D37D-5E4D-4712-A55A-68A0C85CFD19}"/>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762630F4-B91A-47D8-A2F1-F35595419506}"/>
    <cellStyle name="Currency 5 2 4 5 2 3" xfId="12265" xr:uid="{F60D33E6-14B1-4AB4-B6D7-4F3798DCE0CB}"/>
    <cellStyle name="Currency 5 2 4 5 3" xfId="5888" xr:uid="{00000000-0005-0000-0000-0000470C0000}"/>
    <cellStyle name="Currency 5 2 4 5 3 2" xfId="14338" xr:uid="{63C2399A-9D1E-45D4-BECB-2DDA25D46899}"/>
    <cellStyle name="Currency 5 2 4 5 4" xfId="10120" xr:uid="{DDAD82A1-A5D5-49F0-A36F-A1F8F8A7DC8E}"/>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A620BDC4-F296-469C-803F-ADA4F0AB0FC9}"/>
    <cellStyle name="Currency 5 2 4 6 2 3" xfId="12678" xr:uid="{5B80AA16-26A4-4F59-B674-E684EE85059B}"/>
    <cellStyle name="Currency 5 2 4 6 3" xfId="6301" xr:uid="{00000000-0005-0000-0000-00004B0C0000}"/>
    <cellStyle name="Currency 5 2 4 6 3 2" xfId="14751" xr:uid="{CC7990FE-7776-4983-A967-8F0EF55E5433}"/>
    <cellStyle name="Currency 5 2 4 6 4" xfId="10533" xr:uid="{21DAD05D-F563-4BC9-A01A-30B194FC9C9C}"/>
    <cellStyle name="Currency 5 2 4 7" xfId="2430" xr:uid="{00000000-0005-0000-0000-00004C0C0000}"/>
    <cellStyle name="Currency 5 2 4 7 2" xfId="6714" xr:uid="{00000000-0005-0000-0000-00004D0C0000}"/>
    <cellStyle name="Currency 5 2 4 7 2 2" xfId="15164" xr:uid="{2419BF85-B530-41E5-912F-EB1C79883DBB}"/>
    <cellStyle name="Currency 5 2 4 7 3" xfId="10946" xr:uid="{DA60A148-12B6-4A68-8E30-330E2535E5AB}"/>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2A08F3F0-6549-46B9-90AE-187A5DA32447}"/>
    <cellStyle name="Currency 5 2 4 9 3" xfId="11263" xr:uid="{591DD8CC-F4F5-4FB5-BF1F-C8167720A9E0}"/>
    <cellStyle name="Currency 5 2 5" xfId="207" xr:uid="{00000000-0005-0000-0000-0000510C0000}"/>
    <cellStyle name="Currency 5 2 5 10" xfId="8882" xr:uid="{BAE24E4D-FFB3-4AF7-9D24-0E1D7A6AEE60}"/>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3CBBF140-20D4-479E-8EE3-29601A32F72B}"/>
    <cellStyle name="Currency 5 2 5 2 2 3" xfId="11441" xr:uid="{587FE65D-C172-4014-BE3B-BB81B2424A40}"/>
    <cellStyle name="Currency 5 2 5 2 3" xfId="5064" xr:uid="{00000000-0005-0000-0000-0000550C0000}"/>
    <cellStyle name="Currency 5 2 5 2 3 2" xfId="13514" xr:uid="{7C4D06CB-C862-4D4A-93D4-AABD32087D3A}"/>
    <cellStyle name="Currency 5 2 5 2 4" xfId="9296" xr:uid="{C76E99ED-DD2C-4A60-8940-2CD0461A7B1C}"/>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4A8CE051-728B-456D-AC3C-6A002DB2135D}"/>
    <cellStyle name="Currency 5 2 5 3 2 3" xfId="11854" xr:uid="{6C715714-E90C-45F6-B869-5F43997CB0B6}"/>
    <cellStyle name="Currency 5 2 5 3 3" xfId="5477" xr:uid="{00000000-0005-0000-0000-0000590C0000}"/>
    <cellStyle name="Currency 5 2 5 3 3 2" xfId="13927" xr:uid="{E22D2EE4-8DFA-4403-A528-21011D35C9C0}"/>
    <cellStyle name="Currency 5 2 5 3 4" xfId="9709" xr:uid="{C69AD85A-E4BB-429D-99F5-FE7799A4B497}"/>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F8879B2E-93C0-4B32-A255-F27B8F892E87}"/>
    <cellStyle name="Currency 5 2 5 4 2 3" xfId="12267" xr:uid="{3981EE91-93B1-428B-8260-66CC8DC030FE}"/>
    <cellStyle name="Currency 5 2 5 4 3" xfId="5890" xr:uid="{00000000-0005-0000-0000-00005D0C0000}"/>
    <cellStyle name="Currency 5 2 5 4 3 2" xfId="14340" xr:uid="{54A7B4A4-1318-42F7-9A2E-0CB0636C895D}"/>
    <cellStyle name="Currency 5 2 5 4 4" xfId="10122" xr:uid="{89721FBC-2C9A-4D64-B0C8-AEC99C035E4B}"/>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2DA9F002-F381-429C-8C0E-DDDB87706BA7}"/>
    <cellStyle name="Currency 5 2 5 5 2 3" xfId="12680" xr:uid="{47D47509-4EE1-45F2-B697-A533E59BD320}"/>
    <cellStyle name="Currency 5 2 5 5 3" xfId="6303" xr:uid="{00000000-0005-0000-0000-0000610C0000}"/>
    <cellStyle name="Currency 5 2 5 5 3 2" xfId="14753" xr:uid="{F0719C86-47AD-4215-9EDC-63F35EF2723F}"/>
    <cellStyle name="Currency 5 2 5 5 4" xfId="10535" xr:uid="{95EF8163-12D7-4BA2-9B54-1D2360F26BD5}"/>
    <cellStyle name="Currency 5 2 5 6" xfId="2432" xr:uid="{00000000-0005-0000-0000-0000620C0000}"/>
    <cellStyle name="Currency 5 2 5 6 2" xfId="6716" xr:uid="{00000000-0005-0000-0000-0000630C0000}"/>
    <cellStyle name="Currency 5 2 5 6 2 2" xfId="15166" xr:uid="{50422E61-1C96-4842-926C-F30C3C1098B2}"/>
    <cellStyle name="Currency 5 2 5 6 3" xfId="10948" xr:uid="{53F604B9-8089-40FC-8F7A-3237A9E83497}"/>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8804C6B8-13BD-4008-B715-E9A3FE2CF023}"/>
    <cellStyle name="Currency 5 2 5 8 3" xfId="11265" xr:uid="{65197499-C0C7-4336-A30B-5A302F2FEB65}"/>
    <cellStyle name="Currency 5 2 5 9" xfId="4650" xr:uid="{00000000-0005-0000-0000-0000670C0000}"/>
    <cellStyle name="Currency 5 2 5 9 2" xfId="13100" xr:uid="{FD753FE9-AF29-4287-976B-7B9BDE8D1EBE}"/>
    <cellStyle name="Currency 5 2 6" xfId="208" xr:uid="{00000000-0005-0000-0000-0000680C0000}"/>
    <cellStyle name="Currency 5 2 6 10" xfId="8883" xr:uid="{A24F508D-F483-4EDD-8F0A-3D3B348011E7}"/>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5D0F2578-9445-4124-9DD8-12571DA0FDF6}"/>
    <cellStyle name="Currency 5 2 6 2 2 3" xfId="11442" xr:uid="{9AAC4E0F-7426-4027-91FC-AF265831BF86}"/>
    <cellStyle name="Currency 5 2 6 2 3" xfId="5065" xr:uid="{00000000-0005-0000-0000-00006C0C0000}"/>
    <cellStyle name="Currency 5 2 6 2 3 2" xfId="13515" xr:uid="{1831C7CE-2FC0-4555-AE02-DAD711DE35C7}"/>
    <cellStyle name="Currency 5 2 6 2 4" xfId="9297" xr:uid="{3FE3113D-56C8-4B76-8406-0FC137903EC0}"/>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D1A5AA3F-27A4-4DAC-B4F9-5B60B3CBC625}"/>
    <cellStyle name="Currency 5 2 6 3 2 3" xfId="11855" xr:uid="{9C9D43C4-21B1-4E68-85C4-1FB9072B8287}"/>
    <cellStyle name="Currency 5 2 6 3 3" xfId="5478" xr:uid="{00000000-0005-0000-0000-0000700C0000}"/>
    <cellStyle name="Currency 5 2 6 3 3 2" xfId="13928" xr:uid="{AAA23012-D194-4D0F-9E6D-46BE9E331640}"/>
    <cellStyle name="Currency 5 2 6 3 4" xfId="9710" xr:uid="{2CEB3904-0B44-4C1F-88AE-D539CAC6E4ED}"/>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12306304-C84C-47AB-A53A-819BC7B78364}"/>
    <cellStyle name="Currency 5 2 6 4 2 3" xfId="12268" xr:uid="{5FCC50C4-39BE-4BCB-BC67-2AD4E28F975F}"/>
    <cellStyle name="Currency 5 2 6 4 3" xfId="5891" xr:uid="{00000000-0005-0000-0000-0000740C0000}"/>
    <cellStyle name="Currency 5 2 6 4 3 2" xfId="14341" xr:uid="{314E309A-A7B3-4EF7-ADEA-371F00119107}"/>
    <cellStyle name="Currency 5 2 6 4 4" xfId="10123" xr:uid="{E80CC75E-9C5A-4B92-9A43-6D2F5A9E820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2420221D-9AC0-4673-A0E5-5F5698749F5E}"/>
    <cellStyle name="Currency 5 2 6 5 2 3" xfId="12681" xr:uid="{300330B9-6FD1-44EE-9109-3D4E8D74D591}"/>
    <cellStyle name="Currency 5 2 6 5 3" xfId="6304" xr:uid="{00000000-0005-0000-0000-0000780C0000}"/>
    <cellStyle name="Currency 5 2 6 5 3 2" xfId="14754" xr:uid="{E485429B-7ED9-45A8-9957-92E4DC2B8C6A}"/>
    <cellStyle name="Currency 5 2 6 5 4" xfId="10536" xr:uid="{EE1BDED2-E01C-4E73-A25F-B474E7A3AF7B}"/>
    <cellStyle name="Currency 5 2 6 6" xfId="2433" xr:uid="{00000000-0005-0000-0000-0000790C0000}"/>
    <cellStyle name="Currency 5 2 6 6 2" xfId="6717" xr:uid="{00000000-0005-0000-0000-00007A0C0000}"/>
    <cellStyle name="Currency 5 2 6 6 2 2" xfId="15167" xr:uid="{504E5948-FD76-420E-8A8D-A96543D5D267}"/>
    <cellStyle name="Currency 5 2 6 6 3" xfId="10949" xr:uid="{F2B7A69C-BD51-4856-AB54-8675B2AA2839}"/>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2AB0BC3F-AA1B-4618-9115-7D9D13D7BE77}"/>
    <cellStyle name="Currency 5 2 6 8 3" xfId="11266" xr:uid="{3CF3EB0A-29CD-4ECE-8F06-2EBBE585EAC9}"/>
    <cellStyle name="Currency 5 2 6 9" xfId="4651" xr:uid="{00000000-0005-0000-0000-00007E0C0000}"/>
    <cellStyle name="Currency 5 2 6 9 2" xfId="13101" xr:uid="{216C97F0-BBC2-4F86-810D-EE29CD4C28A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F8034F1C-8289-445F-8EF3-FFDC025FCC76}"/>
    <cellStyle name="Currency 5 3 2 10 3" xfId="11267" xr:uid="{0E1C5B21-A40E-49A3-9D89-6683EA2C7F2B}"/>
    <cellStyle name="Currency 5 3 2 11" xfId="4652" xr:uid="{00000000-0005-0000-0000-0000840C0000}"/>
    <cellStyle name="Currency 5 3 2 11 2" xfId="13102" xr:uid="{200AAF90-934D-4611-9815-92AE4014B124}"/>
    <cellStyle name="Currency 5 3 2 12" xfId="8884" xr:uid="{7156D932-E4F6-48D3-870E-48DA5631B5D7}"/>
    <cellStyle name="Currency 5 3 2 2" xfId="211" xr:uid="{00000000-0005-0000-0000-0000850C0000}"/>
    <cellStyle name="Currency 5 3 2 2 10" xfId="4653" xr:uid="{00000000-0005-0000-0000-0000860C0000}"/>
    <cellStyle name="Currency 5 3 2 2 10 2" xfId="13103" xr:uid="{B91705C6-2D2F-45BD-899E-8EE8DCC332C1}"/>
    <cellStyle name="Currency 5 3 2 2 11" xfId="8885" xr:uid="{59F351FF-CBFA-4A2B-BC59-2F55C9FDBBC2}"/>
    <cellStyle name="Currency 5 3 2 2 2" xfId="212" xr:uid="{00000000-0005-0000-0000-0000870C0000}"/>
    <cellStyle name="Currency 5 3 2 2 2 10" xfId="8886" xr:uid="{0220BC7E-78A6-4658-B593-63F330E38D0F}"/>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63CA87CE-9AA5-40AE-8852-BCB0EE613AEC}"/>
    <cellStyle name="Currency 5 3 2 2 2 2 2 3" xfId="11445" xr:uid="{E25576E0-09BC-44D7-8BB7-7292693326DE}"/>
    <cellStyle name="Currency 5 3 2 2 2 2 3" xfId="5068" xr:uid="{00000000-0005-0000-0000-00008B0C0000}"/>
    <cellStyle name="Currency 5 3 2 2 2 2 3 2" xfId="13518" xr:uid="{CE4D58BF-7B87-40DD-888B-0A9A2D68D6CD}"/>
    <cellStyle name="Currency 5 3 2 2 2 2 4" xfId="9300" xr:uid="{5D14D624-1E78-481A-91A0-7F4772EB0E13}"/>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8D404007-90E2-4135-864A-9985A830E182}"/>
    <cellStyle name="Currency 5 3 2 2 2 3 2 3" xfId="11858" xr:uid="{00B0DAF7-0DC2-4799-8259-F22787BB1865}"/>
    <cellStyle name="Currency 5 3 2 2 2 3 3" xfId="5481" xr:uid="{00000000-0005-0000-0000-00008F0C0000}"/>
    <cellStyle name="Currency 5 3 2 2 2 3 3 2" xfId="13931" xr:uid="{14DBCAB7-978F-4208-A190-95862948C28E}"/>
    <cellStyle name="Currency 5 3 2 2 2 3 4" xfId="9713" xr:uid="{A8D478B2-5532-4A7A-83CE-C178D0427858}"/>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8F795C3D-D8AF-4029-933B-C44DBFBCE60E}"/>
    <cellStyle name="Currency 5 3 2 2 2 4 2 3" xfId="12271" xr:uid="{62ACC99C-8845-436D-9DB7-7516EFC86B15}"/>
    <cellStyle name="Currency 5 3 2 2 2 4 3" xfId="5894" xr:uid="{00000000-0005-0000-0000-0000930C0000}"/>
    <cellStyle name="Currency 5 3 2 2 2 4 3 2" xfId="14344" xr:uid="{7AEBAF65-C5F1-4145-8CB6-3CA827929A39}"/>
    <cellStyle name="Currency 5 3 2 2 2 4 4" xfId="10126" xr:uid="{C2FA2262-3A3C-403C-A7B4-C620B051B6C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72BE591F-1508-4080-8CEA-D86203AE3785}"/>
    <cellStyle name="Currency 5 3 2 2 2 5 2 3" xfId="12684" xr:uid="{2310CD18-66BC-44F6-953B-6366DFF97F9C}"/>
    <cellStyle name="Currency 5 3 2 2 2 5 3" xfId="6307" xr:uid="{00000000-0005-0000-0000-0000970C0000}"/>
    <cellStyle name="Currency 5 3 2 2 2 5 3 2" xfId="14757" xr:uid="{0F1E8228-7C51-42C3-8040-7F36CDF5394C}"/>
    <cellStyle name="Currency 5 3 2 2 2 5 4" xfId="10539" xr:uid="{F7C9EFF9-D148-4932-812B-BFE84C385041}"/>
    <cellStyle name="Currency 5 3 2 2 2 6" xfId="2436" xr:uid="{00000000-0005-0000-0000-0000980C0000}"/>
    <cellStyle name="Currency 5 3 2 2 2 6 2" xfId="6720" xr:uid="{00000000-0005-0000-0000-0000990C0000}"/>
    <cellStyle name="Currency 5 3 2 2 2 6 2 2" xfId="15170" xr:uid="{7A8808E8-7013-4662-A015-260B01DCE1C7}"/>
    <cellStyle name="Currency 5 3 2 2 2 6 3" xfId="10952" xr:uid="{CF8CDC56-0167-4B36-9705-49B6074B9E0F}"/>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9F723CC7-1946-4AF5-8E46-76AB30851C1C}"/>
    <cellStyle name="Currency 5 3 2 2 2 8 3" xfId="11269" xr:uid="{2A9C6DF9-1DC4-4C71-B49B-72B312DC8FD9}"/>
    <cellStyle name="Currency 5 3 2 2 2 9" xfId="4654" xr:uid="{00000000-0005-0000-0000-00009D0C0000}"/>
    <cellStyle name="Currency 5 3 2 2 2 9 2" xfId="13104" xr:uid="{2632460F-0AE3-4F18-89B7-570AFEB39DB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6C91EEDB-5A06-49EB-AF62-A654FEB2004A}"/>
    <cellStyle name="Currency 5 3 2 2 3 2 3" xfId="11444" xr:uid="{8F99C030-70AC-48D5-98D8-0395AC26C2C5}"/>
    <cellStyle name="Currency 5 3 2 2 3 3" xfId="5067" xr:uid="{00000000-0005-0000-0000-0000A10C0000}"/>
    <cellStyle name="Currency 5 3 2 2 3 3 2" xfId="13517" xr:uid="{81003A82-E5F7-42DE-86D0-CB841180BA0C}"/>
    <cellStyle name="Currency 5 3 2 2 3 4" xfId="9299" xr:uid="{D1DA4FBA-9CB8-4070-A28F-358A79213827}"/>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89476A63-27E8-4049-AC99-4DD28AFED417}"/>
    <cellStyle name="Currency 5 3 2 2 4 2 3" xfId="11857" xr:uid="{90A85EED-2263-4EF7-802F-AD40A08207EC}"/>
    <cellStyle name="Currency 5 3 2 2 4 3" xfId="5480" xr:uid="{00000000-0005-0000-0000-0000A50C0000}"/>
    <cellStyle name="Currency 5 3 2 2 4 3 2" xfId="13930" xr:uid="{F9BDACF5-4CE0-4A50-ADA8-6ACBB1BD1CBB}"/>
    <cellStyle name="Currency 5 3 2 2 4 4" xfId="9712" xr:uid="{D5D9E623-1906-499D-870C-A85FC2454F85}"/>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24D8E7FE-BAAC-47E9-91EB-445F895592F1}"/>
    <cellStyle name="Currency 5 3 2 2 5 2 3" xfId="12270" xr:uid="{DE0F5A3A-8D69-4C7B-9669-D64C35131464}"/>
    <cellStyle name="Currency 5 3 2 2 5 3" xfId="5893" xr:uid="{00000000-0005-0000-0000-0000A90C0000}"/>
    <cellStyle name="Currency 5 3 2 2 5 3 2" xfId="14343" xr:uid="{060995C8-279A-4996-8E25-1616EBCA2FCC}"/>
    <cellStyle name="Currency 5 3 2 2 5 4" xfId="10125" xr:uid="{90D98D10-9AD8-4CE8-9EEF-71AF98331743}"/>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B3D8AC4C-69B3-4941-A78D-A66C549F1AAE}"/>
    <cellStyle name="Currency 5 3 2 2 6 2 3" xfId="12683" xr:uid="{1A46C080-20F6-412B-8F69-3BE917584571}"/>
    <cellStyle name="Currency 5 3 2 2 6 3" xfId="6306" xr:uid="{00000000-0005-0000-0000-0000AD0C0000}"/>
    <cellStyle name="Currency 5 3 2 2 6 3 2" xfId="14756" xr:uid="{7BB27CE8-331D-450E-B8E7-040D3DAF3B52}"/>
    <cellStyle name="Currency 5 3 2 2 6 4" xfId="10538" xr:uid="{C58CAD04-4554-44F6-8FB9-3641B843F718}"/>
    <cellStyle name="Currency 5 3 2 2 7" xfId="2435" xr:uid="{00000000-0005-0000-0000-0000AE0C0000}"/>
    <cellStyle name="Currency 5 3 2 2 7 2" xfId="6719" xr:uid="{00000000-0005-0000-0000-0000AF0C0000}"/>
    <cellStyle name="Currency 5 3 2 2 7 2 2" xfId="15169" xr:uid="{B0E7F60A-B4D6-483E-A7BF-B74BD65D431D}"/>
    <cellStyle name="Currency 5 3 2 2 7 3" xfId="10951" xr:uid="{2E65995E-D1FE-4519-9B20-7B437C068450}"/>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A6E8994E-703D-44C4-B26F-1E2D132A570E}"/>
    <cellStyle name="Currency 5 3 2 2 9 3" xfId="11268" xr:uid="{ED858377-3571-4223-89E2-0A81E3FB0BDA}"/>
    <cellStyle name="Currency 5 3 2 3" xfId="213" xr:uid="{00000000-0005-0000-0000-0000B30C0000}"/>
    <cellStyle name="Currency 5 3 2 3 10" xfId="8887" xr:uid="{B5CEC423-AE13-4636-89AD-C22C3E07365A}"/>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909FC939-02B5-4584-98B9-334066608A11}"/>
    <cellStyle name="Currency 5 3 2 3 2 2 3" xfId="11446" xr:uid="{C6179D5C-3392-4D86-80F6-62EB152604D8}"/>
    <cellStyle name="Currency 5 3 2 3 2 3" xfId="5069" xr:uid="{00000000-0005-0000-0000-0000B70C0000}"/>
    <cellStyle name="Currency 5 3 2 3 2 3 2" xfId="13519" xr:uid="{A2336447-C0C5-4118-8A48-9D62802AB07F}"/>
    <cellStyle name="Currency 5 3 2 3 2 4" xfId="9301" xr:uid="{F92552A5-B0F8-4F3D-9FB9-1ED0ABB524F3}"/>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29ADAC79-EC1F-43B8-8CF3-CF88F37046D9}"/>
    <cellStyle name="Currency 5 3 2 3 3 2 3" xfId="11859" xr:uid="{FB26F21E-9FF3-46F3-A822-24C7F7B7DF7C}"/>
    <cellStyle name="Currency 5 3 2 3 3 3" xfId="5482" xr:uid="{00000000-0005-0000-0000-0000BB0C0000}"/>
    <cellStyle name="Currency 5 3 2 3 3 3 2" xfId="13932" xr:uid="{9EADF7E2-5E32-4EE2-9355-4B58B0E7C29F}"/>
    <cellStyle name="Currency 5 3 2 3 3 4" xfId="9714" xr:uid="{6FE29C55-F44B-48E8-A687-C68D6452A17C}"/>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4A49B9D1-F32E-446D-9252-48B2ED298F93}"/>
    <cellStyle name="Currency 5 3 2 3 4 2 3" xfId="12272" xr:uid="{D25C438B-0358-4661-9010-DB016DDDCFEE}"/>
    <cellStyle name="Currency 5 3 2 3 4 3" xfId="5895" xr:uid="{00000000-0005-0000-0000-0000BF0C0000}"/>
    <cellStyle name="Currency 5 3 2 3 4 3 2" xfId="14345" xr:uid="{B42F6E95-54E5-4B98-B4C7-9CE783D0E296}"/>
    <cellStyle name="Currency 5 3 2 3 4 4" xfId="10127" xr:uid="{6AA6D4F4-C8AA-4C2A-8E94-1CDE00680351}"/>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652FCD5D-C20C-414D-9305-7E76E0FE2103}"/>
    <cellStyle name="Currency 5 3 2 3 5 2 3" xfId="12685" xr:uid="{A393D8EE-0169-42E8-99EF-12DF09C9E59A}"/>
    <cellStyle name="Currency 5 3 2 3 5 3" xfId="6308" xr:uid="{00000000-0005-0000-0000-0000C30C0000}"/>
    <cellStyle name="Currency 5 3 2 3 5 3 2" xfId="14758" xr:uid="{1A13847B-79EE-4A89-9A60-606C52BC46AD}"/>
    <cellStyle name="Currency 5 3 2 3 5 4" xfId="10540" xr:uid="{3E7B82AD-0C6E-4F0D-AAAC-420ABF6F5B12}"/>
    <cellStyle name="Currency 5 3 2 3 6" xfId="2437" xr:uid="{00000000-0005-0000-0000-0000C40C0000}"/>
    <cellStyle name="Currency 5 3 2 3 6 2" xfId="6721" xr:uid="{00000000-0005-0000-0000-0000C50C0000}"/>
    <cellStyle name="Currency 5 3 2 3 6 2 2" xfId="15171" xr:uid="{25B3B855-4A6B-4FDF-8BCA-7E9715468D50}"/>
    <cellStyle name="Currency 5 3 2 3 6 3" xfId="10953" xr:uid="{F36A296B-4EEC-48AF-BF0F-B6486B3C0551}"/>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52DBBC7A-12DA-4F81-935D-10CD66091643}"/>
    <cellStyle name="Currency 5 3 2 3 8 3" xfId="11270" xr:uid="{93C5A291-67A9-44BF-9638-E04994025EF1}"/>
    <cellStyle name="Currency 5 3 2 3 9" xfId="4655" xr:uid="{00000000-0005-0000-0000-0000C90C0000}"/>
    <cellStyle name="Currency 5 3 2 3 9 2" xfId="13105" xr:uid="{A48D6C00-E84F-46D8-98CD-DCF81B4F7A2B}"/>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18C57AD3-C465-4108-946A-0CA90C00AA36}"/>
    <cellStyle name="Currency 5 3 2 4 2 3" xfId="11443" xr:uid="{468FF502-D89E-47EF-81CA-29B5170C7C90}"/>
    <cellStyle name="Currency 5 3 2 4 3" xfId="5066" xr:uid="{00000000-0005-0000-0000-0000CD0C0000}"/>
    <cellStyle name="Currency 5 3 2 4 3 2" xfId="13516" xr:uid="{B6E56A42-C1AC-4296-A616-6104F941FE94}"/>
    <cellStyle name="Currency 5 3 2 4 4" xfId="9298" xr:uid="{90AA5383-8238-4A50-BD09-12A79F1535B5}"/>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5ED7F9CE-07D9-4176-AC28-EE2EF5444B54}"/>
    <cellStyle name="Currency 5 3 2 5 2 3" xfId="11856" xr:uid="{FE66346A-69A8-4B1D-916A-1CFD6CA4DE63}"/>
    <cellStyle name="Currency 5 3 2 5 3" xfId="5479" xr:uid="{00000000-0005-0000-0000-0000D10C0000}"/>
    <cellStyle name="Currency 5 3 2 5 3 2" xfId="13929" xr:uid="{AC690AF2-9892-45E4-83C4-757B7C2ED5A2}"/>
    <cellStyle name="Currency 5 3 2 5 4" xfId="9711" xr:uid="{EAC6F6F9-FDA7-4B26-8290-D1940EE890D9}"/>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2E5237C7-5B01-49F3-9CF5-2D1ED57272E0}"/>
    <cellStyle name="Currency 5 3 2 6 2 3" xfId="12269" xr:uid="{4935CA7F-2618-4372-A18D-2A5B239953A4}"/>
    <cellStyle name="Currency 5 3 2 6 3" xfId="5892" xr:uid="{00000000-0005-0000-0000-0000D50C0000}"/>
    <cellStyle name="Currency 5 3 2 6 3 2" xfId="14342" xr:uid="{C8166CD4-36E8-46FC-8D43-A9F403C29740}"/>
    <cellStyle name="Currency 5 3 2 6 4" xfId="10124" xr:uid="{8E18AF0F-A5A8-4D5F-9376-AD8FC0A6CCD1}"/>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1EE37BF6-55FF-4994-8FEB-1A8215B012C6}"/>
    <cellStyle name="Currency 5 3 2 7 2 3" xfId="12682" xr:uid="{33909281-71AD-4C4E-B1B9-8FEE35803B8B}"/>
    <cellStyle name="Currency 5 3 2 7 3" xfId="6305" xr:uid="{00000000-0005-0000-0000-0000D90C0000}"/>
    <cellStyle name="Currency 5 3 2 7 3 2" xfId="14755" xr:uid="{22C9C7E5-B4DF-4305-A879-95DF0DFE0015}"/>
    <cellStyle name="Currency 5 3 2 7 4" xfId="10537" xr:uid="{1938E621-4B1C-4040-A02C-22175F005F8C}"/>
    <cellStyle name="Currency 5 3 2 8" xfId="2434" xr:uid="{00000000-0005-0000-0000-0000DA0C0000}"/>
    <cellStyle name="Currency 5 3 2 8 2" xfId="6718" xr:uid="{00000000-0005-0000-0000-0000DB0C0000}"/>
    <cellStyle name="Currency 5 3 2 8 2 2" xfId="15168" xr:uid="{52D30706-7BF6-47CB-B6D6-B09E72CED525}"/>
    <cellStyle name="Currency 5 3 2 8 3" xfId="10950" xr:uid="{34E1BD02-FD03-4CB5-BD58-949F31EAF686}"/>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B4CB6819-D019-4140-A30A-E885072CD5F5}"/>
    <cellStyle name="Currency 5 3 3 11" xfId="8888" xr:uid="{0456C4DB-4F43-446E-8DEA-EFECB3334859}"/>
    <cellStyle name="Currency 5 3 3 2" xfId="215" xr:uid="{00000000-0005-0000-0000-0000DF0C0000}"/>
    <cellStyle name="Currency 5 3 3 2 10" xfId="8889" xr:uid="{D78FAB18-4DA4-4D67-98AC-64924C105C12}"/>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3154DD9D-6DFE-4DD0-9766-AEF4CB30F63B}"/>
    <cellStyle name="Currency 5 3 3 2 2 2 3" xfId="11448" xr:uid="{CFAAED16-B5B9-4DD8-9248-659867AA0DE3}"/>
    <cellStyle name="Currency 5 3 3 2 2 3" xfId="5071" xr:uid="{00000000-0005-0000-0000-0000E30C0000}"/>
    <cellStyle name="Currency 5 3 3 2 2 3 2" xfId="13521" xr:uid="{E8B3B412-C3FF-43E7-BEA1-B2ED866EF327}"/>
    <cellStyle name="Currency 5 3 3 2 2 4" xfId="9303" xr:uid="{469F607F-05B6-4714-9E0E-A0FC829FC107}"/>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2E480A20-41F2-49A8-A133-FD66855EBDE6}"/>
    <cellStyle name="Currency 5 3 3 2 3 2 3" xfId="11861" xr:uid="{313CE38E-C30C-4CB7-91A9-9178F15CBC92}"/>
    <cellStyle name="Currency 5 3 3 2 3 3" xfId="5484" xr:uid="{00000000-0005-0000-0000-0000E70C0000}"/>
    <cellStyle name="Currency 5 3 3 2 3 3 2" xfId="13934" xr:uid="{C9D8A404-A2CA-44A7-BE5E-2C5C26F8168C}"/>
    <cellStyle name="Currency 5 3 3 2 3 4" xfId="9716" xr:uid="{1A83D0CF-177A-4D35-A707-60FBF9E29AA4}"/>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C5E45F35-0D80-46FD-8D94-7FAB65DA5E41}"/>
    <cellStyle name="Currency 5 3 3 2 4 2 3" xfId="12274" xr:uid="{8F7DB145-0155-4904-B84A-9B3DA431D7AE}"/>
    <cellStyle name="Currency 5 3 3 2 4 3" xfId="5897" xr:uid="{00000000-0005-0000-0000-0000EB0C0000}"/>
    <cellStyle name="Currency 5 3 3 2 4 3 2" xfId="14347" xr:uid="{4B156B64-7612-4998-AC02-EABBDF8A4429}"/>
    <cellStyle name="Currency 5 3 3 2 4 4" xfId="10129" xr:uid="{CB504A00-715F-4D1B-A854-873D2457D9BC}"/>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748C0DE4-7531-49DD-B9E2-40CBD0966CE5}"/>
    <cellStyle name="Currency 5 3 3 2 5 2 3" xfId="12687" xr:uid="{34039069-A518-4412-8768-BE4A36A86FD6}"/>
    <cellStyle name="Currency 5 3 3 2 5 3" xfId="6310" xr:uid="{00000000-0005-0000-0000-0000EF0C0000}"/>
    <cellStyle name="Currency 5 3 3 2 5 3 2" xfId="14760" xr:uid="{14FD4DA3-5602-4B64-811E-7A11BE73BFB4}"/>
    <cellStyle name="Currency 5 3 3 2 5 4" xfId="10542" xr:uid="{12E92946-2273-41B0-A684-B646A0A4F12D}"/>
    <cellStyle name="Currency 5 3 3 2 6" xfId="2439" xr:uid="{00000000-0005-0000-0000-0000F00C0000}"/>
    <cellStyle name="Currency 5 3 3 2 6 2" xfId="6723" xr:uid="{00000000-0005-0000-0000-0000F10C0000}"/>
    <cellStyle name="Currency 5 3 3 2 6 2 2" xfId="15173" xr:uid="{A43A41CA-A259-4E53-A333-39085E6E0B07}"/>
    <cellStyle name="Currency 5 3 3 2 6 3" xfId="10955" xr:uid="{DEC2FC3A-E125-4B52-8C7F-2EA6D9A3423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85A2DACE-3658-45C8-AC10-3B7820323122}"/>
    <cellStyle name="Currency 5 3 3 2 8 3" xfId="11272" xr:uid="{DB2D3C2D-921B-4498-AD86-4EA8D84E911E}"/>
    <cellStyle name="Currency 5 3 3 2 9" xfId="4657" xr:uid="{00000000-0005-0000-0000-0000F50C0000}"/>
    <cellStyle name="Currency 5 3 3 2 9 2" xfId="13107" xr:uid="{B611A944-E04F-4CBD-B83C-C4BEFF6401E5}"/>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22B371E0-06C4-4EEA-B6EA-852F0D9E8B69}"/>
    <cellStyle name="Currency 5 3 3 3 2 3" xfId="11447" xr:uid="{BC3AF4AD-B193-4F77-BE76-E55C1B460AB8}"/>
    <cellStyle name="Currency 5 3 3 3 3" xfId="5070" xr:uid="{00000000-0005-0000-0000-0000F90C0000}"/>
    <cellStyle name="Currency 5 3 3 3 3 2" xfId="13520" xr:uid="{784E1641-98B6-4D4A-8208-3F86FA8C4617}"/>
    <cellStyle name="Currency 5 3 3 3 4" xfId="9302" xr:uid="{A4BDD75C-06D1-40FE-8DAA-966AC5162B4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81220AA9-1CE0-414C-8C6A-201F0642FABA}"/>
    <cellStyle name="Currency 5 3 3 4 2 3" xfId="11860" xr:uid="{3FE4F867-6B24-48A7-B10B-93270E2DD3C9}"/>
    <cellStyle name="Currency 5 3 3 4 3" xfId="5483" xr:uid="{00000000-0005-0000-0000-0000FD0C0000}"/>
    <cellStyle name="Currency 5 3 3 4 3 2" xfId="13933" xr:uid="{66F8B5F6-492C-4AD8-95A5-B6549CECEBD5}"/>
    <cellStyle name="Currency 5 3 3 4 4" xfId="9715" xr:uid="{0D0DB4CB-9CD9-4C55-896F-AAB60A0A65ED}"/>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FF0A91FC-2496-423C-A4C5-C1735B57AF44}"/>
    <cellStyle name="Currency 5 3 3 5 2 3" xfId="12273" xr:uid="{A63CFC41-305D-47ED-9769-C6D173BD19DF}"/>
    <cellStyle name="Currency 5 3 3 5 3" xfId="5896" xr:uid="{00000000-0005-0000-0000-0000010D0000}"/>
    <cellStyle name="Currency 5 3 3 5 3 2" xfId="14346" xr:uid="{2C407C4A-A92F-4DC7-B78B-D6E556B92B2D}"/>
    <cellStyle name="Currency 5 3 3 5 4" xfId="10128" xr:uid="{9EF8EA12-DE52-4934-B7AF-78E6E8BC9D78}"/>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BFE63D42-805A-487B-83EF-A80911F6FA9F}"/>
    <cellStyle name="Currency 5 3 3 6 2 3" xfId="12686" xr:uid="{2B077D43-C43A-4FCA-A096-B9B1C765D03B}"/>
    <cellStyle name="Currency 5 3 3 6 3" xfId="6309" xr:uid="{00000000-0005-0000-0000-0000050D0000}"/>
    <cellStyle name="Currency 5 3 3 6 3 2" xfId="14759" xr:uid="{254C34ED-2907-4B00-B7FA-992F148E376C}"/>
    <cellStyle name="Currency 5 3 3 6 4" xfId="10541" xr:uid="{0765FA16-A9A8-408A-B61F-5C32976B11EA}"/>
    <cellStyle name="Currency 5 3 3 7" xfId="2438" xr:uid="{00000000-0005-0000-0000-0000060D0000}"/>
    <cellStyle name="Currency 5 3 3 7 2" xfId="6722" xr:uid="{00000000-0005-0000-0000-0000070D0000}"/>
    <cellStyle name="Currency 5 3 3 7 2 2" xfId="15172" xr:uid="{C8AD901C-9397-4857-B2AC-6F7FAAB8BF57}"/>
    <cellStyle name="Currency 5 3 3 7 3" xfId="10954" xr:uid="{61FA7FE3-04B1-4E01-8075-60760C705DFD}"/>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8F18A660-B5B0-49BF-BAE5-08D36758D7F7}"/>
    <cellStyle name="Currency 5 3 3 9 3" xfId="11271" xr:uid="{C0B3A438-D299-4F33-96A9-70D590D89FC7}"/>
    <cellStyle name="Currency 5 3 4" xfId="216" xr:uid="{00000000-0005-0000-0000-00000B0D0000}"/>
    <cellStyle name="Currency 5 3 4 10" xfId="8890" xr:uid="{AF1726C5-3FC8-4BB3-9486-9F01CA05A674}"/>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9D34AD1D-6A35-4C6E-BD83-3C1498019178}"/>
    <cellStyle name="Currency 5 3 4 2 2 3" xfId="11449" xr:uid="{571987ED-A1A7-41D1-A822-727788FD5ABE}"/>
    <cellStyle name="Currency 5 3 4 2 3" xfId="5072" xr:uid="{00000000-0005-0000-0000-00000F0D0000}"/>
    <cellStyle name="Currency 5 3 4 2 3 2" xfId="13522" xr:uid="{5CD04651-357D-4851-912E-DC58DE275CA3}"/>
    <cellStyle name="Currency 5 3 4 2 4" xfId="9304" xr:uid="{60AA97CD-A3A1-4980-8E24-CE2F493C8253}"/>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F19C298A-5002-4ED4-A469-20702E1EBD96}"/>
    <cellStyle name="Currency 5 3 4 3 2 3" xfId="11862" xr:uid="{CFED46D4-A7BC-492C-BDE7-0F95533C41F8}"/>
    <cellStyle name="Currency 5 3 4 3 3" xfId="5485" xr:uid="{00000000-0005-0000-0000-0000130D0000}"/>
    <cellStyle name="Currency 5 3 4 3 3 2" xfId="13935" xr:uid="{7717850B-92EA-4087-943F-1DBC0F741C64}"/>
    <cellStyle name="Currency 5 3 4 3 4" xfId="9717" xr:uid="{43B37DA0-C1CF-4C48-BE9A-9EF14C093D98}"/>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8942197D-A848-4AEA-891B-7AF44F437370}"/>
    <cellStyle name="Currency 5 3 4 4 2 3" xfId="12275" xr:uid="{F47A7D89-ABFC-4B89-99F0-2579BC6083BA}"/>
    <cellStyle name="Currency 5 3 4 4 3" xfId="5898" xr:uid="{00000000-0005-0000-0000-0000170D0000}"/>
    <cellStyle name="Currency 5 3 4 4 3 2" xfId="14348" xr:uid="{CA0B5478-5F37-4AB0-A19F-3A7723D1FB9A}"/>
    <cellStyle name="Currency 5 3 4 4 4" xfId="10130" xr:uid="{E9708621-F539-4C4F-AFFD-1C0ECBE76939}"/>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72BCD820-044E-445C-9C9E-28134BE7A10E}"/>
    <cellStyle name="Currency 5 3 4 5 2 3" xfId="12688" xr:uid="{0B09377E-E397-4AE4-B320-B88EA4C9D1C6}"/>
    <cellStyle name="Currency 5 3 4 5 3" xfId="6311" xr:uid="{00000000-0005-0000-0000-00001B0D0000}"/>
    <cellStyle name="Currency 5 3 4 5 3 2" xfId="14761" xr:uid="{9F2D3224-E0B4-4A59-BB6A-69B33ACE2FE7}"/>
    <cellStyle name="Currency 5 3 4 5 4" xfId="10543" xr:uid="{3108ADBD-8FC4-47CD-83FE-68324E726441}"/>
    <cellStyle name="Currency 5 3 4 6" xfId="2440" xr:uid="{00000000-0005-0000-0000-00001C0D0000}"/>
    <cellStyle name="Currency 5 3 4 6 2" xfId="6724" xr:uid="{00000000-0005-0000-0000-00001D0D0000}"/>
    <cellStyle name="Currency 5 3 4 6 2 2" xfId="15174" xr:uid="{389B69AC-338B-433F-92D0-528049F47742}"/>
    <cellStyle name="Currency 5 3 4 6 3" xfId="10956" xr:uid="{A16216FA-0795-4E8E-860F-EABCCAA0CEFD}"/>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BE661E12-948C-47CB-A409-BF0CDF83F594}"/>
    <cellStyle name="Currency 5 3 4 8 3" xfId="11273" xr:uid="{3C69E9AF-E8F0-462F-B6C9-25E03C65E365}"/>
    <cellStyle name="Currency 5 3 4 9" xfId="4658" xr:uid="{00000000-0005-0000-0000-0000210D0000}"/>
    <cellStyle name="Currency 5 3 4 9 2" xfId="13108" xr:uid="{44B05EB4-FCD0-41E4-BEBF-386B4F1C868F}"/>
    <cellStyle name="Currency 5 3 5" xfId="217" xr:uid="{00000000-0005-0000-0000-0000220D0000}"/>
    <cellStyle name="Currency 5 3 5 10" xfId="8891" xr:uid="{B8199E9F-3F11-4365-88C4-546514A5EA91}"/>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6EDB5E3E-080C-4A33-AF10-132B0F115C6A}"/>
    <cellStyle name="Currency 5 3 5 2 2 3" xfId="11450" xr:uid="{240552B0-BB32-4DCD-A9A3-907563655A0E}"/>
    <cellStyle name="Currency 5 3 5 2 3" xfId="5073" xr:uid="{00000000-0005-0000-0000-0000260D0000}"/>
    <cellStyle name="Currency 5 3 5 2 3 2" xfId="13523" xr:uid="{FE2D8EFF-7B67-4729-BA54-59801815FD3E}"/>
    <cellStyle name="Currency 5 3 5 2 4" xfId="9305" xr:uid="{83C2AE9D-6674-40FF-88C0-8E255E0AAAA7}"/>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BC7ED8F7-86CA-4603-A1ED-7A91E75B332D}"/>
    <cellStyle name="Currency 5 3 5 3 2 3" xfId="11863" xr:uid="{68D31232-63F0-4CB0-B94E-1C2A1D69FA43}"/>
    <cellStyle name="Currency 5 3 5 3 3" xfId="5486" xr:uid="{00000000-0005-0000-0000-00002A0D0000}"/>
    <cellStyle name="Currency 5 3 5 3 3 2" xfId="13936" xr:uid="{0BDBB39E-B0E8-44F7-B753-F9E435DDCE10}"/>
    <cellStyle name="Currency 5 3 5 3 4" xfId="9718" xr:uid="{AC145A97-CFEB-42E4-8687-422E73DC7F09}"/>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E0919A1E-9456-4210-90E4-5AA5091E0879}"/>
    <cellStyle name="Currency 5 3 5 4 2 3" xfId="12276" xr:uid="{87007622-7C9C-4098-89E7-9D7075D0B0C2}"/>
    <cellStyle name="Currency 5 3 5 4 3" xfId="5899" xr:uid="{00000000-0005-0000-0000-00002E0D0000}"/>
    <cellStyle name="Currency 5 3 5 4 3 2" xfId="14349" xr:uid="{2BFB120E-3728-4B43-BC79-0729DD6329E7}"/>
    <cellStyle name="Currency 5 3 5 4 4" xfId="10131" xr:uid="{ADDDA91E-1D15-460D-BFFE-1443F70781B5}"/>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8D1232E0-D61F-449E-AB9E-173717271021}"/>
    <cellStyle name="Currency 5 3 5 5 2 3" xfId="12689" xr:uid="{528D0B35-A94A-46B2-813C-F884EBAB2282}"/>
    <cellStyle name="Currency 5 3 5 5 3" xfId="6312" xr:uid="{00000000-0005-0000-0000-0000320D0000}"/>
    <cellStyle name="Currency 5 3 5 5 3 2" xfId="14762" xr:uid="{8911F646-D3B7-4898-9CA3-FD8FE670B967}"/>
    <cellStyle name="Currency 5 3 5 5 4" xfId="10544" xr:uid="{C35563B9-62C1-42DF-999B-068E198B338C}"/>
    <cellStyle name="Currency 5 3 5 6" xfId="2441" xr:uid="{00000000-0005-0000-0000-0000330D0000}"/>
    <cellStyle name="Currency 5 3 5 6 2" xfId="6725" xr:uid="{00000000-0005-0000-0000-0000340D0000}"/>
    <cellStyle name="Currency 5 3 5 6 2 2" xfId="15175" xr:uid="{F3A15204-AF11-4258-B654-8E2EDF57D288}"/>
    <cellStyle name="Currency 5 3 5 6 3" xfId="10957" xr:uid="{FA92F036-2293-4C01-A8F1-610B18032D30}"/>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0C713F76-5EE2-474D-BC93-5AB1A63EB67D}"/>
    <cellStyle name="Currency 5 3 5 8 3" xfId="11274" xr:uid="{3D17B83D-052C-4AB3-9028-C9479CCB09B4}"/>
    <cellStyle name="Currency 5 3 5 9" xfId="4659" xr:uid="{00000000-0005-0000-0000-0000380D0000}"/>
    <cellStyle name="Currency 5 3 5 9 2" xfId="13109" xr:uid="{2CEBD50C-E346-46D1-AE36-F6F148EA29C7}"/>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20CA0CD9-9B19-4175-A61B-42FFDAB2350F}"/>
    <cellStyle name="Currency 5 5 11" xfId="8892" xr:uid="{0F177226-52A5-4219-AB1F-C364B5820B53}"/>
    <cellStyle name="Currency 5 5 2" xfId="220" xr:uid="{00000000-0005-0000-0000-00003D0D0000}"/>
    <cellStyle name="Currency 5 5 2 10" xfId="8893" xr:uid="{68CC7C1D-CB17-4FA7-9CCD-1BCCE09FF6BF}"/>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B7F875B1-70E7-4514-85E8-C49E14614B58}"/>
    <cellStyle name="Currency 5 5 2 2 2 3" xfId="11452" xr:uid="{4B7DCFCC-8359-4744-AB53-83A4F92F4F91}"/>
    <cellStyle name="Currency 5 5 2 2 3" xfId="5075" xr:uid="{00000000-0005-0000-0000-0000410D0000}"/>
    <cellStyle name="Currency 5 5 2 2 3 2" xfId="13525" xr:uid="{99E683DF-AD57-414F-9BB0-9ACC3EAA3718}"/>
    <cellStyle name="Currency 5 5 2 2 4" xfId="9307" xr:uid="{C42C9890-55EF-4077-B4EA-739AF046193B}"/>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8EF118DB-1E5A-44E4-B2DF-0F15EF3DA056}"/>
    <cellStyle name="Currency 5 5 2 3 2 3" xfId="11865" xr:uid="{F954E000-741E-46EE-B724-B459207A190C}"/>
    <cellStyle name="Currency 5 5 2 3 3" xfId="5488" xr:uid="{00000000-0005-0000-0000-0000450D0000}"/>
    <cellStyle name="Currency 5 5 2 3 3 2" xfId="13938" xr:uid="{53EC1BBA-639D-4CB8-BBD1-E715AF419066}"/>
    <cellStyle name="Currency 5 5 2 3 4" xfId="9720" xr:uid="{5BE14F49-2448-4763-9356-4F9C6079605A}"/>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A8DAE73A-EE17-4E1A-A0B0-292EB5F46000}"/>
    <cellStyle name="Currency 5 5 2 4 2 3" xfId="12278" xr:uid="{724BB2AA-6698-44FD-92CF-1618B4E8ACAD}"/>
    <cellStyle name="Currency 5 5 2 4 3" xfId="5901" xr:uid="{00000000-0005-0000-0000-0000490D0000}"/>
    <cellStyle name="Currency 5 5 2 4 3 2" xfId="14351" xr:uid="{10371458-3A30-4136-85F0-D3368359D127}"/>
    <cellStyle name="Currency 5 5 2 4 4" xfId="10133" xr:uid="{20F866FC-8B5D-4C34-8853-401511E02584}"/>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32891A28-B695-4868-96EC-B200CF43212C}"/>
    <cellStyle name="Currency 5 5 2 5 2 3" xfId="12691" xr:uid="{E048D6D5-BD0B-429E-9A3D-740755271A93}"/>
    <cellStyle name="Currency 5 5 2 5 3" xfId="6314" xr:uid="{00000000-0005-0000-0000-00004D0D0000}"/>
    <cellStyle name="Currency 5 5 2 5 3 2" xfId="14764" xr:uid="{FDCB61DF-0F9C-435A-9476-5AF1571122CA}"/>
    <cellStyle name="Currency 5 5 2 5 4" xfId="10546" xr:uid="{1842845C-F696-4B0C-89C3-A1E97EE87B0F}"/>
    <cellStyle name="Currency 5 5 2 6" xfId="2443" xr:uid="{00000000-0005-0000-0000-00004E0D0000}"/>
    <cellStyle name="Currency 5 5 2 6 2" xfId="6727" xr:uid="{00000000-0005-0000-0000-00004F0D0000}"/>
    <cellStyle name="Currency 5 5 2 6 2 2" xfId="15177" xr:uid="{7647FF77-CA78-43B2-B816-D96A7A06FE95}"/>
    <cellStyle name="Currency 5 5 2 6 3" xfId="10959" xr:uid="{A6BC24E4-70DD-4F39-AD75-E1529F378CD3}"/>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18085716-B2D1-45A5-B32B-9A224C073FBB}"/>
    <cellStyle name="Currency 5 5 2 8 3" xfId="11276" xr:uid="{A9D12410-6E78-4006-8185-0895AF9A729E}"/>
    <cellStyle name="Currency 5 5 2 9" xfId="4661" xr:uid="{00000000-0005-0000-0000-0000530D0000}"/>
    <cellStyle name="Currency 5 5 2 9 2" xfId="13111" xr:uid="{DA79277C-F27E-4084-9BC7-6A1E5C600C8A}"/>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AFC59D5C-D537-4DAB-AFFB-029C96D64D53}"/>
    <cellStyle name="Currency 5 5 3 2 3" xfId="11451" xr:uid="{7D8F8449-2681-4FDA-A5F1-06C1FB55B4F7}"/>
    <cellStyle name="Currency 5 5 3 3" xfId="5074" xr:uid="{00000000-0005-0000-0000-0000570D0000}"/>
    <cellStyle name="Currency 5 5 3 3 2" xfId="13524" xr:uid="{2604ABC6-E099-4FEB-89E2-B9B16771832D}"/>
    <cellStyle name="Currency 5 5 3 4" xfId="9306" xr:uid="{C04598F4-E416-4825-9000-1835AEBB46CB}"/>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467252E0-620B-4561-99B4-577AB5C415A3}"/>
    <cellStyle name="Currency 5 5 4 2 3" xfId="11864" xr:uid="{408D64D6-822D-4249-BBFA-0BBE9DC65954}"/>
    <cellStyle name="Currency 5 5 4 3" xfId="5487" xr:uid="{00000000-0005-0000-0000-00005B0D0000}"/>
    <cellStyle name="Currency 5 5 4 3 2" xfId="13937" xr:uid="{AD07E6E4-C886-47D4-AF52-026AAA0413F9}"/>
    <cellStyle name="Currency 5 5 4 4" xfId="9719" xr:uid="{68D954BD-C6BD-4156-BB6F-C3321ADC0951}"/>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151A94C6-3D8D-4FCC-93DF-A4E1D6A7B0F7}"/>
    <cellStyle name="Currency 5 5 5 2 3" xfId="12277" xr:uid="{6E3D7FFE-8317-47CE-8EFB-31D007EE2331}"/>
    <cellStyle name="Currency 5 5 5 3" xfId="5900" xr:uid="{00000000-0005-0000-0000-00005F0D0000}"/>
    <cellStyle name="Currency 5 5 5 3 2" xfId="14350" xr:uid="{B988E82C-2507-49CF-9023-3ACDF6466EB4}"/>
    <cellStyle name="Currency 5 5 5 4" xfId="10132" xr:uid="{61E9CD70-CB1D-4242-8D10-9E1F0CD17AFE}"/>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C3BD0175-C75F-4597-BFF0-7F28E5D62D55}"/>
    <cellStyle name="Currency 5 5 6 2 3" xfId="12690" xr:uid="{53F3D0B4-24F7-4EAE-A023-8143294B104B}"/>
    <cellStyle name="Currency 5 5 6 3" xfId="6313" xr:uid="{00000000-0005-0000-0000-0000630D0000}"/>
    <cellStyle name="Currency 5 5 6 3 2" xfId="14763" xr:uid="{CF5CF843-98E9-481D-A5F0-2D95C25E1953}"/>
    <cellStyle name="Currency 5 5 6 4" xfId="10545" xr:uid="{2AA70167-D025-4C7F-AFE9-C1ED109ECA26}"/>
    <cellStyle name="Currency 5 5 7" xfId="2442" xr:uid="{00000000-0005-0000-0000-0000640D0000}"/>
    <cellStyle name="Currency 5 5 7 2" xfId="6726" xr:uid="{00000000-0005-0000-0000-0000650D0000}"/>
    <cellStyle name="Currency 5 5 7 2 2" xfId="15176" xr:uid="{E45680C0-DCEA-400F-8F12-986325AE6C85}"/>
    <cellStyle name="Currency 5 5 7 3" xfId="10958" xr:uid="{0F697562-E24F-4560-9EE8-EF906013FD45}"/>
    <cellStyle name="Currency 5 5 8" xfId="2739" xr:uid="{00000000-0005-0000-0000-0000660D0000}"/>
    <cellStyle name="Currency 5 5 9" xfId="2820" xr:uid="{00000000-0005-0000-0000-0000670D0000}"/>
    <cellStyle name="Currency 5 5 9 2" xfId="7043" xr:uid="{00000000-0005-0000-0000-0000680D0000}"/>
    <cellStyle name="Currency 5 5 9 2 2" xfId="15493" xr:uid="{8159EC9F-4F79-40B6-816D-5300077FC3AC}"/>
    <cellStyle name="Currency 5 5 9 3" xfId="11275" xr:uid="{2066AEA2-7A9E-45BD-B8D0-185F16DF16E6}"/>
    <cellStyle name="Currency 5 6" xfId="221" xr:uid="{00000000-0005-0000-0000-0000690D0000}"/>
    <cellStyle name="Currency 5 6 10" xfId="8894" xr:uid="{DFE3C16A-A5B2-4961-9E6C-67A1F279DEF8}"/>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28D72125-FBB6-450A-8002-7CAB678D4488}"/>
    <cellStyle name="Currency 5 6 2 2 3" xfId="11453" xr:uid="{61682CD2-E3C6-4B90-98E3-73C64E8A060B}"/>
    <cellStyle name="Currency 5 6 2 3" xfId="5076" xr:uid="{00000000-0005-0000-0000-00006D0D0000}"/>
    <cellStyle name="Currency 5 6 2 3 2" xfId="13526" xr:uid="{C17611A6-6987-4D07-BA7B-7C9727D18BB3}"/>
    <cellStyle name="Currency 5 6 2 4" xfId="9308" xr:uid="{BECBE13B-227E-40D3-AD46-1D73B0F77711}"/>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83C45DD0-9D92-4969-A299-0A384E056F6D}"/>
    <cellStyle name="Currency 5 6 3 2 3" xfId="11866" xr:uid="{53CEC5D4-453D-405C-893A-C831DB91BC39}"/>
    <cellStyle name="Currency 5 6 3 3" xfId="5489" xr:uid="{00000000-0005-0000-0000-0000710D0000}"/>
    <cellStyle name="Currency 5 6 3 3 2" xfId="13939" xr:uid="{CC4C5A50-4D03-4295-B279-ACD188D5C73A}"/>
    <cellStyle name="Currency 5 6 3 4" xfId="9721" xr:uid="{631F376A-A2E9-417F-B8A0-5143446DB310}"/>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F1E55318-9E22-405E-868C-C4BC7116B606}"/>
    <cellStyle name="Currency 5 6 4 2 3" xfId="12279" xr:uid="{DA56EBF7-13DD-4847-A48E-FF0872FEEC57}"/>
    <cellStyle name="Currency 5 6 4 3" xfId="5902" xr:uid="{00000000-0005-0000-0000-0000750D0000}"/>
    <cellStyle name="Currency 5 6 4 3 2" xfId="14352" xr:uid="{A132BE5D-5BCA-4735-95CC-B2279BB202CE}"/>
    <cellStyle name="Currency 5 6 4 4" xfId="10134" xr:uid="{D1E3F5E9-D380-41A9-B1E7-09D3E7A9D4AE}"/>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86B2EF83-AFD1-49EA-8DB4-12638D32D30D}"/>
    <cellStyle name="Currency 5 6 5 2 3" xfId="12692" xr:uid="{7DCD3632-B92B-4E20-A85F-33D074E122CE}"/>
    <cellStyle name="Currency 5 6 5 3" xfId="6315" xr:uid="{00000000-0005-0000-0000-0000790D0000}"/>
    <cellStyle name="Currency 5 6 5 3 2" xfId="14765" xr:uid="{1D1ACA3A-F839-4FCF-B696-B4346920AD95}"/>
    <cellStyle name="Currency 5 6 5 4" xfId="10547" xr:uid="{71537F38-42D2-4FDD-B52B-E07B244B57B6}"/>
    <cellStyle name="Currency 5 6 6" xfId="2444" xr:uid="{00000000-0005-0000-0000-00007A0D0000}"/>
    <cellStyle name="Currency 5 6 6 2" xfId="6728" xr:uid="{00000000-0005-0000-0000-00007B0D0000}"/>
    <cellStyle name="Currency 5 6 6 2 2" xfId="15178" xr:uid="{3FCEBB3C-5043-4125-8B8E-BC026D01BC94}"/>
    <cellStyle name="Currency 5 6 6 3" xfId="10960" xr:uid="{903BB267-68FC-4B33-9B9C-A641F9201351}"/>
    <cellStyle name="Currency 5 6 7" xfId="2741" xr:uid="{00000000-0005-0000-0000-00007C0D0000}"/>
    <cellStyle name="Currency 5 6 8" xfId="2822" xr:uid="{00000000-0005-0000-0000-00007D0D0000}"/>
    <cellStyle name="Currency 5 6 8 2" xfId="7045" xr:uid="{00000000-0005-0000-0000-00007E0D0000}"/>
    <cellStyle name="Currency 5 6 8 2 2" xfId="15495" xr:uid="{47A542FE-1F17-466D-BD60-AB6838C02153}"/>
    <cellStyle name="Currency 5 6 8 3" xfId="11277" xr:uid="{9826A8A9-0AA3-4098-A40D-1484F8B510FE}"/>
    <cellStyle name="Currency 5 6 9" xfId="4662" xr:uid="{00000000-0005-0000-0000-00007F0D0000}"/>
    <cellStyle name="Currency 5 6 9 2" xfId="13112" xr:uid="{2D758C06-8D67-44BA-9040-D34B0751904A}"/>
    <cellStyle name="Currency 5 7" xfId="222" xr:uid="{00000000-0005-0000-0000-0000800D0000}"/>
    <cellStyle name="Currency 5 7 10" xfId="8895" xr:uid="{43C2E87C-92C9-48DD-B8E5-94F427A737CE}"/>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A0F32A35-972A-41F0-9031-DDB21B43A01F}"/>
    <cellStyle name="Currency 5 7 2 2 3" xfId="11454" xr:uid="{A3A88006-5B7C-469B-B64C-08B2AA3B7DBB}"/>
    <cellStyle name="Currency 5 7 2 3" xfId="5077" xr:uid="{00000000-0005-0000-0000-0000840D0000}"/>
    <cellStyle name="Currency 5 7 2 3 2" xfId="13527" xr:uid="{A91988A6-B92B-48DD-8E85-0C3216A1AD65}"/>
    <cellStyle name="Currency 5 7 2 4" xfId="9309" xr:uid="{B310A2ED-DD23-4E8B-89F8-E141518A91EA}"/>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C4A856EE-37A0-490D-9594-9C311C4CA448}"/>
    <cellStyle name="Currency 5 7 3 2 3" xfId="11867" xr:uid="{8AC16C97-3019-40B6-9D1F-AC81D182B5A3}"/>
    <cellStyle name="Currency 5 7 3 3" xfId="5490" xr:uid="{00000000-0005-0000-0000-0000880D0000}"/>
    <cellStyle name="Currency 5 7 3 3 2" xfId="13940" xr:uid="{3F3F0F8D-CC96-483B-ACB9-D5C6E3DA310E}"/>
    <cellStyle name="Currency 5 7 3 4" xfId="9722" xr:uid="{70626C49-A8EB-49BA-9E13-C7B84D80A5D5}"/>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FE131BFA-47CA-4AF9-B7AC-D4E357B8AA5B}"/>
    <cellStyle name="Currency 5 7 4 2 3" xfId="12280" xr:uid="{C4989000-C705-44F0-9967-669609E7951B}"/>
    <cellStyle name="Currency 5 7 4 3" xfId="5903" xr:uid="{00000000-0005-0000-0000-00008C0D0000}"/>
    <cellStyle name="Currency 5 7 4 3 2" xfId="14353" xr:uid="{A3DD4CEA-7501-406A-86E7-6D28A61532C1}"/>
    <cellStyle name="Currency 5 7 4 4" xfId="10135" xr:uid="{DC713050-8C1B-4899-AEF4-1CD8E645DF7E}"/>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6CEA5D3B-65C1-473F-A48A-604633DA2333}"/>
    <cellStyle name="Currency 5 7 5 2 3" xfId="12693" xr:uid="{D3047826-F0F6-4FB3-BF5A-860DCE0CAB84}"/>
    <cellStyle name="Currency 5 7 5 3" xfId="6316" xr:uid="{00000000-0005-0000-0000-0000900D0000}"/>
    <cellStyle name="Currency 5 7 5 3 2" xfId="14766" xr:uid="{C30A22DB-15AD-4895-87BA-F214415E26C7}"/>
    <cellStyle name="Currency 5 7 5 4" xfId="10548" xr:uid="{6E09C41F-0572-41EB-A706-DC3A5995DD9A}"/>
    <cellStyle name="Currency 5 7 6" xfId="2445" xr:uid="{00000000-0005-0000-0000-0000910D0000}"/>
    <cellStyle name="Currency 5 7 6 2" xfId="6729" xr:uid="{00000000-0005-0000-0000-0000920D0000}"/>
    <cellStyle name="Currency 5 7 6 2 2" xfId="15179" xr:uid="{6C82C8EF-6AE3-40CF-900C-56B4EC358FE9}"/>
    <cellStyle name="Currency 5 7 6 3" xfId="10961" xr:uid="{088FE08F-9ABA-42A9-A1D2-17395C57E2CD}"/>
    <cellStyle name="Currency 5 7 7" xfId="2742" xr:uid="{00000000-0005-0000-0000-0000930D0000}"/>
    <cellStyle name="Currency 5 7 8" xfId="2823" xr:uid="{00000000-0005-0000-0000-0000940D0000}"/>
    <cellStyle name="Currency 5 7 8 2" xfId="7046" xr:uid="{00000000-0005-0000-0000-0000950D0000}"/>
    <cellStyle name="Currency 5 7 8 2 2" xfId="15496" xr:uid="{EA0EA6A6-4F33-4F99-B663-E6B0EF269EE4}"/>
    <cellStyle name="Currency 5 7 8 3" xfId="11278" xr:uid="{B764D2F9-72E0-4B28-82C4-5796CFD6EBD7}"/>
    <cellStyle name="Currency 5 7 9" xfId="4663" xr:uid="{00000000-0005-0000-0000-0000960D0000}"/>
    <cellStyle name="Currency 5 7 9 2" xfId="13113" xr:uid="{89DAC2D3-6E06-4AB1-8B7C-7BCAFC3D945C}"/>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6296208F-D7BC-4B32-989F-F2CE087C9AF1}"/>
    <cellStyle name="Normal 12 10 3" xfId="10962" xr:uid="{54D776FB-CA77-4014-BCD3-0BB0E850F34E}"/>
    <cellStyle name="Normal 12 11" xfId="4664" xr:uid="{00000000-0005-0000-0000-0000CC0D0000}"/>
    <cellStyle name="Normal 12 11 2" xfId="13114" xr:uid="{F68F5949-3052-4E1A-980F-8CD2FD60594A}"/>
    <cellStyle name="Normal 12 12" xfId="8896" xr:uid="{13A16846-C339-4523-B8CF-2D73DA43C701}"/>
    <cellStyle name="Normal 12 2" xfId="260" xr:uid="{00000000-0005-0000-0000-0000CD0D0000}"/>
    <cellStyle name="Normal 12 2 10" xfId="8897" xr:uid="{5841984C-CDE4-4A16-9914-7D87CF64E92C}"/>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63FB96B6-EF6E-47C6-ADB4-A81CC1D8FF08}"/>
    <cellStyle name="Normal 12 2 2 2 2 2 3" xfId="11458" xr:uid="{ACB18EE9-99B2-4E88-96DC-B01CBCF2D589}"/>
    <cellStyle name="Normal 12 2 2 2 2 3" xfId="5081" xr:uid="{00000000-0005-0000-0000-0000D30D0000}"/>
    <cellStyle name="Normal 12 2 2 2 2 3 2" xfId="13531" xr:uid="{2A9C3DAD-082B-418B-911D-6ABEED29D03B}"/>
    <cellStyle name="Normal 12 2 2 2 2 4" xfId="9313" xr:uid="{D84D3FB4-A3BD-429F-9DD8-C426D1EF91C9}"/>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C84C84CF-338A-4E1A-8ADA-AC443ED490E5}"/>
    <cellStyle name="Normal 12 2 2 2 3 2 3" xfId="11871" xr:uid="{898B94C6-2361-40DA-AD19-B4A21507F5DB}"/>
    <cellStyle name="Normal 12 2 2 2 3 3" xfId="5494" xr:uid="{00000000-0005-0000-0000-0000D70D0000}"/>
    <cellStyle name="Normal 12 2 2 2 3 3 2" xfId="13944" xr:uid="{1F049AC8-71CC-4407-B145-1229E70D990D}"/>
    <cellStyle name="Normal 12 2 2 2 3 4" xfId="9726" xr:uid="{AB783B1E-98F5-493E-B1D9-4538F8C018CE}"/>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D8B35C49-E3F4-4206-A046-C98706FBF781}"/>
    <cellStyle name="Normal 12 2 2 2 4 2 3" xfId="12284" xr:uid="{43A155CF-C51F-41DA-B427-FE3B281B28D9}"/>
    <cellStyle name="Normal 12 2 2 2 4 3" xfId="5907" xr:uid="{00000000-0005-0000-0000-0000DB0D0000}"/>
    <cellStyle name="Normal 12 2 2 2 4 3 2" xfId="14357" xr:uid="{2924377D-E31F-460C-BCFE-046742488CFA}"/>
    <cellStyle name="Normal 12 2 2 2 4 4" xfId="10139" xr:uid="{D1A2BABF-C4C4-4780-A3C8-F02B96B415A5}"/>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A577F54E-54CD-4387-ABE3-7130E1634771}"/>
    <cellStyle name="Normal 12 2 2 2 5 2 3" xfId="12697" xr:uid="{4B35830B-D8C3-48FD-ACC7-81C4AFE18BAB}"/>
    <cellStyle name="Normal 12 2 2 2 5 3" xfId="6320" xr:uid="{00000000-0005-0000-0000-0000DF0D0000}"/>
    <cellStyle name="Normal 12 2 2 2 5 3 2" xfId="14770" xr:uid="{048EEACE-4EEF-48A9-9D10-B1A28286AEA6}"/>
    <cellStyle name="Normal 12 2 2 2 5 4" xfId="10552" xr:uid="{53B17F26-D0F9-4337-8313-B3B0E9539092}"/>
    <cellStyle name="Normal 12 2 2 2 6" xfId="2450" xr:uid="{00000000-0005-0000-0000-0000E00D0000}"/>
    <cellStyle name="Normal 12 2 2 2 6 2" xfId="6733" xr:uid="{00000000-0005-0000-0000-0000E10D0000}"/>
    <cellStyle name="Normal 12 2 2 2 6 2 2" xfId="15183" xr:uid="{DA025543-7C50-4291-870F-7913AAF15BEB}"/>
    <cellStyle name="Normal 12 2 2 2 6 3" xfId="10965" xr:uid="{C563D197-1070-493C-97BD-7187FCAA16CB}"/>
    <cellStyle name="Normal 12 2 2 2 7" xfId="4667" xr:uid="{00000000-0005-0000-0000-0000E20D0000}"/>
    <cellStyle name="Normal 12 2 2 2 7 2" xfId="13117" xr:uid="{778D3219-A425-499E-B07E-772442A8A0FB}"/>
    <cellStyle name="Normal 12 2 2 2 8" xfId="8899" xr:uid="{B8C45573-8D6D-4AD8-9A61-F3518B914FC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1B076124-FD54-42BC-8079-B20294C55B55}"/>
    <cellStyle name="Normal 12 2 2 3 2 3" xfId="11457" xr:uid="{E8D46B68-3EE4-4F77-BD3E-0A0829D7DF2E}"/>
    <cellStyle name="Normal 12 2 2 3 3" xfId="5080" xr:uid="{00000000-0005-0000-0000-0000E60D0000}"/>
    <cellStyle name="Normal 12 2 2 3 3 2" xfId="13530" xr:uid="{74FE5470-AAE7-4E46-8F62-CECAB455698F}"/>
    <cellStyle name="Normal 12 2 2 3 4" xfId="9312" xr:uid="{EA4CF60E-5B36-424E-B580-99979EFBE867}"/>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1FC79B87-89C9-4ADE-B00C-EEABE04C6405}"/>
    <cellStyle name="Normal 12 2 2 4 2 3" xfId="11870" xr:uid="{84DF4F0D-1344-48F8-9E12-4C6D6A4F4777}"/>
    <cellStyle name="Normal 12 2 2 4 3" xfId="5493" xr:uid="{00000000-0005-0000-0000-0000EA0D0000}"/>
    <cellStyle name="Normal 12 2 2 4 3 2" xfId="13943" xr:uid="{3BBD5C4A-71B4-4333-A0EB-0CD01BE2764D}"/>
    <cellStyle name="Normal 12 2 2 4 4" xfId="9725" xr:uid="{651983D5-18F0-40A7-B43F-FDD94F7CEF83}"/>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8F9CA737-35B1-458D-8874-CCA605A27307}"/>
    <cellStyle name="Normal 12 2 2 5 2 3" xfId="12283" xr:uid="{1E200CA2-1742-416B-9B95-E67E3B8429BF}"/>
    <cellStyle name="Normal 12 2 2 5 3" xfId="5906" xr:uid="{00000000-0005-0000-0000-0000EE0D0000}"/>
    <cellStyle name="Normal 12 2 2 5 3 2" xfId="14356" xr:uid="{0903740C-A690-46E2-A8D8-153F3AC63337}"/>
    <cellStyle name="Normal 12 2 2 5 4" xfId="10138" xr:uid="{93DC4913-1F30-478B-9E12-335079E63CC0}"/>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42DDE76D-03A8-4C8A-8DCD-710C5CB193DB}"/>
    <cellStyle name="Normal 12 2 2 6 2 3" xfId="12696" xr:uid="{236E4E05-DC35-4588-8C0D-8D228C495D60}"/>
    <cellStyle name="Normal 12 2 2 6 3" xfId="6319" xr:uid="{00000000-0005-0000-0000-0000F20D0000}"/>
    <cellStyle name="Normal 12 2 2 6 3 2" xfId="14769" xr:uid="{2B391B01-FDB0-431B-8EB2-1A76FA8D80C8}"/>
    <cellStyle name="Normal 12 2 2 6 4" xfId="10551" xr:uid="{9F346530-6101-461E-A476-FB11DB16D190}"/>
    <cellStyle name="Normal 12 2 2 7" xfId="2449" xr:uid="{00000000-0005-0000-0000-0000F30D0000}"/>
    <cellStyle name="Normal 12 2 2 7 2" xfId="6732" xr:uid="{00000000-0005-0000-0000-0000F40D0000}"/>
    <cellStyle name="Normal 12 2 2 7 2 2" xfId="15182" xr:uid="{54B0740D-CE39-4714-8C5A-57BACC740CE9}"/>
    <cellStyle name="Normal 12 2 2 7 3" xfId="10964" xr:uid="{D76ED6CA-A9AA-4CB1-9B7A-47DFB9F3DD10}"/>
    <cellStyle name="Normal 12 2 2 8" xfId="4666" xr:uid="{00000000-0005-0000-0000-0000F50D0000}"/>
    <cellStyle name="Normal 12 2 2 8 2" xfId="13116" xr:uid="{F2653DB0-97BA-4735-8015-6C901C556991}"/>
    <cellStyle name="Normal 12 2 2 9" xfId="8898" xr:uid="{B4D50A4D-4CC0-48D7-A2DB-C8A69C8E8369}"/>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9C952278-A118-422F-B91A-9F4118D117C5}"/>
    <cellStyle name="Normal 12 2 3 2 2 3" xfId="11459" xr:uid="{C94EC72F-62BF-481C-AD27-A78B175AD69C}"/>
    <cellStyle name="Normal 12 2 3 2 3" xfId="5082" xr:uid="{00000000-0005-0000-0000-0000FA0D0000}"/>
    <cellStyle name="Normal 12 2 3 2 3 2" xfId="13532" xr:uid="{C78D552C-9BB4-4DC0-B801-DD60205699F9}"/>
    <cellStyle name="Normal 12 2 3 2 4" xfId="9314" xr:uid="{F0B57713-F05F-40B2-8183-DF08F0E40BA4}"/>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D564A794-B579-4201-ABCB-AB8B959B4950}"/>
    <cellStyle name="Normal 12 2 3 3 2 3" xfId="11872" xr:uid="{74AF27F6-6159-4F30-BE70-F989FED983D6}"/>
    <cellStyle name="Normal 12 2 3 3 3" xfId="5495" xr:uid="{00000000-0005-0000-0000-0000FE0D0000}"/>
    <cellStyle name="Normal 12 2 3 3 3 2" xfId="13945" xr:uid="{F9BF605A-6C5C-4CE1-A1AE-750BE058FDFF}"/>
    <cellStyle name="Normal 12 2 3 3 4" xfId="9727" xr:uid="{313F0615-ED04-4CD1-9041-8101FBC3299D}"/>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56BF8859-8310-47AB-A8BC-3CBD2184ACDC}"/>
    <cellStyle name="Normal 12 2 3 4 2 3" xfId="12285" xr:uid="{E5B579EE-248E-4130-8749-4003F33D653E}"/>
    <cellStyle name="Normal 12 2 3 4 3" xfId="5908" xr:uid="{00000000-0005-0000-0000-0000020E0000}"/>
    <cellStyle name="Normal 12 2 3 4 3 2" xfId="14358" xr:uid="{8BE18444-7EE1-46B5-8C2E-35357E51D72F}"/>
    <cellStyle name="Normal 12 2 3 4 4" xfId="10140" xr:uid="{1B21B872-3DD0-4923-B331-917836EAE1F9}"/>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2E3953B6-EC56-4B9E-87BA-ADB06304EBBC}"/>
    <cellStyle name="Normal 12 2 3 5 2 3" xfId="12698" xr:uid="{796F06B8-87EE-41BE-8AED-545A5DA0E78F}"/>
    <cellStyle name="Normal 12 2 3 5 3" xfId="6321" xr:uid="{00000000-0005-0000-0000-0000060E0000}"/>
    <cellStyle name="Normal 12 2 3 5 3 2" xfId="14771" xr:uid="{CA7983B6-20F4-4C93-A046-62F6A6E8F253}"/>
    <cellStyle name="Normal 12 2 3 5 4" xfId="10553" xr:uid="{18E63DCE-8AE2-4940-8A59-D57098D3B598}"/>
    <cellStyle name="Normal 12 2 3 6" xfId="2451" xr:uid="{00000000-0005-0000-0000-0000070E0000}"/>
    <cellStyle name="Normal 12 2 3 6 2" xfId="6734" xr:uid="{00000000-0005-0000-0000-0000080E0000}"/>
    <cellStyle name="Normal 12 2 3 6 2 2" xfId="15184" xr:uid="{4C6FD009-99E6-4E73-AF0C-BECB7134F6EC}"/>
    <cellStyle name="Normal 12 2 3 6 3" xfId="10966" xr:uid="{92C28483-D629-441E-B2D5-872BF83C214C}"/>
    <cellStyle name="Normal 12 2 3 7" xfId="4668" xr:uid="{00000000-0005-0000-0000-0000090E0000}"/>
    <cellStyle name="Normal 12 2 3 7 2" xfId="13118" xr:uid="{D1E69783-5664-4A9E-B566-3120996C496A}"/>
    <cellStyle name="Normal 12 2 3 8" xfId="8900" xr:uid="{4A48D9CF-162A-48E8-984C-F84B9F3FDC0E}"/>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1D2F47BA-4CF7-4F44-967F-CF07832529B6}"/>
    <cellStyle name="Normal 12 2 4 2 3" xfId="11456" xr:uid="{4698609D-632B-407C-9994-377D3805B55F}"/>
    <cellStyle name="Normal 12 2 4 3" xfId="5079" xr:uid="{00000000-0005-0000-0000-00000D0E0000}"/>
    <cellStyle name="Normal 12 2 4 3 2" xfId="13529" xr:uid="{A8705616-9BFD-4B2F-B23C-9FEAF58681ED}"/>
    <cellStyle name="Normal 12 2 4 4" xfId="9311" xr:uid="{353F696E-4D98-4B43-BF66-8C8A79FBB94F}"/>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84688122-C2A7-46FC-9B60-BFEE1F50D76F}"/>
    <cellStyle name="Normal 12 2 5 2 3" xfId="11869" xr:uid="{203E40EB-002C-469C-B76E-5A3DE230EF20}"/>
    <cellStyle name="Normal 12 2 5 3" xfId="5492" xr:uid="{00000000-0005-0000-0000-0000110E0000}"/>
    <cellStyle name="Normal 12 2 5 3 2" xfId="13942" xr:uid="{8E9CFF86-3ADE-4668-A219-73E13795771B}"/>
    <cellStyle name="Normal 12 2 5 4" xfId="9724" xr:uid="{8AF80F53-092C-46B4-B7EE-E2A21495D191}"/>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36200BF6-1F17-4231-B628-75DE14477CD2}"/>
    <cellStyle name="Normal 12 2 6 2 3" xfId="12282" xr:uid="{C272FC0B-7906-4CE5-98CE-E45CE7468F0B}"/>
    <cellStyle name="Normal 12 2 6 3" xfId="5905" xr:uid="{00000000-0005-0000-0000-0000150E0000}"/>
    <cellStyle name="Normal 12 2 6 3 2" xfId="14355" xr:uid="{B0DB041C-8A6A-4E1E-B9DE-F5B32400EBF2}"/>
    <cellStyle name="Normal 12 2 6 4" xfId="10137" xr:uid="{6CF1F6AF-E826-4001-B3B7-44EE567E55F2}"/>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22314CEE-F3F2-47AC-86EC-844D2FA88B1A}"/>
    <cellStyle name="Normal 12 2 7 2 3" xfId="12695" xr:uid="{7811263C-69F4-40F2-94F4-48E5ADCDC87B}"/>
    <cellStyle name="Normal 12 2 7 3" xfId="6318" xr:uid="{00000000-0005-0000-0000-0000190E0000}"/>
    <cellStyle name="Normal 12 2 7 3 2" xfId="14768" xr:uid="{2DFA066F-29EC-475A-9FF5-E52D1054C1C5}"/>
    <cellStyle name="Normal 12 2 7 4" xfId="10550" xr:uid="{0586B5B3-A522-4A60-B39C-4F13B6C7D6B6}"/>
    <cellStyle name="Normal 12 2 8" xfId="2448" xr:uid="{00000000-0005-0000-0000-00001A0E0000}"/>
    <cellStyle name="Normal 12 2 8 2" xfId="6731" xr:uid="{00000000-0005-0000-0000-00001B0E0000}"/>
    <cellStyle name="Normal 12 2 8 2 2" xfId="15181" xr:uid="{9D75B777-8D11-4501-8593-7A69257B1579}"/>
    <cellStyle name="Normal 12 2 8 3" xfId="10963" xr:uid="{F20DBA1B-1C71-4728-8F9B-E3B53D807CFF}"/>
    <cellStyle name="Normal 12 2 9" xfId="4665" xr:uid="{00000000-0005-0000-0000-00001C0E0000}"/>
    <cellStyle name="Normal 12 2 9 2" xfId="13115" xr:uid="{76A763BA-E587-426E-8EBF-4870F08270B4}"/>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6312955E-8575-4ECB-ABA7-34B6D43925CC}"/>
    <cellStyle name="Normal 12 3 2 2 2 3" xfId="11461" xr:uid="{A6F1F276-0889-411E-8D08-BDCFF756350E}"/>
    <cellStyle name="Normal 12 3 2 2 3" xfId="5084" xr:uid="{00000000-0005-0000-0000-0000220E0000}"/>
    <cellStyle name="Normal 12 3 2 2 3 2" xfId="13534" xr:uid="{0893B26A-E28D-4E63-A29E-1DAAA3306036}"/>
    <cellStyle name="Normal 12 3 2 2 4" xfId="9316" xr:uid="{724187DE-A711-49AA-8440-B434E9E139CD}"/>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F4CA5867-E69F-47DB-85A8-7365ADC17CA7}"/>
    <cellStyle name="Normal 12 3 2 3 2 3" xfId="11874" xr:uid="{E4781174-08A3-4619-B301-5FB4E7C58D63}"/>
    <cellStyle name="Normal 12 3 2 3 3" xfId="5497" xr:uid="{00000000-0005-0000-0000-0000260E0000}"/>
    <cellStyle name="Normal 12 3 2 3 3 2" xfId="13947" xr:uid="{61B696F3-0DB9-4935-9BE2-3C409707C9B2}"/>
    <cellStyle name="Normal 12 3 2 3 4" xfId="9729" xr:uid="{0625A9FF-E6D4-4A9F-BCBC-313A62AE21F9}"/>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0985AD42-51E5-4B8F-8E33-1D6CA5D0CD1B}"/>
    <cellStyle name="Normal 12 3 2 4 2 3" xfId="12287" xr:uid="{EA6A252F-4BD5-4CC5-906E-A591ABDBBF5A}"/>
    <cellStyle name="Normal 12 3 2 4 3" xfId="5910" xr:uid="{00000000-0005-0000-0000-00002A0E0000}"/>
    <cellStyle name="Normal 12 3 2 4 3 2" xfId="14360" xr:uid="{0F8322F8-78DB-4E8B-A8B3-F25A29AA2DF6}"/>
    <cellStyle name="Normal 12 3 2 4 4" xfId="10142" xr:uid="{47F4B596-DF16-4DC0-B28C-4E16C3218C48}"/>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364B8A4F-229A-4657-8147-85ED234941A9}"/>
    <cellStyle name="Normal 12 3 2 5 2 3" xfId="12700" xr:uid="{57CD7297-6728-41BC-9FB0-F330D816B640}"/>
    <cellStyle name="Normal 12 3 2 5 3" xfId="6323" xr:uid="{00000000-0005-0000-0000-00002E0E0000}"/>
    <cellStyle name="Normal 12 3 2 5 3 2" xfId="14773" xr:uid="{5A14F0DD-1C80-4DBF-B145-C9CFB250512A}"/>
    <cellStyle name="Normal 12 3 2 5 4" xfId="10555" xr:uid="{5E7F82C9-6ACC-40EB-9C2C-4958E0367433}"/>
    <cellStyle name="Normal 12 3 2 6" xfId="2453" xr:uid="{00000000-0005-0000-0000-00002F0E0000}"/>
    <cellStyle name="Normal 12 3 2 6 2" xfId="6736" xr:uid="{00000000-0005-0000-0000-0000300E0000}"/>
    <cellStyle name="Normal 12 3 2 6 2 2" xfId="15186" xr:uid="{2E840C46-9263-4A6F-8E8A-58ADB89CFFA8}"/>
    <cellStyle name="Normal 12 3 2 6 3" xfId="10968" xr:uid="{56467DFD-54A2-4C42-A95E-15FB01A0C0C9}"/>
    <cellStyle name="Normal 12 3 2 7" xfId="4670" xr:uid="{00000000-0005-0000-0000-0000310E0000}"/>
    <cellStyle name="Normal 12 3 2 7 2" xfId="13120" xr:uid="{B1438B70-2F9B-4584-9207-9B8150A1800F}"/>
    <cellStyle name="Normal 12 3 2 8" xfId="8902" xr:uid="{446275F8-0478-493F-A55C-4DDD3D8CC44A}"/>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CE7DFE1F-CF5D-46CD-9908-D4215B46EF81}"/>
    <cellStyle name="Normal 12 3 3 2 3" xfId="11460" xr:uid="{6A522ABA-8C4C-46E3-9AB9-DFB2D924A242}"/>
    <cellStyle name="Normal 12 3 3 3" xfId="5083" xr:uid="{00000000-0005-0000-0000-0000350E0000}"/>
    <cellStyle name="Normal 12 3 3 3 2" xfId="13533" xr:uid="{804752F1-D7B9-4A70-AFE4-5EE5212E1FAC}"/>
    <cellStyle name="Normal 12 3 3 4" xfId="9315" xr:uid="{C5CE83F9-0117-4F6D-9898-099BE7109F6C}"/>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234BBF83-BB75-4004-AD21-8A593E50D996}"/>
    <cellStyle name="Normal 12 3 4 2 3" xfId="11873" xr:uid="{DEC5C26F-1CD5-4BB7-A83F-8278C25034D4}"/>
    <cellStyle name="Normal 12 3 4 3" xfId="5496" xr:uid="{00000000-0005-0000-0000-0000390E0000}"/>
    <cellStyle name="Normal 12 3 4 3 2" xfId="13946" xr:uid="{4FD2B5D5-7096-4BAB-A3DE-ABFD4F34A625}"/>
    <cellStyle name="Normal 12 3 4 4" xfId="9728" xr:uid="{DB8DEF07-787A-4A6C-8617-3920B15C3D96}"/>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4DFB51DD-51F0-47A7-B763-51E05C2B7E29}"/>
    <cellStyle name="Normal 12 3 5 2 3" xfId="12286" xr:uid="{AE2F4A08-5C24-4BC9-AB57-31B56FCF0947}"/>
    <cellStyle name="Normal 12 3 5 3" xfId="5909" xr:uid="{00000000-0005-0000-0000-00003D0E0000}"/>
    <cellStyle name="Normal 12 3 5 3 2" xfId="14359" xr:uid="{90646176-5843-479D-A8BF-A941A4D0D8FA}"/>
    <cellStyle name="Normal 12 3 5 4" xfId="10141" xr:uid="{14AF27C7-8712-4DB8-AFD6-5491C3F7E312}"/>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1DEEFE98-41DE-4179-903D-2E08F152FC5F}"/>
    <cellStyle name="Normal 12 3 6 2 3" xfId="12699" xr:uid="{AC2F5058-DBBB-4C43-A105-561E58A3AEAB}"/>
    <cellStyle name="Normal 12 3 6 3" xfId="6322" xr:uid="{00000000-0005-0000-0000-0000410E0000}"/>
    <cellStyle name="Normal 12 3 6 3 2" xfId="14772" xr:uid="{C45668FB-BE5C-4E09-BA6F-024C7940D31D}"/>
    <cellStyle name="Normal 12 3 6 4" xfId="10554" xr:uid="{05B2F374-8166-4D24-97A4-7183720A5BF0}"/>
    <cellStyle name="Normal 12 3 7" xfId="2452" xr:uid="{00000000-0005-0000-0000-0000420E0000}"/>
    <cellStyle name="Normal 12 3 7 2" xfId="6735" xr:uid="{00000000-0005-0000-0000-0000430E0000}"/>
    <cellStyle name="Normal 12 3 7 2 2" xfId="15185" xr:uid="{D06AB17A-31EA-4452-BB24-9B0438965A5C}"/>
    <cellStyle name="Normal 12 3 7 3" xfId="10967" xr:uid="{D5E95250-12FE-47F6-A7D1-6FCB99DB1200}"/>
    <cellStyle name="Normal 12 3 8" xfId="4669" xr:uid="{00000000-0005-0000-0000-0000440E0000}"/>
    <cellStyle name="Normal 12 3 8 2" xfId="13119" xr:uid="{420E7EEB-B407-4AB5-836D-9BF504E04FFC}"/>
    <cellStyle name="Normal 12 3 9" xfId="8901" xr:uid="{04707D8A-FDFB-41B1-9A0A-E2A8F71EFE7F}"/>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817D989D-E19F-4915-A487-C936FD21A672}"/>
    <cellStyle name="Normal 12 4 2 2 3" xfId="11462" xr:uid="{EA6D3DE2-49D0-4F78-81EE-6973524AABBA}"/>
    <cellStyle name="Normal 12 4 2 3" xfId="5085" xr:uid="{00000000-0005-0000-0000-0000490E0000}"/>
    <cellStyle name="Normal 12 4 2 3 2" xfId="13535" xr:uid="{020CBDE9-63AD-4C3E-87BA-19C59182F6A5}"/>
    <cellStyle name="Normal 12 4 2 4" xfId="9317" xr:uid="{3B79ECA0-CB8D-4513-B159-323BE7BE0E6F}"/>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FADDA7EF-7C77-456B-96CD-E256D0CD1E8C}"/>
    <cellStyle name="Normal 12 4 3 2 3" xfId="11875" xr:uid="{9663AB36-3615-45E7-B155-F2169FBF69E8}"/>
    <cellStyle name="Normal 12 4 3 3" xfId="5498" xr:uid="{00000000-0005-0000-0000-00004D0E0000}"/>
    <cellStyle name="Normal 12 4 3 3 2" xfId="13948" xr:uid="{A2DB307B-671D-49CD-B84C-D91D655F4753}"/>
    <cellStyle name="Normal 12 4 3 4" xfId="9730" xr:uid="{3A6327BE-DF46-4678-9717-D2265856B434}"/>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AE69FF46-E0B2-4237-A9A7-BE88A668E613}"/>
    <cellStyle name="Normal 12 4 4 2 3" xfId="12288" xr:uid="{AA5D33B2-CDB8-492C-BB51-43109EE12BC5}"/>
    <cellStyle name="Normal 12 4 4 3" xfId="5911" xr:uid="{00000000-0005-0000-0000-0000510E0000}"/>
    <cellStyle name="Normal 12 4 4 3 2" xfId="14361" xr:uid="{C42E9E53-1149-4685-B874-02674CA78575}"/>
    <cellStyle name="Normal 12 4 4 4" xfId="10143" xr:uid="{3226025B-C9B4-4B88-ACC4-7F8EE0CFE2E2}"/>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453E26C9-FD7C-45E6-BBAA-1D903B507C93}"/>
    <cellStyle name="Normal 12 4 5 2 3" xfId="12701" xr:uid="{E1FB4E47-6C34-4D50-BFB6-CFC5FD37B4D0}"/>
    <cellStyle name="Normal 12 4 5 3" xfId="6324" xr:uid="{00000000-0005-0000-0000-0000550E0000}"/>
    <cellStyle name="Normal 12 4 5 3 2" xfId="14774" xr:uid="{F5B4EF38-24AC-4C8C-98EF-9EF611A31B9D}"/>
    <cellStyle name="Normal 12 4 5 4" xfId="10556" xr:uid="{E091C72C-9AA5-4737-843B-02CEAA415936}"/>
    <cellStyle name="Normal 12 4 6" xfId="2454" xr:uid="{00000000-0005-0000-0000-0000560E0000}"/>
    <cellStyle name="Normal 12 4 6 2" xfId="6737" xr:uid="{00000000-0005-0000-0000-0000570E0000}"/>
    <cellStyle name="Normal 12 4 6 2 2" xfId="15187" xr:uid="{D1F140A2-03CA-432E-BF6D-200A28E742F3}"/>
    <cellStyle name="Normal 12 4 6 3" xfId="10969" xr:uid="{372AF1FA-7D3E-4BAE-B3D6-F4D17EBCDEBA}"/>
    <cellStyle name="Normal 12 4 7" xfId="4671" xr:uid="{00000000-0005-0000-0000-0000580E0000}"/>
    <cellStyle name="Normal 12 4 7 2" xfId="13121" xr:uid="{FC98E15A-2CA8-4192-B2CD-EE4F997368D1}"/>
    <cellStyle name="Normal 12 4 8" xfId="8903" xr:uid="{65BDE416-355B-4274-8FAF-0F05D3B48807}"/>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9565C5F8-8A4B-40F3-8A17-A40926EC9290}"/>
    <cellStyle name="Normal 12 6 2 3" xfId="11455" xr:uid="{825CF270-8595-4FB9-9C38-AA775280E673}"/>
    <cellStyle name="Normal 12 6 3" xfId="5078" xr:uid="{00000000-0005-0000-0000-00005D0E0000}"/>
    <cellStyle name="Normal 12 6 3 2" xfId="13528" xr:uid="{5A6257E8-DAAC-426A-BEF1-D55DECA6D09D}"/>
    <cellStyle name="Normal 12 6 4" xfId="9310" xr:uid="{E6DB667E-9CC4-4EC2-AD5B-68E75B00F19B}"/>
    <cellStyle name="Normal 12 7" xfId="1183" xr:uid="{00000000-0005-0000-0000-00005E0E0000}"/>
    <cellStyle name="Normal 12 7 2" xfId="3414" xr:uid="{00000000-0005-0000-0000-00005F0E0000}"/>
    <cellStyle name="Normal 12 7 2 2" xfId="7636" xr:uid="{00000000-0005-0000-0000-0000600E0000}"/>
    <cellStyle name="Normal 12 7 2 2 2" xfId="16086" xr:uid="{7685EB66-617F-4ADE-9547-9F304B9767DA}"/>
    <cellStyle name="Normal 12 7 2 3" xfId="11868" xr:uid="{FCD4E94E-85A7-4175-8854-DC9FD44BA9D3}"/>
    <cellStyle name="Normal 12 7 3" xfId="5491" xr:uid="{00000000-0005-0000-0000-0000610E0000}"/>
    <cellStyle name="Normal 12 7 3 2" xfId="13941" xr:uid="{2FA8FB98-21C3-4534-8345-2B8577E7DCBB}"/>
    <cellStyle name="Normal 12 7 4" xfId="9723" xr:uid="{894CB707-5422-4F1F-8225-DF2484D5A87B}"/>
    <cellStyle name="Normal 12 8" xfId="1597" xr:uid="{00000000-0005-0000-0000-0000620E0000}"/>
    <cellStyle name="Normal 12 8 2" xfId="3827" xr:uid="{00000000-0005-0000-0000-0000630E0000}"/>
    <cellStyle name="Normal 12 8 2 2" xfId="8049" xr:uid="{00000000-0005-0000-0000-0000640E0000}"/>
    <cellStyle name="Normal 12 8 2 2 2" xfId="16499" xr:uid="{2CB6BD18-F3CC-4552-9D00-E1E77BE1D62D}"/>
    <cellStyle name="Normal 12 8 2 3" xfId="12281" xr:uid="{49B42BA6-CB7F-4966-AAF6-16783ACA0EB9}"/>
    <cellStyle name="Normal 12 8 3" xfId="5904" xr:uid="{00000000-0005-0000-0000-0000650E0000}"/>
    <cellStyle name="Normal 12 8 3 2" xfId="14354" xr:uid="{130FBB51-66C1-4151-8E0F-24574F57828C}"/>
    <cellStyle name="Normal 12 8 4" xfId="10136" xr:uid="{B69F4879-AB02-41D9-A64B-F1F5E584C3EB}"/>
    <cellStyle name="Normal 12 9" xfId="2011" xr:uid="{00000000-0005-0000-0000-0000660E0000}"/>
    <cellStyle name="Normal 12 9 2" xfId="4240" xr:uid="{00000000-0005-0000-0000-0000670E0000}"/>
    <cellStyle name="Normal 12 9 2 2" xfId="8462" xr:uid="{00000000-0005-0000-0000-0000680E0000}"/>
    <cellStyle name="Normal 12 9 2 2 2" xfId="16912" xr:uid="{862DCC01-C0B8-4DCB-A560-C6DD5411FD4A}"/>
    <cellStyle name="Normal 12 9 2 3" xfId="12694" xr:uid="{FEFF5A1F-299C-4725-A6FC-1E47F0A75F67}"/>
    <cellStyle name="Normal 12 9 3" xfId="6317" xr:uid="{00000000-0005-0000-0000-0000690E0000}"/>
    <cellStyle name="Normal 12 9 3 2" xfId="14767" xr:uid="{868655F1-9DC8-4460-85FD-76BA2C88E233}"/>
    <cellStyle name="Normal 12 9 4" xfId="10549" xr:uid="{6AA7D6AC-633C-4B7E-9C0E-3937DB40077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CBE752A7-3354-43CF-ABE1-E726AFABD867}"/>
    <cellStyle name="Normal 14 2 2 3" xfId="11463" xr:uid="{AFE356FB-B35B-4009-AB27-903B90D18F96}"/>
    <cellStyle name="Normal 14 2 3" xfId="5086" xr:uid="{00000000-0005-0000-0000-0000700E0000}"/>
    <cellStyle name="Normal 14 2 3 2" xfId="13536" xr:uid="{78581362-C0B4-4C94-AB99-A833ADE17E23}"/>
    <cellStyle name="Normal 14 2 4" xfId="9318" xr:uid="{CE0D6F0C-6495-46EE-BB5D-D7C1E5ACD3BD}"/>
    <cellStyle name="Normal 14 3" xfId="1191" xr:uid="{00000000-0005-0000-0000-0000710E0000}"/>
    <cellStyle name="Normal 14 3 2" xfId="3422" xr:uid="{00000000-0005-0000-0000-0000720E0000}"/>
    <cellStyle name="Normal 14 3 2 2" xfId="7644" xr:uid="{00000000-0005-0000-0000-0000730E0000}"/>
    <cellStyle name="Normal 14 3 2 2 2" xfId="16094" xr:uid="{E3A5300C-44D4-4721-A8E2-D966AC22FF08}"/>
    <cellStyle name="Normal 14 3 2 3" xfId="11876" xr:uid="{E935CE89-BF8F-4FF3-870D-9572ACF8716E}"/>
    <cellStyle name="Normal 14 3 3" xfId="5499" xr:uid="{00000000-0005-0000-0000-0000740E0000}"/>
    <cellStyle name="Normal 14 3 3 2" xfId="13949" xr:uid="{98848CFF-F21B-430F-92AE-6CEF6D7E12E0}"/>
    <cellStyle name="Normal 14 3 4" xfId="9731" xr:uid="{CCA28F12-5BDD-4789-A7E0-AAF9782E3A42}"/>
    <cellStyle name="Normal 14 4" xfId="1605" xr:uid="{00000000-0005-0000-0000-0000750E0000}"/>
    <cellStyle name="Normal 14 4 2" xfId="3835" xr:uid="{00000000-0005-0000-0000-0000760E0000}"/>
    <cellStyle name="Normal 14 4 2 2" xfId="8057" xr:uid="{00000000-0005-0000-0000-0000770E0000}"/>
    <cellStyle name="Normal 14 4 2 2 2" xfId="16507" xr:uid="{B88D358F-FD9F-48FB-9F0A-30D73B5440DC}"/>
    <cellStyle name="Normal 14 4 2 3" xfId="12289" xr:uid="{F6A74880-1BD0-434A-B0F5-4448773D3759}"/>
    <cellStyle name="Normal 14 4 3" xfId="5912" xr:uid="{00000000-0005-0000-0000-0000780E0000}"/>
    <cellStyle name="Normal 14 4 3 2" xfId="14362" xr:uid="{F8BDF781-8515-458C-A29F-99BA6C6F9EFB}"/>
    <cellStyle name="Normal 14 4 4" xfId="10144" xr:uid="{78F54AD0-EBA5-494C-95D5-131770C6DB63}"/>
    <cellStyle name="Normal 14 5" xfId="2019" xr:uid="{00000000-0005-0000-0000-0000790E0000}"/>
    <cellStyle name="Normal 14 5 2" xfId="4248" xr:uid="{00000000-0005-0000-0000-00007A0E0000}"/>
    <cellStyle name="Normal 14 5 2 2" xfId="8470" xr:uid="{00000000-0005-0000-0000-00007B0E0000}"/>
    <cellStyle name="Normal 14 5 2 2 2" xfId="16920" xr:uid="{FF3AF386-997A-4C5A-927E-43F813A3A536}"/>
    <cellStyle name="Normal 14 5 2 3" xfId="12702" xr:uid="{0C88D1ED-A126-44E6-B9E6-5B436B667CF0}"/>
    <cellStyle name="Normal 14 5 3" xfId="6325" xr:uid="{00000000-0005-0000-0000-00007C0E0000}"/>
    <cellStyle name="Normal 14 5 3 2" xfId="14775" xr:uid="{E6F0BEFF-07A5-4127-B8EA-9F83752F7671}"/>
    <cellStyle name="Normal 14 5 4" xfId="10557" xr:uid="{6D6B59E0-ED0C-4DDF-8AE6-81C06D3B2ED4}"/>
    <cellStyle name="Normal 14 6" xfId="2455" xr:uid="{00000000-0005-0000-0000-00007D0E0000}"/>
    <cellStyle name="Normal 14 6 2" xfId="6738" xr:uid="{00000000-0005-0000-0000-00007E0E0000}"/>
    <cellStyle name="Normal 14 6 2 2" xfId="15188" xr:uid="{7BCA81BD-C9C6-4CAC-B752-F85721B3CB2C}"/>
    <cellStyle name="Normal 14 6 3" xfId="10970" xr:uid="{218E08FD-B39C-4369-901D-2059597A3302}"/>
    <cellStyle name="Normal 14 7" xfId="4672" xr:uid="{00000000-0005-0000-0000-00007F0E0000}"/>
    <cellStyle name="Normal 14 7 2" xfId="13122" xr:uid="{B6346AF6-44FD-4D51-994F-CEAABA4310FA}"/>
    <cellStyle name="Normal 14 8" xfId="8904" xr:uid="{925BAF03-BBF6-485D-9880-FACE869049E2}"/>
    <cellStyle name="Normal 15" xfId="4496" xr:uid="{00000000-0005-0000-0000-0000800E0000}"/>
    <cellStyle name="Normal 15 2" xfId="12948" xr:uid="{0462DA7A-DF51-4016-AFE4-85B99815CF14}"/>
    <cellStyle name="Normal 16" xfId="4500" xr:uid="{00000000-0005-0000-0000-0000810E0000}"/>
    <cellStyle name="Normal 16 2" xfId="8715" xr:uid="{00000000-0005-0000-0000-0000820E0000}"/>
    <cellStyle name="Normal 16 2 2" xfId="17165" xr:uid="{925641AF-31A4-4529-84F3-9D9E346AC89A}"/>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551D52E8-08C2-401A-8899-1309E381DF58}"/>
    <cellStyle name="Normal 16 3 2 2 2 3" xfId="17178" xr:uid="{F38F02BC-16ED-4141-9265-056EC2A2A24C}"/>
    <cellStyle name="Normal 16 3 2 2 3" xfId="17174" xr:uid="{EE7A3DEF-8CB6-4708-89C8-BB578E9CE595}"/>
    <cellStyle name="Normal 16 3 2 3" xfId="17171" xr:uid="{54C12EC6-A4FC-45E6-B101-B9D935A1419A}"/>
    <cellStyle name="Normal 16 3 3" xfId="17168" xr:uid="{8CA15ADF-A616-4058-95C8-D7CF0E7D7F05}"/>
    <cellStyle name="Normal 16 4" xfId="12951" xr:uid="{2D28B16B-0996-43B7-96F5-1E8F7B59BBC8}"/>
    <cellStyle name="Normal 17" xfId="8728" xr:uid="{3FF0972C-833B-4475-99D8-1A6907499E71}"/>
    <cellStyle name="Normal 17 2" xfId="17177" xr:uid="{875854CA-118A-4E25-98DC-7DDBA268D2D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90140A92-CB8A-46C0-A5C7-3C3D4148AECF}"/>
    <cellStyle name="Normal 2 4 2 10 2 3" xfId="12703" xr:uid="{FD6B21BE-9C9E-4B3D-AC70-BBBBBAA7683B}"/>
    <cellStyle name="Normal 2 4 2 10 3" xfId="6326" xr:uid="{00000000-0005-0000-0000-0000910E0000}"/>
    <cellStyle name="Normal 2 4 2 10 3 2" xfId="14776" xr:uid="{EBF6F199-4E8D-46FB-AD96-32FEF5B8ACB7}"/>
    <cellStyle name="Normal 2 4 2 10 4" xfId="10558" xr:uid="{965B7152-FE78-4EAD-AD01-E66B391F1FDD}"/>
    <cellStyle name="Normal 2 4 2 11" xfId="2456" xr:uid="{00000000-0005-0000-0000-0000920E0000}"/>
    <cellStyle name="Normal 2 4 2 11 2" xfId="6739" xr:uid="{00000000-0005-0000-0000-0000930E0000}"/>
    <cellStyle name="Normal 2 4 2 11 2 2" xfId="15189" xr:uid="{F43DE477-1948-4A88-ACDC-7C45363A3258}"/>
    <cellStyle name="Normal 2 4 2 11 3" xfId="10971" xr:uid="{BF1149D9-BBE7-4763-9B97-E0C09BEE4A54}"/>
    <cellStyle name="Normal 2 4 2 12" xfId="4673" xr:uid="{00000000-0005-0000-0000-0000940E0000}"/>
    <cellStyle name="Normal 2 4 2 12 2" xfId="13123" xr:uid="{8C9AF5CA-A4B3-4F6C-90B6-A68F9C02F104}"/>
    <cellStyle name="Normal 2 4 2 13" xfId="8905" xr:uid="{0AF2C65E-3514-4967-A33C-952F1BAA7227}"/>
    <cellStyle name="Normal 2 4 2 2" xfId="280" xr:uid="{00000000-0005-0000-0000-0000950E0000}"/>
    <cellStyle name="Normal 2 4 2 3" xfId="281" xr:uid="{00000000-0005-0000-0000-0000960E0000}"/>
    <cellStyle name="Normal 2 4 2 3 10" xfId="4674" xr:uid="{00000000-0005-0000-0000-0000970E0000}"/>
    <cellStyle name="Normal 2 4 2 3 10 2" xfId="13124" xr:uid="{98974EA6-C691-4811-83F2-009926DB3C5F}"/>
    <cellStyle name="Normal 2 4 2 3 11" xfId="8906" xr:uid="{A2689741-1157-4B15-BEF3-BD00572AAEF0}"/>
    <cellStyle name="Normal 2 4 2 3 2" xfId="282" xr:uid="{00000000-0005-0000-0000-0000980E0000}"/>
    <cellStyle name="Normal 2 4 2 3 2 10" xfId="8907" xr:uid="{2ADAC00A-3B44-418A-A0F4-4D5C2AF638BE}"/>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A0D5F83F-E39B-4274-A6A9-499D82E56D47}"/>
    <cellStyle name="Normal 2 4 2 3 2 2 2 2 2 3" xfId="11468" xr:uid="{D663CC72-111F-496C-93B3-C0E8BFCED690}"/>
    <cellStyle name="Normal 2 4 2 3 2 2 2 2 3" xfId="5091" xr:uid="{00000000-0005-0000-0000-00009E0E0000}"/>
    <cellStyle name="Normal 2 4 2 3 2 2 2 2 3 2" xfId="13541" xr:uid="{0DC26661-8359-4425-9A44-A027AE1A0A18}"/>
    <cellStyle name="Normal 2 4 2 3 2 2 2 2 4" xfId="9323" xr:uid="{49C96DD1-1290-4AF3-A20D-13597DA7711A}"/>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34C71D44-6D90-4D77-9A61-1B6DEF86B7C7}"/>
    <cellStyle name="Normal 2 4 2 3 2 2 2 3 2 3" xfId="11881" xr:uid="{3F39EFDF-86DE-49BA-87D6-21DB7F556B9E}"/>
    <cellStyle name="Normal 2 4 2 3 2 2 2 3 3" xfId="5504" xr:uid="{00000000-0005-0000-0000-0000A20E0000}"/>
    <cellStyle name="Normal 2 4 2 3 2 2 2 3 3 2" xfId="13954" xr:uid="{9FCA2EA8-8EF0-4591-B67B-3FEDCB652937}"/>
    <cellStyle name="Normal 2 4 2 3 2 2 2 3 4" xfId="9736" xr:uid="{E6D3CCA7-2670-40B1-971A-76B57034C54C}"/>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6498C83C-77C9-4DCA-891D-C1256CBA5E8D}"/>
    <cellStyle name="Normal 2 4 2 3 2 2 2 4 2 3" xfId="12294" xr:uid="{5640B68F-7118-4DE3-966A-660D119B1B17}"/>
    <cellStyle name="Normal 2 4 2 3 2 2 2 4 3" xfId="5917" xr:uid="{00000000-0005-0000-0000-0000A60E0000}"/>
    <cellStyle name="Normal 2 4 2 3 2 2 2 4 3 2" xfId="14367" xr:uid="{FA99AE5B-822A-4F6B-8CFD-47D7DE2479D8}"/>
    <cellStyle name="Normal 2 4 2 3 2 2 2 4 4" xfId="10149" xr:uid="{ECC137F7-6E41-439F-AED2-09329D0FB1BB}"/>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4EDABDF5-1182-44A6-994F-8FCC3F0BCE84}"/>
    <cellStyle name="Normal 2 4 2 3 2 2 2 5 2 3" xfId="12707" xr:uid="{C96F1D2C-C067-4F93-BB9A-3DBE8160222F}"/>
    <cellStyle name="Normal 2 4 2 3 2 2 2 5 3" xfId="6330" xr:uid="{00000000-0005-0000-0000-0000AA0E0000}"/>
    <cellStyle name="Normal 2 4 2 3 2 2 2 5 3 2" xfId="14780" xr:uid="{0B3FD9C1-75C6-4E34-82EE-99506635F43C}"/>
    <cellStyle name="Normal 2 4 2 3 2 2 2 5 4" xfId="10562" xr:uid="{6CFCE03B-2675-4D86-B795-15FE309FA01F}"/>
    <cellStyle name="Normal 2 4 2 3 2 2 2 6" xfId="2460" xr:uid="{00000000-0005-0000-0000-0000AB0E0000}"/>
    <cellStyle name="Normal 2 4 2 3 2 2 2 6 2" xfId="6743" xr:uid="{00000000-0005-0000-0000-0000AC0E0000}"/>
    <cellStyle name="Normal 2 4 2 3 2 2 2 6 2 2" xfId="15193" xr:uid="{A6626A55-1D73-4A67-B731-D80A3EC61DAF}"/>
    <cellStyle name="Normal 2 4 2 3 2 2 2 6 3" xfId="10975" xr:uid="{18ACAC57-1BD4-4E57-8CB7-AC1F64E8E9B4}"/>
    <cellStyle name="Normal 2 4 2 3 2 2 2 7" xfId="4677" xr:uid="{00000000-0005-0000-0000-0000AD0E0000}"/>
    <cellStyle name="Normal 2 4 2 3 2 2 2 7 2" xfId="13127" xr:uid="{853902C9-49EA-4B30-956B-E7996B5099FE}"/>
    <cellStyle name="Normal 2 4 2 3 2 2 2 8" xfId="8909" xr:uid="{44F0F369-5E7A-417E-8868-D1FA8571EED6}"/>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5DF889F7-BF70-4648-8117-69448AAEBC73}"/>
    <cellStyle name="Normal 2 4 2 3 2 2 3 2 3" xfId="11467" xr:uid="{E56AD1AB-6BA8-461F-9258-A24B6A1F58CB}"/>
    <cellStyle name="Normal 2 4 2 3 2 2 3 3" xfId="5090" xr:uid="{00000000-0005-0000-0000-0000B10E0000}"/>
    <cellStyle name="Normal 2 4 2 3 2 2 3 3 2" xfId="13540" xr:uid="{41E4A090-B264-4A57-8297-BABDC1FED87E}"/>
    <cellStyle name="Normal 2 4 2 3 2 2 3 4" xfId="9322" xr:uid="{6062AB9F-482E-4520-81BF-0C9C5353A3DE}"/>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B44704A5-300C-459C-B323-2C145A84E5CC}"/>
    <cellStyle name="Normal 2 4 2 3 2 2 4 2 3" xfId="11880" xr:uid="{0D0F298A-B3A1-4A8C-9612-9DD642837D72}"/>
    <cellStyle name="Normal 2 4 2 3 2 2 4 3" xfId="5503" xr:uid="{00000000-0005-0000-0000-0000B50E0000}"/>
    <cellStyle name="Normal 2 4 2 3 2 2 4 3 2" xfId="13953" xr:uid="{8C3B3804-1A7C-4FA1-AC9A-0E4D67D819FD}"/>
    <cellStyle name="Normal 2 4 2 3 2 2 4 4" xfId="9735" xr:uid="{5A11F4BA-A230-4E19-BD69-1D4BC6EB624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3E749174-6E7D-4EDD-8E50-85C67DBDCD97}"/>
    <cellStyle name="Normal 2 4 2 3 2 2 5 2 3" xfId="12293" xr:uid="{B3FF14DC-2FF1-455F-9F83-5F6022DDF516}"/>
    <cellStyle name="Normal 2 4 2 3 2 2 5 3" xfId="5916" xr:uid="{00000000-0005-0000-0000-0000B90E0000}"/>
    <cellStyle name="Normal 2 4 2 3 2 2 5 3 2" xfId="14366" xr:uid="{E9E8DAB4-DE55-4CD6-8942-0EAA044BBBE0}"/>
    <cellStyle name="Normal 2 4 2 3 2 2 5 4" xfId="10148" xr:uid="{9C57F40B-2167-4D59-B98B-4074ABD8ED5C}"/>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DE1B78F5-B29F-4364-9A31-5A4D12EC9FEB}"/>
    <cellStyle name="Normal 2 4 2 3 2 2 6 2 3" xfId="12706" xr:uid="{A5FA52AE-E9A7-435A-8C37-3281DAC7CB78}"/>
    <cellStyle name="Normal 2 4 2 3 2 2 6 3" xfId="6329" xr:uid="{00000000-0005-0000-0000-0000BD0E0000}"/>
    <cellStyle name="Normal 2 4 2 3 2 2 6 3 2" xfId="14779" xr:uid="{AE212BEC-D213-40E6-B472-88FBCE8C27D8}"/>
    <cellStyle name="Normal 2 4 2 3 2 2 6 4" xfId="10561" xr:uid="{CDC99B8B-1DC3-4B31-8028-A13567EFFA27}"/>
    <cellStyle name="Normal 2 4 2 3 2 2 7" xfId="2459" xr:uid="{00000000-0005-0000-0000-0000BE0E0000}"/>
    <cellStyle name="Normal 2 4 2 3 2 2 7 2" xfId="6742" xr:uid="{00000000-0005-0000-0000-0000BF0E0000}"/>
    <cellStyle name="Normal 2 4 2 3 2 2 7 2 2" xfId="15192" xr:uid="{BC8C2956-EE78-4A42-9013-7D9EEFD57554}"/>
    <cellStyle name="Normal 2 4 2 3 2 2 7 3" xfId="10974" xr:uid="{60B9FB18-9D1C-46B9-8B4B-7F880F8B5AF5}"/>
    <cellStyle name="Normal 2 4 2 3 2 2 8" xfId="4676" xr:uid="{00000000-0005-0000-0000-0000C00E0000}"/>
    <cellStyle name="Normal 2 4 2 3 2 2 8 2" xfId="13126" xr:uid="{D3D701E1-9AEB-4B45-A4DF-29597665FAA2}"/>
    <cellStyle name="Normal 2 4 2 3 2 2 9" xfId="8908" xr:uid="{5C2F7838-00BF-4D29-8ADC-3B2ACD83248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497E0392-D746-46A4-9315-78AA2392AD00}"/>
    <cellStyle name="Normal 2 4 2 3 2 3 2 2 3" xfId="11469" xr:uid="{70BDFB7F-7DC6-460D-9209-A6760B0B2521}"/>
    <cellStyle name="Normal 2 4 2 3 2 3 2 3" xfId="5092" xr:uid="{00000000-0005-0000-0000-0000C50E0000}"/>
    <cellStyle name="Normal 2 4 2 3 2 3 2 3 2" xfId="13542" xr:uid="{95689DAA-2947-410A-B8FB-083F54DE6E16}"/>
    <cellStyle name="Normal 2 4 2 3 2 3 2 4" xfId="9324" xr:uid="{AF7B7DDA-6398-403C-A3DF-61DC50A8BF8D}"/>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C423EF39-62F9-42A9-9EDE-5ABEA6EC3F64}"/>
    <cellStyle name="Normal 2 4 2 3 2 3 3 2 3" xfId="11882" xr:uid="{7140058E-C310-4A51-92D1-78098C21CC57}"/>
    <cellStyle name="Normal 2 4 2 3 2 3 3 3" xfId="5505" xr:uid="{00000000-0005-0000-0000-0000C90E0000}"/>
    <cellStyle name="Normal 2 4 2 3 2 3 3 3 2" xfId="13955" xr:uid="{387094CC-B307-4D2B-8B9D-65132583AACD}"/>
    <cellStyle name="Normal 2 4 2 3 2 3 3 4" xfId="9737" xr:uid="{593053AD-EB8B-45BB-B84B-97DCCFF66E6D}"/>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340E1BCA-60D4-47AE-BA38-2164FDD78B01}"/>
    <cellStyle name="Normal 2 4 2 3 2 3 4 2 3" xfId="12295" xr:uid="{28CE2B0A-FE4B-494A-851D-07694C6FF042}"/>
    <cellStyle name="Normal 2 4 2 3 2 3 4 3" xfId="5918" xr:uid="{00000000-0005-0000-0000-0000CD0E0000}"/>
    <cellStyle name="Normal 2 4 2 3 2 3 4 3 2" xfId="14368" xr:uid="{CF65B8BF-5F74-410B-AFB1-47BC775BB83C}"/>
    <cellStyle name="Normal 2 4 2 3 2 3 4 4" xfId="10150" xr:uid="{8AC30058-3B40-4BA6-893D-A4CF3AFE5F23}"/>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887670BA-73EA-404F-BD89-C87A7FD01DE7}"/>
    <cellStyle name="Normal 2 4 2 3 2 3 5 2 3" xfId="12708" xr:uid="{0FC609DE-D604-4C25-88B1-DFC907B1954A}"/>
    <cellStyle name="Normal 2 4 2 3 2 3 5 3" xfId="6331" xr:uid="{00000000-0005-0000-0000-0000D10E0000}"/>
    <cellStyle name="Normal 2 4 2 3 2 3 5 3 2" xfId="14781" xr:uid="{B7D276E0-1570-41AB-89EF-33C9DB96A151}"/>
    <cellStyle name="Normal 2 4 2 3 2 3 5 4" xfId="10563" xr:uid="{D7CFFB43-E6A9-4038-A1D1-06E883425E43}"/>
    <cellStyle name="Normal 2 4 2 3 2 3 6" xfId="2461" xr:uid="{00000000-0005-0000-0000-0000D20E0000}"/>
    <cellStyle name="Normal 2 4 2 3 2 3 6 2" xfId="6744" xr:uid="{00000000-0005-0000-0000-0000D30E0000}"/>
    <cellStyle name="Normal 2 4 2 3 2 3 6 2 2" xfId="15194" xr:uid="{57C85399-BD33-4E12-8796-D0105839707B}"/>
    <cellStyle name="Normal 2 4 2 3 2 3 6 3" xfId="10976" xr:uid="{40FBD073-CC0D-40A5-85F1-FBC7C641E492}"/>
    <cellStyle name="Normal 2 4 2 3 2 3 7" xfId="4678" xr:uid="{00000000-0005-0000-0000-0000D40E0000}"/>
    <cellStyle name="Normal 2 4 2 3 2 3 7 2" xfId="13128" xr:uid="{ED31D939-F64C-42E6-A0E6-85196AD57EC4}"/>
    <cellStyle name="Normal 2 4 2 3 2 3 8" xfId="8910" xr:uid="{BEF0575D-B8E7-437B-BDB1-A22E0E81CCD9}"/>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4EDEE44A-C03C-47C2-8535-04B9A0CC87E7}"/>
    <cellStyle name="Normal 2 4 2 3 2 4 2 3" xfId="11466" xr:uid="{DDF5F1EC-A9BC-4D9C-A86B-B90090497116}"/>
    <cellStyle name="Normal 2 4 2 3 2 4 3" xfId="5089" xr:uid="{00000000-0005-0000-0000-0000D80E0000}"/>
    <cellStyle name="Normal 2 4 2 3 2 4 3 2" xfId="13539" xr:uid="{38620C13-40CD-42E3-87F0-22E49373510C}"/>
    <cellStyle name="Normal 2 4 2 3 2 4 4" xfId="9321" xr:uid="{77F25FC4-58C3-4CDC-A211-C74055E0258D}"/>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DF5FBF0F-935E-4306-838E-ED7DB3A48ADC}"/>
    <cellStyle name="Normal 2 4 2 3 2 5 2 3" xfId="11879" xr:uid="{B3C8F14D-56D6-4EAB-80AF-6EFA97200F9C}"/>
    <cellStyle name="Normal 2 4 2 3 2 5 3" xfId="5502" xr:uid="{00000000-0005-0000-0000-0000DC0E0000}"/>
    <cellStyle name="Normal 2 4 2 3 2 5 3 2" xfId="13952" xr:uid="{B80B263C-73E5-463D-B019-D9857CE5EE1D}"/>
    <cellStyle name="Normal 2 4 2 3 2 5 4" xfId="9734" xr:uid="{1EE7532D-B3D1-4756-8D49-E9BE3ED3B6B1}"/>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D9AAE58E-5B70-4FD6-A05E-F6675CF69688}"/>
    <cellStyle name="Normal 2 4 2 3 2 6 2 3" xfId="12292" xr:uid="{A1745174-7FEF-421A-80E0-D151B51CA4B5}"/>
    <cellStyle name="Normal 2 4 2 3 2 6 3" xfId="5915" xr:uid="{00000000-0005-0000-0000-0000E00E0000}"/>
    <cellStyle name="Normal 2 4 2 3 2 6 3 2" xfId="14365" xr:uid="{4F2CC3AD-663B-424E-9D3B-D5FAB3597D4B}"/>
    <cellStyle name="Normal 2 4 2 3 2 6 4" xfId="10147" xr:uid="{3FE66554-7D17-4D54-98CF-B683FB27A499}"/>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5506C3B6-C9E6-467B-8611-0972AE70BCDC}"/>
    <cellStyle name="Normal 2 4 2 3 2 7 2 3" xfId="12705" xr:uid="{6E7F5BC1-E70B-41BA-AEE3-46155C0B8EFC}"/>
    <cellStyle name="Normal 2 4 2 3 2 7 3" xfId="6328" xr:uid="{00000000-0005-0000-0000-0000E40E0000}"/>
    <cellStyle name="Normal 2 4 2 3 2 7 3 2" xfId="14778" xr:uid="{48D6ACAC-0A17-45D8-BBE3-6A469A25D0FF}"/>
    <cellStyle name="Normal 2 4 2 3 2 7 4" xfId="10560" xr:uid="{1527C6E1-0DB8-42B4-95AF-332A04B98938}"/>
    <cellStyle name="Normal 2 4 2 3 2 8" xfId="2458" xr:uid="{00000000-0005-0000-0000-0000E50E0000}"/>
    <cellStyle name="Normal 2 4 2 3 2 8 2" xfId="6741" xr:uid="{00000000-0005-0000-0000-0000E60E0000}"/>
    <cellStyle name="Normal 2 4 2 3 2 8 2 2" xfId="15191" xr:uid="{10488FE3-3D6E-4205-A428-7CBCC12B3844}"/>
    <cellStyle name="Normal 2 4 2 3 2 8 3" xfId="10973" xr:uid="{DBD935BB-F648-4375-9E60-7DA1C7EEC264}"/>
    <cellStyle name="Normal 2 4 2 3 2 9" xfId="4675" xr:uid="{00000000-0005-0000-0000-0000E70E0000}"/>
    <cellStyle name="Normal 2 4 2 3 2 9 2" xfId="13125" xr:uid="{F2E225C7-03C5-45B0-A37E-99974238CBCB}"/>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99DCA2AB-67DF-4045-AD84-E83BDB89045B}"/>
    <cellStyle name="Normal 2 4 2 3 3 2 2 2 3" xfId="11471" xr:uid="{16FDC9E5-4C29-4201-9D23-64CC37F0138C}"/>
    <cellStyle name="Normal 2 4 2 3 3 2 2 3" xfId="5094" xr:uid="{00000000-0005-0000-0000-0000ED0E0000}"/>
    <cellStyle name="Normal 2 4 2 3 3 2 2 3 2" xfId="13544" xr:uid="{C834515A-3F5A-4CD3-9BE0-24ED23729D24}"/>
    <cellStyle name="Normal 2 4 2 3 3 2 2 4" xfId="9326" xr:uid="{26E17B5B-B009-4327-ABE3-7CD9AFE3D48F}"/>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BADA37AD-C82F-4165-9EA5-5C0FCEDE21D3}"/>
    <cellStyle name="Normal 2 4 2 3 3 2 3 2 3" xfId="11884" xr:uid="{0920FE15-F87B-4893-AC5B-2DA3694BA584}"/>
    <cellStyle name="Normal 2 4 2 3 3 2 3 3" xfId="5507" xr:uid="{00000000-0005-0000-0000-0000F10E0000}"/>
    <cellStyle name="Normal 2 4 2 3 3 2 3 3 2" xfId="13957" xr:uid="{0CC921D0-5554-49B0-A3EF-4286C52F68FB}"/>
    <cellStyle name="Normal 2 4 2 3 3 2 3 4" xfId="9739" xr:uid="{507C6809-DE4D-46ED-994B-6921C32B5E6B}"/>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4179209A-5980-4BA8-8525-F6C5086DAB75}"/>
    <cellStyle name="Normal 2 4 2 3 3 2 4 2 3" xfId="12297" xr:uid="{EC2F1DF1-E6DA-4383-93E4-65B81D46B879}"/>
    <cellStyle name="Normal 2 4 2 3 3 2 4 3" xfId="5920" xr:uid="{00000000-0005-0000-0000-0000F50E0000}"/>
    <cellStyle name="Normal 2 4 2 3 3 2 4 3 2" xfId="14370" xr:uid="{ADC431BD-0291-493D-A32B-196C10BF3D70}"/>
    <cellStyle name="Normal 2 4 2 3 3 2 4 4" xfId="10152" xr:uid="{F3C87F68-EC31-4F5B-83B2-C069780E933C}"/>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1312C3B6-7C3F-49E9-90D1-5365A94917D1}"/>
    <cellStyle name="Normal 2 4 2 3 3 2 5 2 3" xfId="12710" xr:uid="{2DE54AEF-EB1A-414E-A165-CDB49D7704FB}"/>
    <cellStyle name="Normal 2 4 2 3 3 2 5 3" xfId="6333" xr:uid="{00000000-0005-0000-0000-0000F90E0000}"/>
    <cellStyle name="Normal 2 4 2 3 3 2 5 3 2" xfId="14783" xr:uid="{7915C702-CC58-48B9-93A2-45749CAD0200}"/>
    <cellStyle name="Normal 2 4 2 3 3 2 5 4" xfId="10565" xr:uid="{D48689A0-B8D9-4438-8EBE-34C65F15E500}"/>
    <cellStyle name="Normal 2 4 2 3 3 2 6" xfId="2463" xr:uid="{00000000-0005-0000-0000-0000FA0E0000}"/>
    <cellStyle name="Normal 2 4 2 3 3 2 6 2" xfId="6746" xr:uid="{00000000-0005-0000-0000-0000FB0E0000}"/>
    <cellStyle name="Normal 2 4 2 3 3 2 6 2 2" xfId="15196" xr:uid="{6D1D5AC9-47AC-4FB4-82DB-86CA8351EE0B}"/>
    <cellStyle name="Normal 2 4 2 3 3 2 6 3" xfId="10978" xr:uid="{D010FC2B-FD57-40FC-99F6-33FDD8A53E20}"/>
    <cellStyle name="Normal 2 4 2 3 3 2 7" xfId="4680" xr:uid="{00000000-0005-0000-0000-0000FC0E0000}"/>
    <cellStyle name="Normal 2 4 2 3 3 2 7 2" xfId="13130" xr:uid="{ECB636EF-E72A-41FB-AE03-0F4FF6DBEE0F}"/>
    <cellStyle name="Normal 2 4 2 3 3 2 8" xfId="8912" xr:uid="{251F6DF2-39B9-47A4-A417-5278541F68DB}"/>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1A9C749C-0F08-457B-B8D5-E32993D1208B}"/>
    <cellStyle name="Normal 2 4 2 3 3 3 2 3" xfId="11470" xr:uid="{27CFB307-1772-44BF-9DBF-0FFB0E4B649C}"/>
    <cellStyle name="Normal 2 4 2 3 3 3 3" xfId="5093" xr:uid="{00000000-0005-0000-0000-0000000F0000}"/>
    <cellStyle name="Normal 2 4 2 3 3 3 3 2" xfId="13543" xr:uid="{5D7160C0-0892-483D-A2D5-01C01B0CA271}"/>
    <cellStyle name="Normal 2 4 2 3 3 3 4" xfId="9325" xr:uid="{50DD237C-42D7-4AB6-8E7B-437C1284F76D}"/>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5E468DA3-C81D-4451-BA37-6E4B67E89BC9}"/>
    <cellStyle name="Normal 2 4 2 3 3 4 2 3" xfId="11883" xr:uid="{0A642DC3-C491-44EE-A954-D8529997074D}"/>
    <cellStyle name="Normal 2 4 2 3 3 4 3" xfId="5506" xr:uid="{00000000-0005-0000-0000-0000040F0000}"/>
    <cellStyle name="Normal 2 4 2 3 3 4 3 2" xfId="13956" xr:uid="{94FAF9CE-86D1-44FB-8082-2C6DD0489B6A}"/>
    <cellStyle name="Normal 2 4 2 3 3 4 4" xfId="9738" xr:uid="{C334260C-17F0-425C-9FAC-551790B984CE}"/>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58CCF30C-2A05-4D25-9719-07B11868EF09}"/>
    <cellStyle name="Normal 2 4 2 3 3 5 2 3" xfId="12296" xr:uid="{A5A45FCC-C65D-4E71-AD24-E70DAC4DE57F}"/>
    <cellStyle name="Normal 2 4 2 3 3 5 3" xfId="5919" xr:uid="{00000000-0005-0000-0000-0000080F0000}"/>
    <cellStyle name="Normal 2 4 2 3 3 5 3 2" xfId="14369" xr:uid="{58A76322-E147-4A5B-8C94-CA663D81D07F}"/>
    <cellStyle name="Normal 2 4 2 3 3 5 4" xfId="10151" xr:uid="{AB7A9296-5867-4431-882B-837F652ED49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445FCCCF-943B-4C88-9205-632211DCDA6C}"/>
    <cellStyle name="Normal 2 4 2 3 3 6 2 3" xfId="12709" xr:uid="{A59A9BE4-1A4A-44A8-A7DE-263BB3F40D18}"/>
    <cellStyle name="Normal 2 4 2 3 3 6 3" xfId="6332" xr:uid="{00000000-0005-0000-0000-00000C0F0000}"/>
    <cellStyle name="Normal 2 4 2 3 3 6 3 2" xfId="14782" xr:uid="{BD0542A5-F48E-46E4-875B-CF44702A7068}"/>
    <cellStyle name="Normal 2 4 2 3 3 6 4" xfId="10564" xr:uid="{01A89C08-9087-4D64-9C18-6471815164EC}"/>
    <cellStyle name="Normal 2 4 2 3 3 7" xfId="2462" xr:uid="{00000000-0005-0000-0000-00000D0F0000}"/>
    <cellStyle name="Normal 2 4 2 3 3 7 2" xfId="6745" xr:uid="{00000000-0005-0000-0000-00000E0F0000}"/>
    <cellStyle name="Normal 2 4 2 3 3 7 2 2" xfId="15195" xr:uid="{4363357A-07D3-42AB-AEA5-12AB9EF8E5A6}"/>
    <cellStyle name="Normal 2 4 2 3 3 7 3" xfId="10977" xr:uid="{0A2D04AC-DAEB-4BB1-A437-1F747C7F6B1C}"/>
    <cellStyle name="Normal 2 4 2 3 3 8" xfId="4679" xr:uid="{00000000-0005-0000-0000-00000F0F0000}"/>
    <cellStyle name="Normal 2 4 2 3 3 8 2" xfId="13129" xr:uid="{239AAED7-85B7-4A44-A5A8-ED7563C81E91}"/>
    <cellStyle name="Normal 2 4 2 3 3 9" xfId="8911" xr:uid="{CDF9800B-23AF-4DCF-A0CA-58080F068023}"/>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B01E325C-F23A-4810-BA11-BEC4B7AD090C}"/>
    <cellStyle name="Normal 2 4 2 3 4 2 2 3" xfId="11472" xr:uid="{6CD8154C-E7FE-4CA1-A685-F4D1EBCD6368}"/>
    <cellStyle name="Normal 2 4 2 3 4 2 3" xfId="5095" xr:uid="{00000000-0005-0000-0000-0000140F0000}"/>
    <cellStyle name="Normal 2 4 2 3 4 2 3 2" xfId="13545" xr:uid="{3130BB01-8CDD-49E8-97A1-1CF98239E4A7}"/>
    <cellStyle name="Normal 2 4 2 3 4 2 4" xfId="9327" xr:uid="{3E31B65B-9C86-4C91-8F63-F4CBDD83712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1D0386A3-A9FE-4385-A038-43A3BCE58BE6}"/>
    <cellStyle name="Normal 2 4 2 3 4 3 2 3" xfId="11885" xr:uid="{25E82F25-3ED6-4268-AB09-68161AC976DD}"/>
    <cellStyle name="Normal 2 4 2 3 4 3 3" xfId="5508" xr:uid="{00000000-0005-0000-0000-0000180F0000}"/>
    <cellStyle name="Normal 2 4 2 3 4 3 3 2" xfId="13958" xr:uid="{E10AB0B3-5327-4FB2-99F9-0320A476F2E7}"/>
    <cellStyle name="Normal 2 4 2 3 4 3 4" xfId="9740" xr:uid="{A78ADC66-5328-476F-9C3B-C8B70DB93862}"/>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C17D598E-31C9-411D-B0DC-7D74B4394915}"/>
    <cellStyle name="Normal 2 4 2 3 4 4 2 3" xfId="12298" xr:uid="{D1ABD30A-3F8E-41D5-80BF-C6D130AD8B9C}"/>
    <cellStyle name="Normal 2 4 2 3 4 4 3" xfId="5921" xr:uid="{00000000-0005-0000-0000-00001C0F0000}"/>
    <cellStyle name="Normal 2 4 2 3 4 4 3 2" xfId="14371" xr:uid="{C0B925E3-28C9-49B0-AE63-5E531D120717}"/>
    <cellStyle name="Normal 2 4 2 3 4 4 4" xfId="10153" xr:uid="{C59CFB9D-69AD-4A32-8F4B-CFB58DBA279B}"/>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CB8BB3F9-EDE3-45BB-A61D-FD56FD974AA3}"/>
    <cellStyle name="Normal 2 4 2 3 4 5 2 3" xfId="12711" xr:uid="{BF70FC74-4AB0-4088-BD00-C20A0C2643CC}"/>
    <cellStyle name="Normal 2 4 2 3 4 5 3" xfId="6334" xr:uid="{00000000-0005-0000-0000-0000200F0000}"/>
    <cellStyle name="Normal 2 4 2 3 4 5 3 2" xfId="14784" xr:uid="{1D3B0A05-7883-4A0C-981B-E1070BC0791C}"/>
    <cellStyle name="Normal 2 4 2 3 4 5 4" xfId="10566" xr:uid="{E09ED9EF-FBB6-4B35-8C87-F68D6F21B799}"/>
    <cellStyle name="Normal 2 4 2 3 4 6" xfId="2464" xr:uid="{00000000-0005-0000-0000-0000210F0000}"/>
    <cellStyle name="Normal 2 4 2 3 4 6 2" xfId="6747" xr:uid="{00000000-0005-0000-0000-0000220F0000}"/>
    <cellStyle name="Normal 2 4 2 3 4 6 2 2" xfId="15197" xr:uid="{566B05A9-1EA7-4A0B-9826-FB5DF0324264}"/>
    <cellStyle name="Normal 2 4 2 3 4 6 3" xfId="10979" xr:uid="{607AD463-B1F4-4881-87AE-642CF775EF5D}"/>
    <cellStyle name="Normal 2 4 2 3 4 7" xfId="4681" xr:uid="{00000000-0005-0000-0000-0000230F0000}"/>
    <cellStyle name="Normal 2 4 2 3 4 7 2" xfId="13131" xr:uid="{7D5C67CA-BF10-4912-B606-2A3FE31CF50A}"/>
    <cellStyle name="Normal 2 4 2 3 4 8" xfId="8913" xr:uid="{92358BCE-7AC6-4C85-B540-B1E5647B0D53}"/>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6653092A-6622-4F58-9475-6EB5DD1DB1D5}"/>
    <cellStyle name="Normal 2 4 2 3 5 2 3" xfId="11465" xr:uid="{5730DAAE-27F6-4138-B30B-2F763BD9C4E5}"/>
    <cellStyle name="Normal 2 4 2 3 5 3" xfId="5088" xr:uid="{00000000-0005-0000-0000-0000270F0000}"/>
    <cellStyle name="Normal 2 4 2 3 5 3 2" xfId="13538" xr:uid="{AFD25A9B-FF6C-4250-8F18-0EF345BF95ED}"/>
    <cellStyle name="Normal 2 4 2 3 5 4" xfId="9320" xr:uid="{16B8498E-7BA1-4E28-B8BC-FE5D496F8BCD}"/>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AADAD70A-63B1-4CFA-862F-7EBD0BE9A3A2}"/>
    <cellStyle name="Normal 2 4 2 3 6 2 3" xfId="11878" xr:uid="{E460C623-2847-41BB-AF06-234A12D3C52E}"/>
    <cellStyle name="Normal 2 4 2 3 6 3" xfId="5501" xr:uid="{00000000-0005-0000-0000-00002B0F0000}"/>
    <cellStyle name="Normal 2 4 2 3 6 3 2" xfId="13951" xr:uid="{FCB30214-6FA9-4428-8F70-F7B7C04C84F5}"/>
    <cellStyle name="Normal 2 4 2 3 6 4" xfId="9733" xr:uid="{972E81C6-7E17-4983-BF08-FDFC3B0B4884}"/>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3BFE0AB0-E23B-479B-918F-8CA9AE786233}"/>
    <cellStyle name="Normal 2 4 2 3 7 2 3" xfId="12291" xr:uid="{E34A415D-09EF-4C7D-ADC7-FEC796667C81}"/>
    <cellStyle name="Normal 2 4 2 3 7 3" xfId="5914" xr:uid="{00000000-0005-0000-0000-00002F0F0000}"/>
    <cellStyle name="Normal 2 4 2 3 7 3 2" xfId="14364" xr:uid="{77603134-DEE9-4404-AFC0-77DCD81FA3E0}"/>
    <cellStyle name="Normal 2 4 2 3 7 4" xfId="10146" xr:uid="{139BA7B1-C788-4D48-8F53-286714B6D2D6}"/>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4E6CE944-A09F-40A7-9FE8-28CA3075B8A7}"/>
    <cellStyle name="Normal 2 4 2 3 8 2 3" xfId="12704" xr:uid="{D04EDB1D-2988-49C5-9AE8-D0F1EFDAE4F5}"/>
    <cellStyle name="Normal 2 4 2 3 8 3" xfId="6327" xr:uid="{00000000-0005-0000-0000-0000330F0000}"/>
    <cellStyle name="Normal 2 4 2 3 8 3 2" xfId="14777" xr:uid="{A6BD99C9-6DC6-48E5-A973-3F7D0EF36E3D}"/>
    <cellStyle name="Normal 2 4 2 3 8 4" xfId="10559" xr:uid="{A1643CB1-BECE-4362-A019-FF472F59E96F}"/>
    <cellStyle name="Normal 2 4 2 3 9" xfId="2457" xr:uid="{00000000-0005-0000-0000-0000340F0000}"/>
    <cellStyle name="Normal 2 4 2 3 9 2" xfId="6740" xr:uid="{00000000-0005-0000-0000-0000350F0000}"/>
    <cellStyle name="Normal 2 4 2 3 9 2 2" xfId="15190" xr:uid="{80B4C349-CDEA-4CFF-97CE-89503CC10784}"/>
    <cellStyle name="Normal 2 4 2 3 9 3" xfId="10972" xr:uid="{CEF6EEEF-8F8F-4673-BF62-C11F45BD305A}"/>
    <cellStyle name="Normal 2 4 2 4" xfId="289" xr:uid="{00000000-0005-0000-0000-0000360F0000}"/>
    <cellStyle name="Normal 2 4 2 4 10" xfId="8914" xr:uid="{7BD1B2F7-D5B7-4317-9976-20E347E13248}"/>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12CDFFE9-13C5-4F41-8106-486883E18E28}"/>
    <cellStyle name="Normal 2 4 2 4 2 2 2 2 3" xfId="11475" xr:uid="{16BBC53E-6EEC-485E-9908-0CCCE6A09B06}"/>
    <cellStyle name="Normal 2 4 2 4 2 2 2 3" xfId="5098" xr:uid="{00000000-0005-0000-0000-00003C0F0000}"/>
    <cellStyle name="Normal 2 4 2 4 2 2 2 3 2" xfId="13548" xr:uid="{BE6EF30D-9B7F-4016-B62A-4755EC057DF8}"/>
    <cellStyle name="Normal 2 4 2 4 2 2 2 4" xfId="9330" xr:uid="{E07F46F0-856E-4369-B5D2-E5EFD0BA56D2}"/>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E8243859-BF2C-4F0C-B2BF-8E455364CEEF}"/>
    <cellStyle name="Normal 2 4 2 4 2 2 3 2 3" xfId="11888" xr:uid="{BF49D1B4-EA45-4D7E-9F8C-3AA39260655E}"/>
    <cellStyle name="Normal 2 4 2 4 2 2 3 3" xfId="5511" xr:uid="{00000000-0005-0000-0000-0000400F0000}"/>
    <cellStyle name="Normal 2 4 2 4 2 2 3 3 2" xfId="13961" xr:uid="{609A853A-258C-4F15-B0D2-49F792D9DF72}"/>
    <cellStyle name="Normal 2 4 2 4 2 2 3 4" xfId="9743" xr:uid="{7F18F500-8492-4836-A38F-E13BD5F68CF4}"/>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10F7789B-F85E-46F6-80D2-68988779CEF0}"/>
    <cellStyle name="Normal 2 4 2 4 2 2 4 2 3" xfId="12301" xr:uid="{39D27B9A-B9D8-4EAC-95D8-A29A760C1108}"/>
    <cellStyle name="Normal 2 4 2 4 2 2 4 3" xfId="5924" xr:uid="{00000000-0005-0000-0000-0000440F0000}"/>
    <cellStyle name="Normal 2 4 2 4 2 2 4 3 2" xfId="14374" xr:uid="{FDF7D637-C589-4534-95E8-0EEEF1B1F184}"/>
    <cellStyle name="Normal 2 4 2 4 2 2 4 4" xfId="10156" xr:uid="{2E62A3CC-2EBC-418C-B345-10971E5FF7A2}"/>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475DD5E2-F11D-427B-999D-86E0853A148B}"/>
    <cellStyle name="Normal 2 4 2 4 2 2 5 2 3" xfId="12714" xr:uid="{6788A11C-24E4-4386-B331-BA89210BCD04}"/>
    <cellStyle name="Normal 2 4 2 4 2 2 5 3" xfId="6337" xr:uid="{00000000-0005-0000-0000-0000480F0000}"/>
    <cellStyle name="Normal 2 4 2 4 2 2 5 3 2" xfId="14787" xr:uid="{192DE36C-A6D6-4CEA-8D0A-90AFB5FEDA53}"/>
    <cellStyle name="Normal 2 4 2 4 2 2 5 4" xfId="10569" xr:uid="{E336F66A-EB8E-4374-ABE2-00AD96A05EA9}"/>
    <cellStyle name="Normal 2 4 2 4 2 2 6" xfId="2467" xr:uid="{00000000-0005-0000-0000-0000490F0000}"/>
    <cellStyle name="Normal 2 4 2 4 2 2 6 2" xfId="6750" xr:uid="{00000000-0005-0000-0000-00004A0F0000}"/>
    <cellStyle name="Normal 2 4 2 4 2 2 6 2 2" xfId="15200" xr:uid="{1644E394-6E7D-4AC8-A678-85BDE8B9F061}"/>
    <cellStyle name="Normal 2 4 2 4 2 2 6 3" xfId="10982" xr:uid="{20C63368-6944-4FC6-8DB7-9F98D64987A6}"/>
    <cellStyle name="Normal 2 4 2 4 2 2 7" xfId="4684" xr:uid="{00000000-0005-0000-0000-00004B0F0000}"/>
    <cellStyle name="Normal 2 4 2 4 2 2 7 2" xfId="13134" xr:uid="{55B6B0DF-67DF-4ECF-9DE5-0A7B4C08B23F}"/>
    <cellStyle name="Normal 2 4 2 4 2 2 8" xfId="8916" xr:uid="{46D55DF4-AEB6-4105-87BD-A8EA48E9E77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69E25969-E034-432B-B76A-7DDAB561CCB3}"/>
    <cellStyle name="Normal 2 4 2 4 2 3 2 3" xfId="11474" xr:uid="{58EE89C6-A5FC-4BD7-8C88-D01A23FAFF0B}"/>
    <cellStyle name="Normal 2 4 2 4 2 3 3" xfId="5097" xr:uid="{00000000-0005-0000-0000-00004F0F0000}"/>
    <cellStyle name="Normal 2 4 2 4 2 3 3 2" xfId="13547" xr:uid="{C8F017C2-1B5C-454A-AC76-0E4809012FD4}"/>
    <cellStyle name="Normal 2 4 2 4 2 3 4" xfId="9329" xr:uid="{3F0E2A94-D05C-4CA6-B604-49A9EDD89A8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8C1618BB-1555-4BF3-9E0C-4C3738DAD20B}"/>
    <cellStyle name="Normal 2 4 2 4 2 4 2 3" xfId="11887" xr:uid="{CBBCC17A-390A-46B3-9B5B-81E747AE74FC}"/>
    <cellStyle name="Normal 2 4 2 4 2 4 3" xfId="5510" xr:uid="{00000000-0005-0000-0000-0000530F0000}"/>
    <cellStyle name="Normal 2 4 2 4 2 4 3 2" xfId="13960" xr:uid="{7202400D-F62E-4125-960D-4C3AEDDF4438}"/>
    <cellStyle name="Normal 2 4 2 4 2 4 4" xfId="9742" xr:uid="{BD9119C9-C22B-4277-940D-DDD2FB587D22}"/>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04FC5C09-BE46-46A8-93EF-4861657930AE}"/>
    <cellStyle name="Normal 2 4 2 4 2 5 2 3" xfId="12300" xr:uid="{166FF97C-7107-44EC-8A50-89017128E097}"/>
    <cellStyle name="Normal 2 4 2 4 2 5 3" xfId="5923" xr:uid="{00000000-0005-0000-0000-0000570F0000}"/>
    <cellStyle name="Normal 2 4 2 4 2 5 3 2" xfId="14373" xr:uid="{8FDFE859-9FCC-4EDC-98B0-7D58911D9FFF}"/>
    <cellStyle name="Normal 2 4 2 4 2 5 4" xfId="10155" xr:uid="{26487D2F-253B-4FAB-BD5E-CEDB6C09A539}"/>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E6159818-DDCD-4D7E-9F17-62FC925682C9}"/>
    <cellStyle name="Normal 2 4 2 4 2 6 2 3" xfId="12713" xr:uid="{06E4A803-EFE4-4DFB-B6B0-2119066ADBC8}"/>
    <cellStyle name="Normal 2 4 2 4 2 6 3" xfId="6336" xr:uid="{00000000-0005-0000-0000-00005B0F0000}"/>
    <cellStyle name="Normal 2 4 2 4 2 6 3 2" xfId="14786" xr:uid="{654BD6C5-E0C7-48C9-8CC6-C7076A9F0442}"/>
    <cellStyle name="Normal 2 4 2 4 2 6 4" xfId="10568" xr:uid="{48BB13F3-B35E-4A22-A404-5E09DB8BA5E9}"/>
    <cellStyle name="Normal 2 4 2 4 2 7" xfId="2466" xr:uid="{00000000-0005-0000-0000-00005C0F0000}"/>
    <cellStyle name="Normal 2 4 2 4 2 7 2" xfId="6749" xr:uid="{00000000-0005-0000-0000-00005D0F0000}"/>
    <cellStyle name="Normal 2 4 2 4 2 7 2 2" xfId="15199" xr:uid="{307387F1-36DA-4F82-BCAE-08F1AA105BE0}"/>
    <cellStyle name="Normal 2 4 2 4 2 7 3" xfId="10981" xr:uid="{124745EE-C2A6-4AF3-B35E-E05EE2AC9A46}"/>
    <cellStyle name="Normal 2 4 2 4 2 8" xfId="4683" xr:uid="{00000000-0005-0000-0000-00005E0F0000}"/>
    <cellStyle name="Normal 2 4 2 4 2 8 2" xfId="13133" xr:uid="{AA98182B-56B3-4FA8-A552-1ACF131D7CC6}"/>
    <cellStyle name="Normal 2 4 2 4 2 9" xfId="8915" xr:uid="{12AB512D-1319-4890-90B9-6C789D6CF746}"/>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18F8AEC3-CBE9-4750-97F9-C5FC3129B419}"/>
    <cellStyle name="Normal 2 4 2 4 3 2 2 3" xfId="11476" xr:uid="{10A30F80-A2F5-45C0-BAB5-C0EFA87E57A6}"/>
    <cellStyle name="Normal 2 4 2 4 3 2 3" xfId="5099" xr:uid="{00000000-0005-0000-0000-0000630F0000}"/>
    <cellStyle name="Normal 2 4 2 4 3 2 3 2" xfId="13549" xr:uid="{FA3AFC51-4DA5-4DD8-BB1D-74CB96207769}"/>
    <cellStyle name="Normal 2 4 2 4 3 2 4" xfId="9331" xr:uid="{6F5C7A3A-9460-4027-9E1A-EA03F6E728C3}"/>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6CEA2247-E298-4CFA-8002-8CAB1BF2EF54}"/>
    <cellStyle name="Normal 2 4 2 4 3 3 2 3" xfId="11889" xr:uid="{028FA8CF-A367-4306-AF54-3AE3D67A6B4E}"/>
    <cellStyle name="Normal 2 4 2 4 3 3 3" xfId="5512" xr:uid="{00000000-0005-0000-0000-0000670F0000}"/>
    <cellStyle name="Normal 2 4 2 4 3 3 3 2" xfId="13962" xr:uid="{53C2B9A4-C1CD-4160-A1E5-F26A35A68694}"/>
    <cellStyle name="Normal 2 4 2 4 3 3 4" xfId="9744" xr:uid="{56E88946-4CD9-4862-B6EB-30AD0FB762E1}"/>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CDDBA013-D576-4A3F-8CEC-7D52CFDD6EC6}"/>
    <cellStyle name="Normal 2 4 2 4 3 4 2 3" xfId="12302" xr:uid="{D35B3C2E-98E4-4F3B-A859-FF0B9BE6EBE3}"/>
    <cellStyle name="Normal 2 4 2 4 3 4 3" xfId="5925" xr:uid="{00000000-0005-0000-0000-00006B0F0000}"/>
    <cellStyle name="Normal 2 4 2 4 3 4 3 2" xfId="14375" xr:uid="{218706A3-B1DF-4BCA-8B6B-346771EF4CE9}"/>
    <cellStyle name="Normal 2 4 2 4 3 4 4" xfId="10157" xr:uid="{7FA05AF9-3B4A-4F03-8293-4D84D4FF5072}"/>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90987A77-F7F3-4C86-A739-1D80473D9D6A}"/>
    <cellStyle name="Normal 2 4 2 4 3 5 2 3" xfId="12715" xr:uid="{B314B392-873B-4A84-8EC4-63628CA187F4}"/>
    <cellStyle name="Normal 2 4 2 4 3 5 3" xfId="6338" xr:uid="{00000000-0005-0000-0000-00006F0F0000}"/>
    <cellStyle name="Normal 2 4 2 4 3 5 3 2" xfId="14788" xr:uid="{942BF6FD-092A-4203-970A-259C366C2AF9}"/>
    <cellStyle name="Normal 2 4 2 4 3 5 4" xfId="10570" xr:uid="{30716919-5CC4-43E1-935D-2370853C0D40}"/>
    <cellStyle name="Normal 2 4 2 4 3 6" xfId="2468" xr:uid="{00000000-0005-0000-0000-0000700F0000}"/>
    <cellStyle name="Normal 2 4 2 4 3 6 2" xfId="6751" xr:uid="{00000000-0005-0000-0000-0000710F0000}"/>
    <cellStyle name="Normal 2 4 2 4 3 6 2 2" xfId="15201" xr:uid="{2D37EB72-C582-40FB-9329-C0B45B9E325B}"/>
    <cellStyle name="Normal 2 4 2 4 3 6 3" xfId="10983" xr:uid="{B53D9C82-529B-4D12-B7A2-1BF99044E5F3}"/>
    <cellStyle name="Normal 2 4 2 4 3 7" xfId="4685" xr:uid="{00000000-0005-0000-0000-0000720F0000}"/>
    <cellStyle name="Normal 2 4 2 4 3 7 2" xfId="13135" xr:uid="{92FD4FB4-AC4C-4788-A8C3-AAB4053F9456}"/>
    <cellStyle name="Normal 2 4 2 4 3 8" xfId="8917" xr:uid="{9EAF7075-0EE4-4F93-82C6-721AA915A32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DCCAFBD6-083D-46F1-BAB3-6E6CB840B77A}"/>
    <cellStyle name="Normal 2 4 2 4 4 2 3" xfId="11473" xr:uid="{261BA6FA-729D-4B5A-B39C-6EB50366121E}"/>
    <cellStyle name="Normal 2 4 2 4 4 3" xfId="5096" xr:uid="{00000000-0005-0000-0000-0000760F0000}"/>
    <cellStyle name="Normal 2 4 2 4 4 3 2" xfId="13546" xr:uid="{715E5BEE-3E71-4CE8-9ADC-66159819D962}"/>
    <cellStyle name="Normal 2 4 2 4 4 4" xfId="9328" xr:uid="{1CE0C9C6-D476-495C-BABF-2B519FE5C2B0}"/>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7D253BB6-D8ED-4A4A-99AB-BE56E61AAE37}"/>
    <cellStyle name="Normal 2 4 2 4 5 2 3" xfId="11886" xr:uid="{8E9195A5-D9F4-4F06-83B2-47F0CABFB8B5}"/>
    <cellStyle name="Normal 2 4 2 4 5 3" xfId="5509" xr:uid="{00000000-0005-0000-0000-00007A0F0000}"/>
    <cellStyle name="Normal 2 4 2 4 5 3 2" xfId="13959" xr:uid="{859801BE-400E-4407-88BC-DF898BECA2B6}"/>
    <cellStyle name="Normal 2 4 2 4 5 4" xfId="9741" xr:uid="{DBD853B4-19C4-4F83-AB45-A83CEE22B5A5}"/>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8152D0E8-B6E0-4854-BB1D-0B025283A2E0}"/>
    <cellStyle name="Normal 2 4 2 4 6 2 3" xfId="12299" xr:uid="{D0304293-4871-46EE-822E-D0F2E43E05FD}"/>
    <cellStyle name="Normal 2 4 2 4 6 3" xfId="5922" xr:uid="{00000000-0005-0000-0000-00007E0F0000}"/>
    <cellStyle name="Normal 2 4 2 4 6 3 2" xfId="14372" xr:uid="{30F10DF8-5179-4BC8-9465-66F5E7948170}"/>
    <cellStyle name="Normal 2 4 2 4 6 4" xfId="10154" xr:uid="{29176BE4-6F7D-477B-81C6-A61FEF29CE50}"/>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2446C071-1926-4260-86C2-E7E6F5960D9C}"/>
    <cellStyle name="Normal 2 4 2 4 7 2 3" xfId="12712" xr:uid="{102EA25F-A64C-4DAE-BE9E-00C55302070D}"/>
    <cellStyle name="Normal 2 4 2 4 7 3" xfId="6335" xr:uid="{00000000-0005-0000-0000-0000820F0000}"/>
    <cellStyle name="Normal 2 4 2 4 7 3 2" xfId="14785" xr:uid="{CE34BB70-6747-4266-BDF5-0FA782427AA4}"/>
    <cellStyle name="Normal 2 4 2 4 7 4" xfId="10567" xr:uid="{54F0E127-BD8D-468D-94DA-6BFAA811E84C}"/>
    <cellStyle name="Normal 2 4 2 4 8" xfId="2465" xr:uid="{00000000-0005-0000-0000-0000830F0000}"/>
    <cellStyle name="Normal 2 4 2 4 8 2" xfId="6748" xr:uid="{00000000-0005-0000-0000-0000840F0000}"/>
    <cellStyle name="Normal 2 4 2 4 8 2 2" xfId="15198" xr:uid="{F54D4154-E79E-41E3-B3DE-A2A232F7B52B}"/>
    <cellStyle name="Normal 2 4 2 4 8 3" xfId="10980" xr:uid="{E65B1D26-6CCB-4CB0-B902-8169BB983733}"/>
    <cellStyle name="Normal 2 4 2 4 9" xfId="4682" xr:uid="{00000000-0005-0000-0000-0000850F0000}"/>
    <cellStyle name="Normal 2 4 2 4 9 2" xfId="13132" xr:uid="{3AB364DA-E302-45AA-B526-9045C772C6DE}"/>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7013785C-E9E2-4B2F-BAB0-7D159F3B261D}"/>
    <cellStyle name="Normal 2 4 2 5 2 2 2 3" xfId="11478" xr:uid="{7E95CF00-13A9-4BF2-B68F-B92305111249}"/>
    <cellStyle name="Normal 2 4 2 5 2 2 3" xfId="5101" xr:uid="{00000000-0005-0000-0000-00008B0F0000}"/>
    <cellStyle name="Normal 2 4 2 5 2 2 3 2" xfId="13551" xr:uid="{57477A03-EA58-4281-86E1-170827F47A20}"/>
    <cellStyle name="Normal 2 4 2 5 2 2 4" xfId="9333" xr:uid="{7B664CD2-7D7D-46D7-9348-9C508BFF2237}"/>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EEB15088-619F-4843-88E2-5878D0956748}"/>
    <cellStyle name="Normal 2 4 2 5 2 3 2 3" xfId="11891" xr:uid="{94C97F10-BCC2-44C2-8D1D-22F501BD2715}"/>
    <cellStyle name="Normal 2 4 2 5 2 3 3" xfId="5514" xr:uid="{00000000-0005-0000-0000-00008F0F0000}"/>
    <cellStyle name="Normal 2 4 2 5 2 3 3 2" xfId="13964" xr:uid="{B8035F0D-9C41-452B-87C9-E3F2D6143BE0}"/>
    <cellStyle name="Normal 2 4 2 5 2 3 4" xfId="9746" xr:uid="{514635FB-C566-4C09-B254-3928915F1F19}"/>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357B85B7-3F8E-448A-9599-934BDD0E14B3}"/>
    <cellStyle name="Normal 2 4 2 5 2 4 2 3" xfId="12304" xr:uid="{05AA3139-496E-4481-B3F8-C7A9FD349BFE}"/>
    <cellStyle name="Normal 2 4 2 5 2 4 3" xfId="5927" xr:uid="{00000000-0005-0000-0000-0000930F0000}"/>
    <cellStyle name="Normal 2 4 2 5 2 4 3 2" xfId="14377" xr:uid="{7EEF98A5-6C82-44E1-999D-E86D958383DC}"/>
    <cellStyle name="Normal 2 4 2 5 2 4 4" xfId="10159" xr:uid="{D87AA022-07ED-494A-9271-9D2CC485B4CE}"/>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D881FAB1-5E82-4552-B9FC-381CED9C22FA}"/>
    <cellStyle name="Normal 2 4 2 5 2 5 2 3" xfId="12717" xr:uid="{614F3716-DD7D-40C6-BCCD-33A33BE236EE}"/>
    <cellStyle name="Normal 2 4 2 5 2 5 3" xfId="6340" xr:uid="{00000000-0005-0000-0000-0000970F0000}"/>
    <cellStyle name="Normal 2 4 2 5 2 5 3 2" xfId="14790" xr:uid="{3EE77EC3-5143-4DEB-9DDA-AD6FD160E082}"/>
    <cellStyle name="Normal 2 4 2 5 2 5 4" xfId="10572" xr:uid="{E4275843-5C58-47BF-A953-E1959DDA6E3D}"/>
    <cellStyle name="Normal 2 4 2 5 2 6" xfId="2470" xr:uid="{00000000-0005-0000-0000-0000980F0000}"/>
    <cellStyle name="Normal 2 4 2 5 2 6 2" xfId="6753" xr:uid="{00000000-0005-0000-0000-0000990F0000}"/>
    <cellStyle name="Normal 2 4 2 5 2 6 2 2" xfId="15203" xr:uid="{59CE64F2-1909-4E15-B97D-5F33FAE66706}"/>
    <cellStyle name="Normal 2 4 2 5 2 6 3" xfId="10985" xr:uid="{AB12D748-2054-4DA3-9715-83629ECF1ABF}"/>
    <cellStyle name="Normal 2 4 2 5 2 7" xfId="4687" xr:uid="{00000000-0005-0000-0000-00009A0F0000}"/>
    <cellStyle name="Normal 2 4 2 5 2 7 2" xfId="13137" xr:uid="{1513D6C0-4B3B-419A-82D6-155C02A1EE1B}"/>
    <cellStyle name="Normal 2 4 2 5 2 8" xfId="8919" xr:uid="{90B497B9-8F70-424F-9934-D46C188F5844}"/>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AA72623E-41CF-4D90-B39D-162E73E5C52D}"/>
    <cellStyle name="Normal 2 4 2 5 3 2 3" xfId="11477" xr:uid="{99E30600-BAB3-4416-B1B6-84220652FBC7}"/>
    <cellStyle name="Normal 2 4 2 5 3 3" xfId="5100" xr:uid="{00000000-0005-0000-0000-00009E0F0000}"/>
    <cellStyle name="Normal 2 4 2 5 3 3 2" xfId="13550" xr:uid="{DE4A4E1C-7ED6-4A9D-B0BD-AEDA2FD77C97}"/>
    <cellStyle name="Normal 2 4 2 5 3 4" xfId="9332" xr:uid="{01F23FEB-A1C3-48AE-916F-985856E384E3}"/>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0216D7FA-CBA7-4A12-AC30-B3A3571942C1}"/>
    <cellStyle name="Normal 2 4 2 5 4 2 3" xfId="11890" xr:uid="{8818A814-D65C-4F84-966B-B2443E435AC7}"/>
    <cellStyle name="Normal 2 4 2 5 4 3" xfId="5513" xr:uid="{00000000-0005-0000-0000-0000A20F0000}"/>
    <cellStyle name="Normal 2 4 2 5 4 3 2" xfId="13963" xr:uid="{E1CE84B3-3F64-4B54-822D-C2AC6715E6DD}"/>
    <cellStyle name="Normal 2 4 2 5 4 4" xfId="9745" xr:uid="{F4A8F9E7-B386-424C-AE74-4BD9DB0D40B6}"/>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CCD14A31-ED46-4B81-9DB0-3B16253634C2}"/>
    <cellStyle name="Normal 2 4 2 5 5 2 3" xfId="12303" xr:uid="{7708D57E-4E90-4E5D-A646-965BC823C92E}"/>
    <cellStyle name="Normal 2 4 2 5 5 3" xfId="5926" xr:uid="{00000000-0005-0000-0000-0000A60F0000}"/>
    <cellStyle name="Normal 2 4 2 5 5 3 2" xfId="14376" xr:uid="{A4FE58B4-0E51-4186-9C9C-8F4F43E74E6B}"/>
    <cellStyle name="Normal 2 4 2 5 5 4" xfId="10158" xr:uid="{757FE77A-ED75-4B1F-A6D9-A3AFF70647B1}"/>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E6BE4D74-3978-4511-9C4D-B7B593AE0E81}"/>
    <cellStyle name="Normal 2 4 2 5 6 2 3" xfId="12716" xr:uid="{0236B142-6A18-447F-96BB-961B1E32AFC4}"/>
    <cellStyle name="Normal 2 4 2 5 6 3" xfId="6339" xr:uid="{00000000-0005-0000-0000-0000AA0F0000}"/>
    <cellStyle name="Normal 2 4 2 5 6 3 2" xfId="14789" xr:uid="{D5F3AF8F-9F92-4CBA-A92F-CD9803A1DD04}"/>
    <cellStyle name="Normal 2 4 2 5 6 4" xfId="10571" xr:uid="{A199F20F-4074-44B2-8C76-371679D893FC}"/>
    <cellStyle name="Normal 2 4 2 5 7" xfId="2469" xr:uid="{00000000-0005-0000-0000-0000AB0F0000}"/>
    <cellStyle name="Normal 2 4 2 5 7 2" xfId="6752" xr:uid="{00000000-0005-0000-0000-0000AC0F0000}"/>
    <cellStyle name="Normal 2 4 2 5 7 2 2" xfId="15202" xr:uid="{86D7206D-956F-493F-8A03-701B7F946ECE}"/>
    <cellStyle name="Normal 2 4 2 5 7 3" xfId="10984" xr:uid="{6BADB4A2-1A9A-462D-985E-2576F9606C44}"/>
    <cellStyle name="Normal 2 4 2 5 8" xfId="4686" xr:uid="{00000000-0005-0000-0000-0000AD0F0000}"/>
    <cellStyle name="Normal 2 4 2 5 8 2" xfId="13136" xr:uid="{63C6B4E3-A417-46BB-BB63-835E1E0E5128}"/>
    <cellStyle name="Normal 2 4 2 5 9" xfId="8918" xr:uid="{F344883F-9F1C-4B73-BF36-1DFB75181A32}"/>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7383E5BB-B56F-4E1C-B88A-8BE3F24FA84E}"/>
    <cellStyle name="Normal 2 4 2 6 2 2 3" xfId="11479" xr:uid="{4161CF1F-AB0E-4284-A5D9-592061F5D97F}"/>
    <cellStyle name="Normal 2 4 2 6 2 3" xfId="5102" xr:uid="{00000000-0005-0000-0000-0000B20F0000}"/>
    <cellStyle name="Normal 2 4 2 6 2 3 2" xfId="13552" xr:uid="{5F10F1BF-DCDA-44C4-AEBB-1605F4889D4C}"/>
    <cellStyle name="Normal 2 4 2 6 2 4" xfId="9334" xr:uid="{5D693730-EEF2-44BB-80FA-53FF310A8628}"/>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2A1291A1-C80F-4E5A-B2DD-7001C13862A0}"/>
    <cellStyle name="Normal 2 4 2 6 3 2 3" xfId="11892" xr:uid="{B482367D-AB45-40EA-880E-53724DAD788A}"/>
    <cellStyle name="Normal 2 4 2 6 3 3" xfId="5515" xr:uid="{00000000-0005-0000-0000-0000B60F0000}"/>
    <cellStyle name="Normal 2 4 2 6 3 3 2" xfId="13965" xr:uid="{5BE3201B-71C2-465B-8E54-AE5E905BD7D5}"/>
    <cellStyle name="Normal 2 4 2 6 3 4" xfId="9747" xr:uid="{C6C88F7E-C4A5-44BE-A727-EB1B4FB2FF07}"/>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06D78168-BB7F-4037-9281-0CD46D7A73A1}"/>
    <cellStyle name="Normal 2 4 2 6 4 2 3" xfId="12305" xr:uid="{B1077876-7BF5-425F-BFDB-468EE6DB3FF5}"/>
    <cellStyle name="Normal 2 4 2 6 4 3" xfId="5928" xr:uid="{00000000-0005-0000-0000-0000BA0F0000}"/>
    <cellStyle name="Normal 2 4 2 6 4 3 2" xfId="14378" xr:uid="{94CAF13A-A2A0-4526-B991-D05A00C3F225}"/>
    <cellStyle name="Normal 2 4 2 6 4 4" xfId="10160" xr:uid="{E2D87B71-5924-42A1-9270-1DD4A78F1097}"/>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2147D99E-5359-4736-AD5F-1783A4CF4573}"/>
    <cellStyle name="Normal 2 4 2 6 5 2 3" xfId="12718" xr:uid="{8289455E-A45B-4012-9875-306B5074AD09}"/>
    <cellStyle name="Normal 2 4 2 6 5 3" xfId="6341" xr:uid="{00000000-0005-0000-0000-0000BE0F0000}"/>
    <cellStyle name="Normal 2 4 2 6 5 3 2" xfId="14791" xr:uid="{03EDCBF0-5278-4908-8F4B-A92768567318}"/>
    <cellStyle name="Normal 2 4 2 6 5 4" xfId="10573" xr:uid="{FB775724-805C-4BA8-92A8-E25507B73D9C}"/>
    <cellStyle name="Normal 2 4 2 6 6" xfId="2471" xr:uid="{00000000-0005-0000-0000-0000BF0F0000}"/>
    <cellStyle name="Normal 2 4 2 6 6 2" xfId="6754" xr:uid="{00000000-0005-0000-0000-0000C00F0000}"/>
    <cellStyle name="Normal 2 4 2 6 6 2 2" xfId="15204" xr:uid="{EB69CD39-485A-4332-985E-400F85B5AC11}"/>
    <cellStyle name="Normal 2 4 2 6 6 3" xfId="10986" xr:uid="{795AAB77-13DB-4B18-8DAE-3972BB62C2D9}"/>
    <cellStyle name="Normal 2 4 2 6 7" xfId="4688" xr:uid="{00000000-0005-0000-0000-0000C10F0000}"/>
    <cellStyle name="Normal 2 4 2 6 7 2" xfId="13138" xr:uid="{007AA17C-F4F2-4A31-889E-C2989EBDCAFA}"/>
    <cellStyle name="Normal 2 4 2 6 8" xfId="8920" xr:uid="{92FED697-7C06-4029-A23B-E712006448BD}"/>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F0881227-7C3C-4E97-8C9F-381D802D19AB}"/>
    <cellStyle name="Normal 2 4 2 7 2 3" xfId="11464" xr:uid="{145E33CF-8C28-419C-B293-7E26C226C364}"/>
    <cellStyle name="Normal 2 4 2 7 3" xfId="5087" xr:uid="{00000000-0005-0000-0000-0000C50F0000}"/>
    <cellStyle name="Normal 2 4 2 7 3 2" xfId="13537" xr:uid="{B3A3D98B-3C8B-4CBA-A30A-053BC9EF35C5}"/>
    <cellStyle name="Normal 2 4 2 7 4" xfId="9319" xr:uid="{FEAA46F9-4B37-4705-BF08-B37BE5D9E7C4}"/>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F5B537E1-BB39-4298-991B-3F24AC8C5734}"/>
    <cellStyle name="Normal 2 4 2 8 2 3" xfId="11877" xr:uid="{BE30EC63-9393-4413-B027-A2406F1163B6}"/>
    <cellStyle name="Normal 2 4 2 8 3" xfId="5500" xr:uid="{00000000-0005-0000-0000-0000C90F0000}"/>
    <cellStyle name="Normal 2 4 2 8 3 2" xfId="13950" xr:uid="{68737BF2-73E5-47B8-88A9-86751B09C16E}"/>
    <cellStyle name="Normal 2 4 2 8 4" xfId="9732" xr:uid="{CD1FE5DB-EF62-45DE-B28C-F065919B24FC}"/>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994F66AC-D2EC-47B7-A9FD-9A5B6D0793D5}"/>
    <cellStyle name="Normal 2 4 2 9 2 3" xfId="12290" xr:uid="{145611DE-7F97-4196-813D-03BA797CA94C}"/>
    <cellStyle name="Normal 2 4 2 9 3" xfId="5913" xr:uid="{00000000-0005-0000-0000-0000CD0F0000}"/>
    <cellStyle name="Normal 2 4 2 9 3 2" xfId="14363" xr:uid="{240AD64B-AD2D-4693-B78B-5DD69641B429}"/>
    <cellStyle name="Normal 2 4 2 9 4" xfId="10145" xr:uid="{897BB3F6-8476-4701-8ED6-37D3ADFBE7AD}"/>
    <cellStyle name="Normal 2 4 3" xfId="296" xr:uid="{00000000-0005-0000-0000-0000CE0F0000}"/>
    <cellStyle name="Normal 2 4 3 10" xfId="8921" xr:uid="{F9111269-9300-458A-8D42-D8FBB47FF4E8}"/>
    <cellStyle name="Normal 2 4 3 2" xfId="297" xr:uid="{00000000-0005-0000-0000-0000CF0F0000}"/>
    <cellStyle name="Normal 2 4 3 3" xfId="298" xr:uid="{00000000-0005-0000-0000-0000D00F0000}"/>
    <cellStyle name="Normal 2 4 3 3 10" xfId="8922" xr:uid="{26D6376F-CBD3-4D16-AA37-7BD5A44DE80B}"/>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45A97215-419E-453E-9884-233608163C95}"/>
    <cellStyle name="Normal 2 4 3 3 2 2 2 2 3" xfId="11483" xr:uid="{3E84AEDF-AA91-4B79-A60F-4CACB4CBB233}"/>
    <cellStyle name="Normal 2 4 3 3 2 2 2 3" xfId="5106" xr:uid="{00000000-0005-0000-0000-0000D60F0000}"/>
    <cellStyle name="Normal 2 4 3 3 2 2 2 3 2" xfId="13556" xr:uid="{82FAD785-5F72-4C4F-A84C-87645B4112C3}"/>
    <cellStyle name="Normal 2 4 3 3 2 2 2 4" xfId="9338" xr:uid="{BBA5EE07-D5D8-414A-A131-E34C6241A43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2C7D5026-150F-440D-8D5E-E5A8DB5C5954}"/>
    <cellStyle name="Normal 2 4 3 3 2 2 3 2 3" xfId="11896" xr:uid="{11E32369-DE81-44AA-A4CA-56904FDFB0A8}"/>
    <cellStyle name="Normal 2 4 3 3 2 2 3 3" xfId="5519" xr:uid="{00000000-0005-0000-0000-0000DA0F0000}"/>
    <cellStyle name="Normal 2 4 3 3 2 2 3 3 2" xfId="13969" xr:uid="{42C2199A-0BFC-45E5-8898-17CD536D217E}"/>
    <cellStyle name="Normal 2 4 3 3 2 2 3 4" xfId="9751" xr:uid="{3C11F9FB-9114-4928-9EC6-01B59853A6CE}"/>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19D98526-45B1-411F-ABC3-B6494A8C73D2}"/>
    <cellStyle name="Normal 2 4 3 3 2 2 4 2 3" xfId="12309" xr:uid="{690997EA-B27E-4273-A8A1-439DB279C3B5}"/>
    <cellStyle name="Normal 2 4 3 3 2 2 4 3" xfId="5932" xr:uid="{00000000-0005-0000-0000-0000DE0F0000}"/>
    <cellStyle name="Normal 2 4 3 3 2 2 4 3 2" xfId="14382" xr:uid="{9D811AD8-7BA6-4B40-9E25-293B14E7B544}"/>
    <cellStyle name="Normal 2 4 3 3 2 2 4 4" xfId="10164" xr:uid="{601A01A5-634E-4EF5-BF7B-FA5E03D4CF6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7C5F3970-13BF-4CAF-88B3-5E4FFF5F6376}"/>
    <cellStyle name="Normal 2 4 3 3 2 2 5 2 3" xfId="12722" xr:uid="{33BA9C3A-8AA7-46E1-988B-32F7F07A1E2E}"/>
    <cellStyle name="Normal 2 4 3 3 2 2 5 3" xfId="6345" xr:uid="{00000000-0005-0000-0000-0000E20F0000}"/>
    <cellStyle name="Normal 2 4 3 3 2 2 5 3 2" xfId="14795" xr:uid="{692EF341-EFA4-437D-9DE0-12B17E02CAD7}"/>
    <cellStyle name="Normal 2 4 3 3 2 2 5 4" xfId="10577" xr:uid="{B89DD0E4-4BD1-4651-A349-661CEC27DF8A}"/>
    <cellStyle name="Normal 2 4 3 3 2 2 6" xfId="2475" xr:uid="{00000000-0005-0000-0000-0000E30F0000}"/>
    <cellStyle name="Normal 2 4 3 3 2 2 6 2" xfId="6758" xr:uid="{00000000-0005-0000-0000-0000E40F0000}"/>
    <cellStyle name="Normal 2 4 3 3 2 2 6 2 2" xfId="15208" xr:uid="{40F43715-8D6B-435E-A5F7-786957097EEE}"/>
    <cellStyle name="Normal 2 4 3 3 2 2 6 3" xfId="10990" xr:uid="{FF2707CB-37E7-4DE3-9F9A-B4D204C1F003}"/>
    <cellStyle name="Normal 2 4 3 3 2 2 7" xfId="4692" xr:uid="{00000000-0005-0000-0000-0000E50F0000}"/>
    <cellStyle name="Normal 2 4 3 3 2 2 7 2" xfId="13142" xr:uid="{FF3B96DB-5DC8-4DCA-A3D8-32D944B4BE5F}"/>
    <cellStyle name="Normal 2 4 3 3 2 2 8" xfId="8924" xr:uid="{6277712E-C4BB-4418-83B2-B92E608FE033}"/>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DF9703A0-F7CA-47C0-85AB-D3C826DDD888}"/>
    <cellStyle name="Normal 2 4 3 3 2 3 2 3" xfId="11482" xr:uid="{27269297-1DD1-4E40-9BAE-CB1AC2C7FB86}"/>
    <cellStyle name="Normal 2 4 3 3 2 3 3" xfId="5105" xr:uid="{00000000-0005-0000-0000-0000E90F0000}"/>
    <cellStyle name="Normal 2 4 3 3 2 3 3 2" xfId="13555" xr:uid="{BA569E3B-AB35-4E3D-9CF3-33E894C2100E}"/>
    <cellStyle name="Normal 2 4 3 3 2 3 4" xfId="9337" xr:uid="{D2F71F39-AFE5-4A74-B703-92F80DF66689}"/>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71582997-8A7B-49E0-9E80-F0B1BD091F9F}"/>
    <cellStyle name="Normal 2 4 3 3 2 4 2 3" xfId="11895" xr:uid="{12C6B57C-A23F-44A0-82DA-7EE285B7E624}"/>
    <cellStyle name="Normal 2 4 3 3 2 4 3" xfId="5518" xr:uid="{00000000-0005-0000-0000-0000ED0F0000}"/>
    <cellStyle name="Normal 2 4 3 3 2 4 3 2" xfId="13968" xr:uid="{CAF30FD4-D573-4627-ABFF-B764A8F2276F}"/>
    <cellStyle name="Normal 2 4 3 3 2 4 4" xfId="9750" xr:uid="{F85697C1-CD00-4EC3-AE48-306DC34036C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F111CB5F-C3F2-4C3B-B4A6-81707A00EC20}"/>
    <cellStyle name="Normal 2 4 3 3 2 5 2 3" xfId="12308" xr:uid="{7913CE3D-19A4-477B-996E-DDD4F075898F}"/>
    <cellStyle name="Normal 2 4 3 3 2 5 3" xfId="5931" xr:uid="{00000000-0005-0000-0000-0000F10F0000}"/>
    <cellStyle name="Normal 2 4 3 3 2 5 3 2" xfId="14381" xr:uid="{1B358F59-ECBF-47BD-A112-8271DB7AE414}"/>
    <cellStyle name="Normal 2 4 3 3 2 5 4" xfId="10163" xr:uid="{BC357178-3ED1-4CD5-A0D2-7A0E139FB4F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07E144C1-3327-438E-B59F-15CAA0B15355}"/>
    <cellStyle name="Normal 2 4 3 3 2 6 2 3" xfId="12721" xr:uid="{6E41B018-5032-447D-9946-3DCDF605D844}"/>
    <cellStyle name="Normal 2 4 3 3 2 6 3" xfId="6344" xr:uid="{00000000-0005-0000-0000-0000F50F0000}"/>
    <cellStyle name="Normal 2 4 3 3 2 6 3 2" xfId="14794" xr:uid="{0A83AAED-5C4C-43EA-91DD-B7E3B7B14A4F}"/>
    <cellStyle name="Normal 2 4 3 3 2 6 4" xfId="10576" xr:uid="{3A661C15-4001-477B-BF90-EC5F27F41E01}"/>
    <cellStyle name="Normal 2 4 3 3 2 7" xfId="2474" xr:uid="{00000000-0005-0000-0000-0000F60F0000}"/>
    <cellStyle name="Normal 2 4 3 3 2 7 2" xfId="6757" xr:uid="{00000000-0005-0000-0000-0000F70F0000}"/>
    <cellStyle name="Normal 2 4 3 3 2 7 2 2" xfId="15207" xr:uid="{51F761B5-D9A9-46DE-82AC-0565328B2B4E}"/>
    <cellStyle name="Normal 2 4 3 3 2 7 3" xfId="10989" xr:uid="{871F9981-D863-4B1B-A83E-A19915A0E9BB}"/>
    <cellStyle name="Normal 2 4 3 3 2 8" xfId="4691" xr:uid="{00000000-0005-0000-0000-0000F80F0000}"/>
    <cellStyle name="Normal 2 4 3 3 2 8 2" xfId="13141" xr:uid="{5F262C6F-3819-4685-810E-8F8E5F1C1559}"/>
    <cellStyle name="Normal 2 4 3 3 2 9" xfId="8923" xr:uid="{14FDA47F-BD97-4213-8DB5-3C0C0AA93AA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F6812F3E-8C4E-4352-8DA8-6360F5A2A803}"/>
    <cellStyle name="Normal 2 4 3 3 3 2 2 3" xfId="11484" xr:uid="{667F68D6-9A03-4B0F-817C-3953FF492D70}"/>
    <cellStyle name="Normal 2 4 3 3 3 2 3" xfId="5107" xr:uid="{00000000-0005-0000-0000-0000FD0F0000}"/>
    <cellStyle name="Normal 2 4 3 3 3 2 3 2" xfId="13557" xr:uid="{985ED73C-9EA0-465F-A9E1-F350D5F7A8F1}"/>
    <cellStyle name="Normal 2 4 3 3 3 2 4" xfId="9339" xr:uid="{0D376BD1-5BF2-4E5A-ACAE-2EDCAEAC5529}"/>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D5C50256-C4F6-49EF-9FEF-140A99A28D04}"/>
    <cellStyle name="Normal 2 4 3 3 3 3 2 3" xfId="11897" xr:uid="{E671C768-499A-4804-9791-95010BF4196E}"/>
    <cellStyle name="Normal 2 4 3 3 3 3 3" xfId="5520" xr:uid="{00000000-0005-0000-0000-000001100000}"/>
    <cellStyle name="Normal 2 4 3 3 3 3 3 2" xfId="13970" xr:uid="{8C935933-9195-4210-AD5B-43157AB6B866}"/>
    <cellStyle name="Normal 2 4 3 3 3 3 4" xfId="9752" xr:uid="{55855875-9CAB-4B6C-B5F7-7375EA19DF09}"/>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41211604-2F2A-4D7D-A784-B85EB957E3FF}"/>
    <cellStyle name="Normal 2 4 3 3 3 4 2 3" xfId="12310" xr:uid="{C724710E-66AC-49EF-AB47-DF26BFE31CDE}"/>
    <cellStyle name="Normal 2 4 3 3 3 4 3" xfId="5933" xr:uid="{00000000-0005-0000-0000-000005100000}"/>
    <cellStyle name="Normal 2 4 3 3 3 4 3 2" xfId="14383" xr:uid="{B24792C8-C9F6-4309-8304-C74554933188}"/>
    <cellStyle name="Normal 2 4 3 3 3 4 4" xfId="10165" xr:uid="{E1B884EE-58D9-436B-AC7C-24436F0357E1}"/>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F9EC30F2-2AB6-4326-98B9-110B35158AB9}"/>
    <cellStyle name="Normal 2 4 3 3 3 5 2 3" xfId="12723" xr:uid="{8E54F73B-9C07-4832-8C97-9BE133961087}"/>
    <cellStyle name="Normal 2 4 3 3 3 5 3" xfId="6346" xr:uid="{00000000-0005-0000-0000-000009100000}"/>
    <cellStyle name="Normal 2 4 3 3 3 5 3 2" xfId="14796" xr:uid="{7D7CCA08-A66F-46A2-A641-7C19E0E1389C}"/>
    <cellStyle name="Normal 2 4 3 3 3 5 4" xfId="10578" xr:uid="{B79A4BB8-588D-4B1C-A1F4-EFDEAAC46DF3}"/>
    <cellStyle name="Normal 2 4 3 3 3 6" xfId="2476" xr:uid="{00000000-0005-0000-0000-00000A100000}"/>
    <cellStyle name="Normal 2 4 3 3 3 6 2" xfId="6759" xr:uid="{00000000-0005-0000-0000-00000B100000}"/>
    <cellStyle name="Normal 2 4 3 3 3 6 2 2" xfId="15209" xr:uid="{F8466C51-8A19-4149-9AEF-432EF4DEBF2C}"/>
    <cellStyle name="Normal 2 4 3 3 3 6 3" xfId="10991" xr:uid="{472CBA8C-3221-414C-B0C3-E3CB3F0F48D5}"/>
    <cellStyle name="Normal 2 4 3 3 3 7" xfId="4693" xr:uid="{00000000-0005-0000-0000-00000C100000}"/>
    <cellStyle name="Normal 2 4 3 3 3 7 2" xfId="13143" xr:uid="{E18014F9-D064-4348-A659-2F6A8F5C8C59}"/>
    <cellStyle name="Normal 2 4 3 3 3 8" xfId="8925" xr:uid="{24913C7C-3840-49A3-B1B3-15B6EA0CF7D0}"/>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6FC95E77-CBC3-44B6-BA4D-20F900E11BEE}"/>
    <cellStyle name="Normal 2 4 3 3 4 2 3" xfId="11481" xr:uid="{84EC0BE9-6C84-4663-988D-11834A084420}"/>
    <cellStyle name="Normal 2 4 3 3 4 3" xfId="5104" xr:uid="{00000000-0005-0000-0000-000010100000}"/>
    <cellStyle name="Normal 2 4 3 3 4 3 2" xfId="13554" xr:uid="{1467D9C2-DF9F-4EEB-848A-62CA340C5534}"/>
    <cellStyle name="Normal 2 4 3 3 4 4" xfId="9336" xr:uid="{C90B9C9D-611B-4A64-880C-B9DE52BBE96F}"/>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7D70F174-280E-40BD-A9A3-A092FE18193D}"/>
    <cellStyle name="Normal 2 4 3 3 5 2 3" xfId="11894" xr:uid="{41E62CBF-2ABE-46A5-8985-1E05E7E95BAD}"/>
    <cellStyle name="Normal 2 4 3 3 5 3" xfId="5517" xr:uid="{00000000-0005-0000-0000-000014100000}"/>
    <cellStyle name="Normal 2 4 3 3 5 3 2" xfId="13967" xr:uid="{3EE9F285-A6C9-49CD-AE75-C9A9A7810D8E}"/>
    <cellStyle name="Normal 2 4 3 3 5 4" xfId="9749" xr:uid="{98B75D82-CE45-4AFD-BE6D-D1BF87485BE2}"/>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D9C457D7-6098-49E1-9240-552FEA84C7CE}"/>
    <cellStyle name="Normal 2 4 3 3 6 2 3" xfId="12307" xr:uid="{096955E9-2721-4086-B197-F23074C57A01}"/>
    <cellStyle name="Normal 2 4 3 3 6 3" xfId="5930" xr:uid="{00000000-0005-0000-0000-000018100000}"/>
    <cellStyle name="Normal 2 4 3 3 6 3 2" xfId="14380" xr:uid="{E95FDFC5-DDFC-4421-BCB5-2B99844FEAE6}"/>
    <cellStyle name="Normal 2 4 3 3 6 4" xfId="10162" xr:uid="{9D684763-E4FB-41BA-9B87-D8072748420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8355B5C5-1D37-4A61-B8C8-2C7E1F88BBE2}"/>
    <cellStyle name="Normal 2 4 3 3 7 2 3" xfId="12720" xr:uid="{D8D59A93-B27F-4C4D-88FB-D835CF7199E4}"/>
    <cellStyle name="Normal 2 4 3 3 7 3" xfId="6343" xr:uid="{00000000-0005-0000-0000-00001C100000}"/>
    <cellStyle name="Normal 2 4 3 3 7 3 2" xfId="14793" xr:uid="{A53B5094-CA6B-43B3-BBFC-E1409F40C958}"/>
    <cellStyle name="Normal 2 4 3 3 7 4" xfId="10575" xr:uid="{45888032-0394-4249-B63B-91230EE9B5AA}"/>
    <cellStyle name="Normal 2 4 3 3 8" xfId="2473" xr:uid="{00000000-0005-0000-0000-00001D100000}"/>
    <cellStyle name="Normal 2 4 3 3 8 2" xfId="6756" xr:uid="{00000000-0005-0000-0000-00001E100000}"/>
    <cellStyle name="Normal 2 4 3 3 8 2 2" xfId="15206" xr:uid="{5EB84005-B1AF-47BE-959B-DAB04E5E32C0}"/>
    <cellStyle name="Normal 2 4 3 3 8 3" xfId="10988" xr:uid="{6FCF4152-6F28-4869-8B12-7B56F8A9550D}"/>
    <cellStyle name="Normal 2 4 3 3 9" xfId="4690" xr:uid="{00000000-0005-0000-0000-00001F100000}"/>
    <cellStyle name="Normal 2 4 3 3 9 2" xfId="13140" xr:uid="{6AD9CCA1-8915-4CEE-9540-F244A531258A}"/>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150BE125-08C0-4328-BC47-C93C033A6F0A}"/>
    <cellStyle name="Normal 2 4 3 4 2 3" xfId="11480" xr:uid="{0137E59E-2DF6-4E62-807C-97C41B6E8AA5}"/>
    <cellStyle name="Normal 2 4 3 4 3" xfId="5103" xr:uid="{00000000-0005-0000-0000-000023100000}"/>
    <cellStyle name="Normal 2 4 3 4 3 2" xfId="13553" xr:uid="{CD880D61-C981-4FA2-A8A3-1E012EC72AEB}"/>
    <cellStyle name="Normal 2 4 3 4 4" xfId="9335" xr:uid="{36305753-8F24-40C9-9E9D-6887F0D013DA}"/>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381FB3EE-C793-4A4C-A188-D7FDF9CE4180}"/>
    <cellStyle name="Normal 2 4 3 5 2 3" xfId="11893" xr:uid="{70C656EF-709D-4E15-BD9B-BC9A2C3F02E8}"/>
    <cellStyle name="Normal 2 4 3 5 3" xfId="5516" xr:uid="{00000000-0005-0000-0000-000027100000}"/>
    <cellStyle name="Normal 2 4 3 5 3 2" xfId="13966" xr:uid="{3105615E-8ED1-4379-B3B3-ABFD4C5C6B25}"/>
    <cellStyle name="Normal 2 4 3 5 4" xfId="9748" xr:uid="{C12D822B-2A06-4094-9826-9AB4024640BB}"/>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0799DE56-0B3E-4BEA-9B24-F9BD0A0FA0FC}"/>
    <cellStyle name="Normal 2 4 3 6 2 3" xfId="12306" xr:uid="{1EE70D9F-B3C7-4F0B-B2FB-590030AC76FE}"/>
    <cellStyle name="Normal 2 4 3 6 3" xfId="5929" xr:uid="{00000000-0005-0000-0000-00002B100000}"/>
    <cellStyle name="Normal 2 4 3 6 3 2" xfId="14379" xr:uid="{FEDB8D8E-0EAB-459C-9621-AF233C78398F}"/>
    <cellStyle name="Normal 2 4 3 6 4" xfId="10161" xr:uid="{829E9503-8AE1-4F85-81C0-5CBF435A2681}"/>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A234D725-3B7B-4B56-846E-ED7A4D14E53E}"/>
    <cellStyle name="Normal 2 4 3 7 2 3" xfId="12719" xr:uid="{2BDB3A0A-CF2A-400F-A5BE-7E7289AC1B20}"/>
    <cellStyle name="Normal 2 4 3 7 3" xfId="6342" xr:uid="{00000000-0005-0000-0000-00002F100000}"/>
    <cellStyle name="Normal 2 4 3 7 3 2" xfId="14792" xr:uid="{9DEAB749-0089-4607-ACD0-AE4E34E509F0}"/>
    <cellStyle name="Normal 2 4 3 7 4" xfId="10574" xr:uid="{141D8EC5-696A-4D2A-BE5C-5E71AD64E2B7}"/>
    <cellStyle name="Normal 2 4 3 8" xfId="2472" xr:uid="{00000000-0005-0000-0000-000030100000}"/>
    <cellStyle name="Normal 2 4 3 8 2" xfId="6755" xr:uid="{00000000-0005-0000-0000-000031100000}"/>
    <cellStyle name="Normal 2 4 3 8 2 2" xfId="15205" xr:uid="{875FBC21-5EAA-4FB1-94D4-261C97364913}"/>
    <cellStyle name="Normal 2 4 3 8 3" xfId="10987" xr:uid="{9E58E38E-BA07-4F9A-A0A9-AA26B293F2FC}"/>
    <cellStyle name="Normal 2 4 3 9" xfId="4689" xr:uid="{00000000-0005-0000-0000-000032100000}"/>
    <cellStyle name="Normal 2 4 3 9 2" xfId="13139" xr:uid="{9B6F3CE0-2011-45EE-B7DF-08B844516136}"/>
    <cellStyle name="Normal 2 4 4" xfId="302" xr:uid="{00000000-0005-0000-0000-000033100000}"/>
    <cellStyle name="Normal 2 4 5" xfId="303" xr:uid="{00000000-0005-0000-0000-000034100000}"/>
    <cellStyle name="Normal 2 4 5 10" xfId="4694" xr:uid="{00000000-0005-0000-0000-000035100000}"/>
    <cellStyle name="Normal 2 4 5 10 2" xfId="13144" xr:uid="{9FEB02F8-C843-4582-BEB8-5664FA80D118}"/>
    <cellStyle name="Normal 2 4 5 11" xfId="8926" xr:uid="{12C39A86-7E3C-4691-9CE0-ED7B66AAAD4E}"/>
    <cellStyle name="Normal 2 4 5 2" xfId="304" xr:uid="{00000000-0005-0000-0000-000036100000}"/>
    <cellStyle name="Normal 2 4 5 2 10" xfId="8927" xr:uid="{1EF47AA6-EB97-4D3A-9A39-A53058B8EF1B}"/>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2F88211B-A168-4D06-93B9-16565EB65686}"/>
    <cellStyle name="Normal 2 4 5 2 2 2 2 2 3" xfId="11488" xr:uid="{0A80F9A0-459C-4939-9D54-51A22F21DDD8}"/>
    <cellStyle name="Normal 2 4 5 2 2 2 2 3" xfId="5111" xr:uid="{00000000-0005-0000-0000-00003C100000}"/>
    <cellStyle name="Normal 2 4 5 2 2 2 2 3 2" xfId="13561" xr:uid="{F4DDAD75-F462-4CAC-A97C-4C5045882C7C}"/>
    <cellStyle name="Normal 2 4 5 2 2 2 2 4" xfId="9343" xr:uid="{8BD14CA8-96A9-4D61-A434-C895D37A51CC}"/>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749C2551-85D1-43EC-A8D6-2160B08BB1CD}"/>
    <cellStyle name="Normal 2 4 5 2 2 2 3 2 3" xfId="11901" xr:uid="{5C7CE863-1094-48F4-B37D-0D4E6F97C6DC}"/>
    <cellStyle name="Normal 2 4 5 2 2 2 3 3" xfId="5524" xr:uid="{00000000-0005-0000-0000-000040100000}"/>
    <cellStyle name="Normal 2 4 5 2 2 2 3 3 2" xfId="13974" xr:uid="{B34E2790-6992-4FEB-B924-CD67A3DE59AE}"/>
    <cellStyle name="Normal 2 4 5 2 2 2 3 4" xfId="9756" xr:uid="{6E6D62F2-B051-441E-BADF-515C7AB73B68}"/>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890A15F7-33A3-4823-B2DE-18557ABB68AA}"/>
    <cellStyle name="Normal 2 4 5 2 2 2 4 2 3" xfId="12314" xr:uid="{979EFD81-2267-41B6-A20C-EE0BB55B22BD}"/>
    <cellStyle name="Normal 2 4 5 2 2 2 4 3" xfId="5937" xr:uid="{00000000-0005-0000-0000-000044100000}"/>
    <cellStyle name="Normal 2 4 5 2 2 2 4 3 2" xfId="14387" xr:uid="{26CC73BF-4F0B-42A9-8C72-B99D2D36277E}"/>
    <cellStyle name="Normal 2 4 5 2 2 2 4 4" xfId="10169" xr:uid="{C428BE4F-BD68-4DEB-9792-67A98A20ADBC}"/>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E3E5E17F-8C0A-4EAA-8660-C91DA5D9EC03}"/>
    <cellStyle name="Normal 2 4 5 2 2 2 5 2 3" xfId="12727" xr:uid="{D483453B-19BF-46D5-A3BC-841CAEE77A80}"/>
    <cellStyle name="Normal 2 4 5 2 2 2 5 3" xfId="6350" xr:uid="{00000000-0005-0000-0000-000048100000}"/>
    <cellStyle name="Normal 2 4 5 2 2 2 5 3 2" xfId="14800" xr:uid="{EBFFEE5B-3591-41E3-9347-891FD1F438C3}"/>
    <cellStyle name="Normal 2 4 5 2 2 2 5 4" xfId="10582" xr:uid="{2284113A-77E2-496F-8110-CA34C5440FEF}"/>
    <cellStyle name="Normal 2 4 5 2 2 2 6" xfId="2480" xr:uid="{00000000-0005-0000-0000-000049100000}"/>
    <cellStyle name="Normal 2 4 5 2 2 2 6 2" xfId="6763" xr:uid="{00000000-0005-0000-0000-00004A100000}"/>
    <cellStyle name="Normal 2 4 5 2 2 2 6 2 2" xfId="15213" xr:uid="{F2F94227-A88A-4516-AFC7-AC1B6AEE35E9}"/>
    <cellStyle name="Normal 2 4 5 2 2 2 6 3" xfId="10995" xr:uid="{F6343867-1DD5-4C4D-92FA-6803A189689F}"/>
    <cellStyle name="Normal 2 4 5 2 2 2 7" xfId="4697" xr:uid="{00000000-0005-0000-0000-00004B100000}"/>
    <cellStyle name="Normal 2 4 5 2 2 2 7 2" xfId="13147" xr:uid="{00C0E56E-B5C8-4FC3-9F9E-9639C9A5CC85}"/>
    <cellStyle name="Normal 2 4 5 2 2 2 8" xfId="8929" xr:uid="{61D705EB-34DB-4E2B-9796-23024837B8C7}"/>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91891442-5BE0-429B-93B2-D2645CBF72EB}"/>
    <cellStyle name="Normal 2 4 5 2 2 3 2 3" xfId="11487" xr:uid="{EC0CA2AF-A94E-44F0-8296-8B702B48507D}"/>
    <cellStyle name="Normal 2 4 5 2 2 3 3" xfId="5110" xr:uid="{00000000-0005-0000-0000-00004F100000}"/>
    <cellStyle name="Normal 2 4 5 2 2 3 3 2" xfId="13560" xr:uid="{0DCB9F52-D85F-4FEB-A396-DDDED0C0BA50}"/>
    <cellStyle name="Normal 2 4 5 2 2 3 4" xfId="9342" xr:uid="{73EB0485-75BB-4B40-B177-50315687801D}"/>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2B633BD3-7A8D-478A-8231-1CCF63FA74C4}"/>
    <cellStyle name="Normal 2 4 5 2 2 4 2 3" xfId="11900" xr:uid="{C867A6C9-7464-4A06-88AD-F892A4F2CC84}"/>
    <cellStyle name="Normal 2 4 5 2 2 4 3" xfId="5523" xr:uid="{00000000-0005-0000-0000-000053100000}"/>
    <cellStyle name="Normal 2 4 5 2 2 4 3 2" xfId="13973" xr:uid="{97E74923-1B04-4527-B136-5E1D713036C0}"/>
    <cellStyle name="Normal 2 4 5 2 2 4 4" xfId="9755" xr:uid="{E0945054-4424-4BEF-80DD-2271437002E9}"/>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B35266E1-B6DC-491B-ABE8-8BF25EC0498A}"/>
    <cellStyle name="Normal 2 4 5 2 2 5 2 3" xfId="12313" xr:uid="{A803F380-DF91-4C3F-9E0F-5D4204257E5B}"/>
    <cellStyle name="Normal 2 4 5 2 2 5 3" xfId="5936" xr:uid="{00000000-0005-0000-0000-000057100000}"/>
    <cellStyle name="Normal 2 4 5 2 2 5 3 2" xfId="14386" xr:uid="{5F6922F9-437E-4264-809E-1D9ED14670EC}"/>
    <cellStyle name="Normal 2 4 5 2 2 5 4" xfId="10168" xr:uid="{DFB5978C-28C8-4B70-8525-842ED5C143C4}"/>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0F1468F3-76D6-4A71-B8E8-57221F683603}"/>
    <cellStyle name="Normal 2 4 5 2 2 6 2 3" xfId="12726" xr:uid="{ED0902B1-8EF2-4CF9-BFF9-0F44728FEFE5}"/>
    <cellStyle name="Normal 2 4 5 2 2 6 3" xfId="6349" xr:uid="{00000000-0005-0000-0000-00005B100000}"/>
    <cellStyle name="Normal 2 4 5 2 2 6 3 2" xfId="14799" xr:uid="{43E63488-CE3B-43EA-BED1-B03B03A1AF5D}"/>
    <cellStyle name="Normal 2 4 5 2 2 6 4" xfId="10581" xr:uid="{D1F9D53F-5AA3-48CC-A5C9-D71AC91448E7}"/>
    <cellStyle name="Normal 2 4 5 2 2 7" xfId="2479" xr:uid="{00000000-0005-0000-0000-00005C100000}"/>
    <cellStyle name="Normal 2 4 5 2 2 7 2" xfId="6762" xr:uid="{00000000-0005-0000-0000-00005D100000}"/>
    <cellStyle name="Normal 2 4 5 2 2 7 2 2" xfId="15212" xr:uid="{8F6D1A33-4343-486B-AC41-5DF5089DE976}"/>
    <cellStyle name="Normal 2 4 5 2 2 7 3" xfId="10994" xr:uid="{EDC5B537-328D-4E94-A4F4-2A4BBCA64A48}"/>
    <cellStyle name="Normal 2 4 5 2 2 8" xfId="4696" xr:uid="{00000000-0005-0000-0000-00005E100000}"/>
    <cellStyle name="Normal 2 4 5 2 2 8 2" xfId="13146" xr:uid="{CFE13346-04F4-46C1-A5C5-6CD9B00CDEA2}"/>
    <cellStyle name="Normal 2 4 5 2 2 9" xfId="8928" xr:uid="{827592A7-878C-4504-8219-D0F6EFEFE29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87D3ED48-0742-4B0A-889B-7E0C42C832E2}"/>
    <cellStyle name="Normal 2 4 5 2 3 2 2 3" xfId="11489" xr:uid="{7FF60335-EA71-4151-BE95-431EDCCCB5ED}"/>
    <cellStyle name="Normal 2 4 5 2 3 2 3" xfId="5112" xr:uid="{00000000-0005-0000-0000-000063100000}"/>
    <cellStyle name="Normal 2 4 5 2 3 2 3 2" xfId="13562" xr:uid="{7FF79619-A17B-4E3E-B1C9-ED8A24C4FAA5}"/>
    <cellStyle name="Normal 2 4 5 2 3 2 4" xfId="9344" xr:uid="{91E0FDD7-7CF1-4E71-B767-14B53E55DD1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DDCE9251-8780-4940-AC1F-9BDB0CF4B678}"/>
    <cellStyle name="Normal 2 4 5 2 3 3 2 3" xfId="11902" xr:uid="{C02093C8-842B-409C-AF5B-15998DC25175}"/>
    <cellStyle name="Normal 2 4 5 2 3 3 3" xfId="5525" xr:uid="{00000000-0005-0000-0000-000067100000}"/>
    <cellStyle name="Normal 2 4 5 2 3 3 3 2" xfId="13975" xr:uid="{6CDBDBAF-4383-4007-A799-02B18BCE3D05}"/>
    <cellStyle name="Normal 2 4 5 2 3 3 4" xfId="9757" xr:uid="{AA80A3F1-8647-414F-A793-F5DA4E4A9512}"/>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4F9C8679-16A6-4EEA-B534-08A89588FE3A}"/>
    <cellStyle name="Normal 2 4 5 2 3 4 2 3" xfId="12315" xr:uid="{38E19359-7BEC-47E5-818B-654C348677E5}"/>
    <cellStyle name="Normal 2 4 5 2 3 4 3" xfId="5938" xr:uid="{00000000-0005-0000-0000-00006B100000}"/>
    <cellStyle name="Normal 2 4 5 2 3 4 3 2" xfId="14388" xr:uid="{0B21CAD7-2DD0-4F21-9020-A16A5DF94A3F}"/>
    <cellStyle name="Normal 2 4 5 2 3 4 4" xfId="10170" xr:uid="{735A04AC-1DE4-4F39-AE7A-DE0D98311D2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03AF20AD-8427-4FBF-896D-7519C9504A1A}"/>
    <cellStyle name="Normal 2 4 5 2 3 5 2 3" xfId="12728" xr:uid="{FAB5087F-5CB4-4672-A291-923AF964309E}"/>
    <cellStyle name="Normal 2 4 5 2 3 5 3" xfId="6351" xr:uid="{00000000-0005-0000-0000-00006F100000}"/>
    <cellStyle name="Normal 2 4 5 2 3 5 3 2" xfId="14801" xr:uid="{E798B818-F5D5-40EE-AE57-6DA3312B100F}"/>
    <cellStyle name="Normal 2 4 5 2 3 5 4" xfId="10583" xr:uid="{525A4645-53BA-4DCF-9410-C2CEB1CE4DD7}"/>
    <cellStyle name="Normal 2 4 5 2 3 6" xfId="2481" xr:uid="{00000000-0005-0000-0000-000070100000}"/>
    <cellStyle name="Normal 2 4 5 2 3 6 2" xfId="6764" xr:uid="{00000000-0005-0000-0000-000071100000}"/>
    <cellStyle name="Normal 2 4 5 2 3 6 2 2" xfId="15214" xr:uid="{DBB8A967-4529-492F-9DFF-5F3107AE82B1}"/>
    <cellStyle name="Normal 2 4 5 2 3 6 3" xfId="10996" xr:uid="{D151B900-8CDA-4DE3-A9FB-A54B82120340}"/>
    <cellStyle name="Normal 2 4 5 2 3 7" xfId="4698" xr:uid="{00000000-0005-0000-0000-000072100000}"/>
    <cellStyle name="Normal 2 4 5 2 3 7 2" xfId="13148" xr:uid="{8E7A6E31-421D-4623-B02F-32DC762E8CD3}"/>
    <cellStyle name="Normal 2 4 5 2 3 8" xfId="8930" xr:uid="{98B5F6FB-3A9C-4A94-B957-82D34BC0DFBF}"/>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04A3ACF3-09AF-4C93-AF96-B00293DC977D}"/>
    <cellStyle name="Normal 2 4 5 2 4 2 3" xfId="11486" xr:uid="{48769D42-2B5E-43E3-8181-C2742261D5B4}"/>
    <cellStyle name="Normal 2 4 5 2 4 3" xfId="5109" xr:uid="{00000000-0005-0000-0000-000076100000}"/>
    <cellStyle name="Normal 2 4 5 2 4 3 2" xfId="13559" xr:uid="{E5F149E3-0B3B-41E4-9404-D1F4793F49CE}"/>
    <cellStyle name="Normal 2 4 5 2 4 4" xfId="9341" xr:uid="{AB30E15E-ABA8-4855-B8DC-8359D6D9E3EE}"/>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060E7B7A-7768-4EE4-AAB7-778978D2C228}"/>
    <cellStyle name="Normal 2 4 5 2 5 2 3" xfId="11899" xr:uid="{BF3B0F0C-E75C-44D9-BD49-6C45342FAF5E}"/>
    <cellStyle name="Normal 2 4 5 2 5 3" xfId="5522" xr:uid="{00000000-0005-0000-0000-00007A100000}"/>
    <cellStyle name="Normal 2 4 5 2 5 3 2" xfId="13972" xr:uid="{7318216F-9534-4E5D-A497-2102C601B325}"/>
    <cellStyle name="Normal 2 4 5 2 5 4" xfId="9754" xr:uid="{E279A1D0-F6D3-41AC-BEAE-EF513D5E6860}"/>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8780A99C-8802-4326-8DF9-DF8BE1231DF8}"/>
    <cellStyle name="Normal 2 4 5 2 6 2 3" xfId="12312" xr:uid="{0FDDAFD4-E59F-4061-BCEB-E6033B6D88CF}"/>
    <cellStyle name="Normal 2 4 5 2 6 3" xfId="5935" xr:uid="{00000000-0005-0000-0000-00007E100000}"/>
    <cellStyle name="Normal 2 4 5 2 6 3 2" xfId="14385" xr:uid="{AA3A7D1C-57F4-4F6C-8781-BF872C10D587}"/>
    <cellStyle name="Normal 2 4 5 2 6 4" xfId="10167" xr:uid="{7BA2AC25-5E11-4120-92EE-9A959497ED01}"/>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77B5D1B3-52A1-4748-9404-F65EF4412693}"/>
    <cellStyle name="Normal 2 4 5 2 7 2 3" xfId="12725" xr:uid="{770402CC-A1E1-4904-81A1-819990F13DFD}"/>
    <cellStyle name="Normal 2 4 5 2 7 3" xfId="6348" xr:uid="{00000000-0005-0000-0000-000082100000}"/>
    <cellStyle name="Normal 2 4 5 2 7 3 2" xfId="14798" xr:uid="{BA42ABFD-A7E7-4650-B48D-6701E737FA52}"/>
    <cellStyle name="Normal 2 4 5 2 7 4" xfId="10580" xr:uid="{E03B37B3-2794-4592-84A8-27234D9EDE06}"/>
    <cellStyle name="Normal 2 4 5 2 8" xfId="2478" xr:uid="{00000000-0005-0000-0000-000083100000}"/>
    <cellStyle name="Normal 2 4 5 2 8 2" xfId="6761" xr:uid="{00000000-0005-0000-0000-000084100000}"/>
    <cellStyle name="Normal 2 4 5 2 8 2 2" xfId="15211" xr:uid="{6E6927FC-EC3F-4D05-A34E-0EE0DF5CB9AB}"/>
    <cellStyle name="Normal 2 4 5 2 8 3" xfId="10993" xr:uid="{2EDEDAFC-8FDF-4575-88B8-26F448E27A7E}"/>
    <cellStyle name="Normal 2 4 5 2 9" xfId="4695" xr:uid="{00000000-0005-0000-0000-000085100000}"/>
    <cellStyle name="Normal 2 4 5 2 9 2" xfId="13145" xr:uid="{C39FB23D-BCB0-46CC-9000-81B58E3D5211}"/>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995EF3E6-FA63-4CB7-9CDD-82C7C7E350B6}"/>
    <cellStyle name="Normal 2 4 5 3 2 2 2 3" xfId="11491" xr:uid="{6839FC5C-D40A-47A9-BEC5-2041DB82B024}"/>
    <cellStyle name="Normal 2 4 5 3 2 2 3" xfId="5114" xr:uid="{00000000-0005-0000-0000-00008B100000}"/>
    <cellStyle name="Normal 2 4 5 3 2 2 3 2" xfId="13564" xr:uid="{4F34F5BC-3E15-4FC2-8E2A-B0A7BC65E49A}"/>
    <cellStyle name="Normal 2 4 5 3 2 2 4" xfId="9346" xr:uid="{5BF515C4-DDDA-4EC3-8070-D33DE1ED2544}"/>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11375B71-4C8F-4C3A-BCA9-652AFD246D39}"/>
    <cellStyle name="Normal 2 4 5 3 2 3 2 3" xfId="11904" xr:uid="{F0F94667-02DC-4BE8-B8F7-1ABBCEFF4412}"/>
    <cellStyle name="Normal 2 4 5 3 2 3 3" xfId="5527" xr:uid="{00000000-0005-0000-0000-00008F100000}"/>
    <cellStyle name="Normal 2 4 5 3 2 3 3 2" xfId="13977" xr:uid="{2BACD84A-9674-4982-8A14-FB1500599266}"/>
    <cellStyle name="Normal 2 4 5 3 2 3 4" xfId="9759" xr:uid="{4F5ECB17-ACF5-4C97-A71E-BF7A84D21DC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7B50EDA7-2254-4D1F-8686-FA16329CCC0C}"/>
    <cellStyle name="Normal 2 4 5 3 2 4 2 3" xfId="12317" xr:uid="{7489B012-480C-4D47-8955-7D9498158817}"/>
    <cellStyle name="Normal 2 4 5 3 2 4 3" xfId="5940" xr:uid="{00000000-0005-0000-0000-000093100000}"/>
    <cellStyle name="Normal 2 4 5 3 2 4 3 2" xfId="14390" xr:uid="{02F3B455-57EF-4638-BC51-C9C5B5D33F9A}"/>
    <cellStyle name="Normal 2 4 5 3 2 4 4" xfId="10172" xr:uid="{84EFB542-9CBF-40B7-81B6-D5314FF709C8}"/>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5321D3B1-9B2B-4DDF-A186-BBCB8EE4971A}"/>
    <cellStyle name="Normal 2 4 5 3 2 5 2 3" xfId="12730" xr:uid="{2D4F736F-55C3-416F-B937-48745A17CDF7}"/>
    <cellStyle name="Normal 2 4 5 3 2 5 3" xfId="6353" xr:uid="{00000000-0005-0000-0000-000097100000}"/>
    <cellStyle name="Normal 2 4 5 3 2 5 3 2" xfId="14803" xr:uid="{B0D05C70-02EF-45C6-9AB1-7BC3F40E29C8}"/>
    <cellStyle name="Normal 2 4 5 3 2 5 4" xfId="10585" xr:uid="{4369C807-67B4-4769-8F10-975FE2BDF0BB}"/>
    <cellStyle name="Normal 2 4 5 3 2 6" xfId="2483" xr:uid="{00000000-0005-0000-0000-000098100000}"/>
    <cellStyle name="Normal 2 4 5 3 2 6 2" xfId="6766" xr:uid="{00000000-0005-0000-0000-000099100000}"/>
    <cellStyle name="Normal 2 4 5 3 2 6 2 2" xfId="15216" xr:uid="{A0309E3F-F531-4B45-BFF9-CC3FE8505372}"/>
    <cellStyle name="Normal 2 4 5 3 2 6 3" xfId="10998" xr:uid="{23399813-DF44-49C1-9661-C78F4F9131EA}"/>
    <cellStyle name="Normal 2 4 5 3 2 7" xfId="4700" xr:uid="{00000000-0005-0000-0000-00009A100000}"/>
    <cellStyle name="Normal 2 4 5 3 2 7 2" xfId="13150" xr:uid="{15FCBEAC-2B7A-4353-8D97-C95159517215}"/>
    <cellStyle name="Normal 2 4 5 3 2 8" xfId="8932" xr:uid="{50013649-56B6-470F-AFE5-45293CF9746F}"/>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A2E926E9-D5C0-4C33-A330-FA35D3895D97}"/>
    <cellStyle name="Normal 2 4 5 3 3 2 3" xfId="11490" xr:uid="{803A22F6-BF45-432A-9DE6-AB57D25B7AAC}"/>
    <cellStyle name="Normal 2 4 5 3 3 3" xfId="5113" xr:uid="{00000000-0005-0000-0000-00009E100000}"/>
    <cellStyle name="Normal 2 4 5 3 3 3 2" xfId="13563" xr:uid="{370B3F53-21BD-4798-A525-B61BA63C61CB}"/>
    <cellStyle name="Normal 2 4 5 3 3 4" xfId="9345" xr:uid="{235C91EB-F731-4DF9-99F0-471E8697A6E0}"/>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D648B3B4-59D0-4412-BB07-973C3B44C93F}"/>
    <cellStyle name="Normal 2 4 5 3 4 2 3" xfId="11903" xr:uid="{DAEDFBE6-E616-4A9B-A79D-B58E3ED087FE}"/>
    <cellStyle name="Normal 2 4 5 3 4 3" xfId="5526" xr:uid="{00000000-0005-0000-0000-0000A2100000}"/>
    <cellStyle name="Normal 2 4 5 3 4 3 2" xfId="13976" xr:uid="{67A87856-70BF-48E7-95A4-A0ECCE200223}"/>
    <cellStyle name="Normal 2 4 5 3 4 4" xfId="9758" xr:uid="{A3B17A0E-7A88-4AB1-827C-68BD1FE2E54C}"/>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56B223A7-5227-4EA5-87FD-96CF93074ED4}"/>
    <cellStyle name="Normal 2 4 5 3 5 2 3" xfId="12316" xr:uid="{38939082-0BC8-48C8-A62D-7A7ADCD5E0CE}"/>
    <cellStyle name="Normal 2 4 5 3 5 3" xfId="5939" xr:uid="{00000000-0005-0000-0000-0000A6100000}"/>
    <cellStyle name="Normal 2 4 5 3 5 3 2" xfId="14389" xr:uid="{F542644B-0D1C-4BA1-8630-733A47A92D06}"/>
    <cellStyle name="Normal 2 4 5 3 5 4" xfId="10171" xr:uid="{89FDFCB4-2F7A-41CF-B8DF-660B2A55E2CB}"/>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7CA2308F-B766-42F6-84B4-5B4DE8E06011}"/>
    <cellStyle name="Normal 2 4 5 3 6 2 3" xfId="12729" xr:uid="{AD37051E-14DB-4638-869F-62336F86A0A8}"/>
    <cellStyle name="Normal 2 4 5 3 6 3" xfId="6352" xr:uid="{00000000-0005-0000-0000-0000AA100000}"/>
    <cellStyle name="Normal 2 4 5 3 6 3 2" xfId="14802" xr:uid="{B68B89F1-282B-4E39-A98D-2E62A3D608AE}"/>
    <cellStyle name="Normal 2 4 5 3 6 4" xfId="10584" xr:uid="{39CE09FA-A269-4F16-99BE-34B92A8EEA6E}"/>
    <cellStyle name="Normal 2 4 5 3 7" xfId="2482" xr:uid="{00000000-0005-0000-0000-0000AB100000}"/>
    <cellStyle name="Normal 2 4 5 3 7 2" xfId="6765" xr:uid="{00000000-0005-0000-0000-0000AC100000}"/>
    <cellStyle name="Normal 2 4 5 3 7 2 2" xfId="15215" xr:uid="{948A4771-DA73-4886-9F56-6802983402FB}"/>
    <cellStyle name="Normal 2 4 5 3 7 3" xfId="10997" xr:uid="{69AA7C1B-96D6-4282-8067-9E5BA354AF3C}"/>
    <cellStyle name="Normal 2 4 5 3 8" xfId="4699" xr:uid="{00000000-0005-0000-0000-0000AD100000}"/>
    <cellStyle name="Normal 2 4 5 3 8 2" xfId="13149" xr:uid="{CEAED55E-EAF9-43BA-9F88-D2510F440FE2}"/>
    <cellStyle name="Normal 2 4 5 3 9" xfId="8931" xr:uid="{9778FE0A-D4D7-4071-A5AE-62287304A257}"/>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614368EF-702D-4441-B5A7-C3E36B597DFD}"/>
    <cellStyle name="Normal 2 4 5 4 2 2 3" xfId="11492" xr:uid="{9B34D69A-616D-4FAD-B551-EA33532A45C1}"/>
    <cellStyle name="Normal 2 4 5 4 2 3" xfId="5115" xr:uid="{00000000-0005-0000-0000-0000B2100000}"/>
    <cellStyle name="Normal 2 4 5 4 2 3 2" xfId="13565" xr:uid="{6C5EBB4B-41F0-49F7-8A8A-F4C16638B27D}"/>
    <cellStyle name="Normal 2 4 5 4 2 4" xfId="9347" xr:uid="{2A8D4DCD-A9D9-4367-A98B-9DC785785ED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CDE39B7D-D556-4E41-9003-CCEFF4CF8D62}"/>
    <cellStyle name="Normal 2 4 5 4 3 2 3" xfId="11905" xr:uid="{20880BB2-4B6C-409A-8F32-34DEA570850D}"/>
    <cellStyle name="Normal 2 4 5 4 3 3" xfId="5528" xr:uid="{00000000-0005-0000-0000-0000B6100000}"/>
    <cellStyle name="Normal 2 4 5 4 3 3 2" xfId="13978" xr:uid="{43BA5986-F07F-4DED-AEC3-1E0FE683558C}"/>
    <cellStyle name="Normal 2 4 5 4 3 4" xfId="9760" xr:uid="{AAFA9258-A9CC-4910-B09C-14C72CCE7849}"/>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5B753AF9-485B-4BB4-87AC-15177ED7ADCD}"/>
    <cellStyle name="Normal 2 4 5 4 4 2 3" xfId="12318" xr:uid="{8005BE40-0A93-4B05-96AA-559D8581D8AC}"/>
    <cellStyle name="Normal 2 4 5 4 4 3" xfId="5941" xr:uid="{00000000-0005-0000-0000-0000BA100000}"/>
    <cellStyle name="Normal 2 4 5 4 4 3 2" xfId="14391" xr:uid="{762B7830-EAF8-4128-9ABD-28BC12F54459}"/>
    <cellStyle name="Normal 2 4 5 4 4 4" xfId="10173" xr:uid="{AB2F495F-2F7B-4088-ABB3-1668AE10F4DE}"/>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89C69849-032C-454E-AD3B-3773795D54C5}"/>
    <cellStyle name="Normal 2 4 5 4 5 2 3" xfId="12731" xr:uid="{67E99AF9-6FFB-4082-A243-E4061007F460}"/>
    <cellStyle name="Normal 2 4 5 4 5 3" xfId="6354" xr:uid="{00000000-0005-0000-0000-0000BE100000}"/>
    <cellStyle name="Normal 2 4 5 4 5 3 2" xfId="14804" xr:uid="{1AB2D70E-C478-4D7D-91A7-55F41ED3F50B}"/>
    <cellStyle name="Normal 2 4 5 4 5 4" xfId="10586" xr:uid="{11DE4C02-5D76-4340-9B59-E905A204CB6B}"/>
    <cellStyle name="Normal 2 4 5 4 6" xfId="2484" xr:uid="{00000000-0005-0000-0000-0000BF100000}"/>
    <cellStyle name="Normal 2 4 5 4 6 2" xfId="6767" xr:uid="{00000000-0005-0000-0000-0000C0100000}"/>
    <cellStyle name="Normal 2 4 5 4 6 2 2" xfId="15217" xr:uid="{9BB93B57-178E-40E6-AE7E-81D9B4E497F6}"/>
    <cellStyle name="Normal 2 4 5 4 6 3" xfId="10999" xr:uid="{184233DF-8AD5-4317-B3C1-49608C4AB859}"/>
    <cellStyle name="Normal 2 4 5 4 7" xfId="4701" xr:uid="{00000000-0005-0000-0000-0000C1100000}"/>
    <cellStyle name="Normal 2 4 5 4 7 2" xfId="13151" xr:uid="{D772E345-8DD9-4952-9CDF-24BFE1F111D4}"/>
    <cellStyle name="Normal 2 4 5 4 8" xfId="8933" xr:uid="{8F956101-13D9-4D5E-BA08-2C4600EB5A2E}"/>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07FB329E-0E74-46D3-ACBB-5F0C0A602CBC}"/>
    <cellStyle name="Normal 2 4 5 5 2 3" xfId="11485" xr:uid="{A4D91AD5-EA2F-4C45-B114-18EB4EE7ABD2}"/>
    <cellStyle name="Normal 2 4 5 5 3" xfId="5108" xr:uid="{00000000-0005-0000-0000-0000C5100000}"/>
    <cellStyle name="Normal 2 4 5 5 3 2" xfId="13558" xr:uid="{513B2273-0157-44CF-A3A6-CA7F57EBD592}"/>
    <cellStyle name="Normal 2 4 5 5 4" xfId="9340" xr:uid="{578003C6-2A26-4622-9A82-8D8D95A597F5}"/>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ECC2CCA0-0F57-4B1D-B62E-522BD89D6BBD}"/>
    <cellStyle name="Normal 2 4 5 6 2 3" xfId="11898" xr:uid="{A54426E4-EE2C-4E99-97B5-CC04FCB73400}"/>
    <cellStyle name="Normal 2 4 5 6 3" xfId="5521" xr:uid="{00000000-0005-0000-0000-0000C9100000}"/>
    <cellStyle name="Normal 2 4 5 6 3 2" xfId="13971" xr:uid="{AF005F3E-DB20-4AEB-A1D2-3D06614DF939}"/>
    <cellStyle name="Normal 2 4 5 6 4" xfId="9753" xr:uid="{9B4E856D-6213-4BD3-8AC6-CCC17D3C3A25}"/>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517D476F-7EFD-45D8-847D-CB012EC81B9D}"/>
    <cellStyle name="Normal 2 4 5 7 2 3" xfId="12311" xr:uid="{7B14A31E-03FA-4EED-94E2-D421F76E6622}"/>
    <cellStyle name="Normal 2 4 5 7 3" xfId="5934" xr:uid="{00000000-0005-0000-0000-0000CD100000}"/>
    <cellStyle name="Normal 2 4 5 7 3 2" xfId="14384" xr:uid="{F040A82F-2E0A-448D-B37E-EAF68FAAFFA5}"/>
    <cellStyle name="Normal 2 4 5 7 4" xfId="10166" xr:uid="{D06A92CB-0D72-48BC-AB50-591CDEC73721}"/>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3C15F285-45A9-436E-94DA-B8B0FD5452B5}"/>
    <cellStyle name="Normal 2 4 5 8 2 3" xfId="12724" xr:uid="{4641EE62-84DE-4553-8105-B33F0B259BC1}"/>
    <cellStyle name="Normal 2 4 5 8 3" xfId="6347" xr:uid="{00000000-0005-0000-0000-0000D1100000}"/>
    <cellStyle name="Normal 2 4 5 8 3 2" xfId="14797" xr:uid="{4F816830-FA35-4558-812A-2E69237A3FEE}"/>
    <cellStyle name="Normal 2 4 5 8 4" xfId="10579" xr:uid="{0AA8969D-48D9-487A-A678-9EF698562139}"/>
    <cellStyle name="Normal 2 4 5 9" xfId="2477" xr:uid="{00000000-0005-0000-0000-0000D2100000}"/>
    <cellStyle name="Normal 2 4 5 9 2" xfId="6760" xr:uid="{00000000-0005-0000-0000-0000D3100000}"/>
    <cellStyle name="Normal 2 4 5 9 2 2" xfId="15210" xr:uid="{A31BFE77-CCDF-4BEA-A537-A38B9B378F64}"/>
    <cellStyle name="Normal 2 4 5 9 3" xfId="10992" xr:uid="{CF48B9A0-E2A2-4500-8399-EA598EF24124}"/>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36AA246D-70A8-4355-961A-EC1618D15446}"/>
    <cellStyle name="Normal 2 4 7 2 2 2 3" xfId="11494" xr:uid="{800F7AF3-2AE7-47C8-981A-2A9E4193404A}"/>
    <cellStyle name="Normal 2 4 7 2 2 3" xfId="5117" xr:uid="{00000000-0005-0000-0000-0000DA100000}"/>
    <cellStyle name="Normal 2 4 7 2 2 3 2" xfId="13567" xr:uid="{5C8149DA-27F8-4CBC-AA2B-8847E7DBCDBB}"/>
    <cellStyle name="Normal 2 4 7 2 2 4" xfId="9349" xr:uid="{873169C8-6056-4BC3-8BB4-D36BBBEA3070}"/>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5F7A46A5-21C6-4162-BEEE-8B9EE5ED6406}"/>
    <cellStyle name="Normal 2 4 7 2 3 2 3" xfId="11907" xr:uid="{14B7AC49-7AAA-421F-BC97-C3A724D090CE}"/>
    <cellStyle name="Normal 2 4 7 2 3 3" xfId="5530" xr:uid="{00000000-0005-0000-0000-0000DE100000}"/>
    <cellStyle name="Normal 2 4 7 2 3 3 2" xfId="13980" xr:uid="{C00A8FBA-D527-4F25-BADE-67F366C77CC8}"/>
    <cellStyle name="Normal 2 4 7 2 3 4" xfId="9762" xr:uid="{CE7EB66E-9FF7-41E9-836F-1DD9757E3728}"/>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8B7C4417-B8EA-4BEF-B3FA-CB04F05DBF1C}"/>
    <cellStyle name="Normal 2 4 7 2 4 2 3" xfId="12320" xr:uid="{AFEED8E0-A8B8-441E-A93C-989E5D1598BF}"/>
    <cellStyle name="Normal 2 4 7 2 4 3" xfId="5943" xr:uid="{00000000-0005-0000-0000-0000E2100000}"/>
    <cellStyle name="Normal 2 4 7 2 4 3 2" xfId="14393" xr:uid="{4AC7DFB0-77D0-4DEC-9BE2-C2C0A338DDE6}"/>
    <cellStyle name="Normal 2 4 7 2 4 4" xfId="10175" xr:uid="{83B39B60-DB2E-4C84-ABF0-B8EF54812DFA}"/>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77AED103-26BE-46F8-BCE5-67FA1884CFB6}"/>
    <cellStyle name="Normal 2 4 7 2 5 2 3" xfId="12733" xr:uid="{DF18274A-53B9-4079-BD50-B6F2DA06348D}"/>
    <cellStyle name="Normal 2 4 7 2 5 3" xfId="6356" xr:uid="{00000000-0005-0000-0000-0000E6100000}"/>
    <cellStyle name="Normal 2 4 7 2 5 3 2" xfId="14806" xr:uid="{5521616C-358F-4B95-93EE-FD21E7424EB1}"/>
    <cellStyle name="Normal 2 4 7 2 5 4" xfId="10588" xr:uid="{BB6F0D89-DAD9-4416-830C-DFD8AA0F0F3D}"/>
    <cellStyle name="Normal 2 4 7 2 6" xfId="2486" xr:uid="{00000000-0005-0000-0000-0000E7100000}"/>
    <cellStyle name="Normal 2 4 7 2 6 2" xfId="6769" xr:uid="{00000000-0005-0000-0000-0000E8100000}"/>
    <cellStyle name="Normal 2 4 7 2 6 2 2" xfId="15219" xr:uid="{DCEA707B-5125-4BC5-AFEA-6A5A56CC960F}"/>
    <cellStyle name="Normal 2 4 7 2 6 3" xfId="11001" xr:uid="{DAD931B6-2A3D-477F-A554-B9D6A94CB7FF}"/>
    <cellStyle name="Normal 2 4 7 2 7" xfId="4703" xr:uid="{00000000-0005-0000-0000-0000E9100000}"/>
    <cellStyle name="Normal 2 4 7 2 7 2" xfId="13153" xr:uid="{860ACFF3-CB1E-4670-A492-184ADA122449}"/>
    <cellStyle name="Normal 2 4 7 2 8" xfId="8935" xr:uid="{F654E624-CCAA-4CC6-A0F9-4139F2C71CE8}"/>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D9D6F0E6-D79A-4D12-A275-139155BA7A1A}"/>
    <cellStyle name="Normal 2 4 7 3 2 3" xfId="11493" xr:uid="{FA09ACB6-F9B7-4B45-812E-6DC986392FA2}"/>
    <cellStyle name="Normal 2 4 7 3 3" xfId="5116" xr:uid="{00000000-0005-0000-0000-0000ED100000}"/>
    <cellStyle name="Normal 2 4 7 3 3 2" xfId="13566" xr:uid="{3E53B730-CE19-40A6-BCCB-4573F20DA8B5}"/>
    <cellStyle name="Normal 2 4 7 3 4" xfId="9348" xr:uid="{D07F91E6-12F1-4BAD-8906-1DD4538030B3}"/>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749FAF46-0460-4AF6-A375-C7F1EA8370CA}"/>
    <cellStyle name="Normal 2 4 7 4 2 3" xfId="11906" xr:uid="{B44E9E3F-BC13-4185-B092-9BD5C67DB763}"/>
    <cellStyle name="Normal 2 4 7 4 3" xfId="5529" xr:uid="{00000000-0005-0000-0000-0000F1100000}"/>
    <cellStyle name="Normal 2 4 7 4 3 2" xfId="13979" xr:uid="{F2FC179B-E7DE-4140-A779-D9227FF8F361}"/>
    <cellStyle name="Normal 2 4 7 4 4" xfId="9761" xr:uid="{CFB554D7-4A6F-409F-93B2-E5C188C87AB7}"/>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3D0B9082-9380-4E71-8479-47FA79A54621}"/>
    <cellStyle name="Normal 2 4 7 5 2 3" xfId="12319" xr:uid="{4D0AC110-00A3-4411-B677-05AF0AB1F175}"/>
    <cellStyle name="Normal 2 4 7 5 3" xfId="5942" xr:uid="{00000000-0005-0000-0000-0000F5100000}"/>
    <cellStyle name="Normal 2 4 7 5 3 2" xfId="14392" xr:uid="{BD31A7BB-F38D-4C58-99AF-F65F0CE89AE9}"/>
    <cellStyle name="Normal 2 4 7 5 4" xfId="10174" xr:uid="{9F4EBC57-FCC8-4494-87DC-0323964EB4C5}"/>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B39DCE35-3734-4B76-BC4F-561A3242438E}"/>
    <cellStyle name="Normal 2 4 7 6 2 3" xfId="12732" xr:uid="{A6E3F776-669C-40D7-A1BA-E9866EDFC650}"/>
    <cellStyle name="Normal 2 4 7 6 3" xfId="6355" xr:uid="{00000000-0005-0000-0000-0000F9100000}"/>
    <cellStyle name="Normal 2 4 7 6 3 2" xfId="14805" xr:uid="{01F13253-1BF9-4754-8E0C-1AFACC2DA0FA}"/>
    <cellStyle name="Normal 2 4 7 6 4" xfId="10587" xr:uid="{6A65B5EF-E849-46A1-B814-06A14047A2EA}"/>
    <cellStyle name="Normal 2 4 7 7" xfId="2485" xr:uid="{00000000-0005-0000-0000-0000FA100000}"/>
    <cellStyle name="Normal 2 4 7 7 2" xfId="6768" xr:uid="{00000000-0005-0000-0000-0000FB100000}"/>
    <cellStyle name="Normal 2 4 7 7 2 2" xfId="15218" xr:uid="{D0276FF9-44FF-489A-B29A-ACF88604F1FE}"/>
    <cellStyle name="Normal 2 4 7 7 3" xfId="11000" xr:uid="{0CC6E545-F7E9-41E3-AE61-94D1F8195882}"/>
    <cellStyle name="Normal 2 4 7 8" xfId="4702" xr:uid="{00000000-0005-0000-0000-0000FC100000}"/>
    <cellStyle name="Normal 2 4 7 8 2" xfId="13152" xr:uid="{9283B271-06BE-413F-B9E1-BDB407C5F382}"/>
    <cellStyle name="Normal 2 4 7 9" xfId="8934" xr:uid="{BAC34BA4-9111-45EA-8CA4-7DD8C2F4EF0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7F6D93DF-928B-460D-A3F7-AB80E395E365}"/>
    <cellStyle name="Normal 2 4 8 2 2 3" xfId="11495" xr:uid="{AEA9DCC8-076D-4024-BB2B-B05726E0676B}"/>
    <cellStyle name="Normal 2 4 8 2 3" xfId="5118" xr:uid="{00000000-0005-0000-0000-000001110000}"/>
    <cellStyle name="Normal 2 4 8 2 3 2" xfId="13568" xr:uid="{F0B0F3DD-0E19-488D-BC98-8F2DF7BC7BB8}"/>
    <cellStyle name="Normal 2 4 8 2 4" xfId="9350" xr:uid="{9EF08A71-0FBA-4A2C-A914-11EE529DFD75}"/>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A35C35BF-B5DB-451C-BF33-505BB57357EA}"/>
    <cellStyle name="Normal 2 4 8 3 2 3" xfId="11908" xr:uid="{DD4670F7-DB10-49FC-A51F-B2B653956B8A}"/>
    <cellStyle name="Normal 2 4 8 3 3" xfId="5531" xr:uid="{00000000-0005-0000-0000-000005110000}"/>
    <cellStyle name="Normal 2 4 8 3 3 2" xfId="13981" xr:uid="{6D78BC30-8CB0-467A-B8FC-E9D326333C2F}"/>
    <cellStyle name="Normal 2 4 8 3 4" xfId="9763" xr:uid="{B31F8DB7-86B3-463F-A558-4308E609EF42}"/>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5A608A15-44A8-448C-9180-0C8ADE375104}"/>
    <cellStyle name="Normal 2 4 8 4 2 3" xfId="12321" xr:uid="{6C796339-EEF3-4EC4-8A3B-C57056DBC36E}"/>
    <cellStyle name="Normal 2 4 8 4 3" xfId="5944" xr:uid="{00000000-0005-0000-0000-000009110000}"/>
    <cellStyle name="Normal 2 4 8 4 3 2" xfId="14394" xr:uid="{87333F77-E799-4BE3-BA4E-3FF3AB6477F8}"/>
    <cellStyle name="Normal 2 4 8 4 4" xfId="10176" xr:uid="{198A7962-1837-464E-978E-FD1B0523EB21}"/>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B370CB69-62F4-4CC5-9FC4-E97043F1DFCA}"/>
    <cellStyle name="Normal 2 4 8 5 2 3" xfId="12734" xr:uid="{68109F8E-E33D-4FD2-BD8A-6E981BE2FBF4}"/>
    <cellStyle name="Normal 2 4 8 5 3" xfId="6357" xr:uid="{00000000-0005-0000-0000-00000D110000}"/>
    <cellStyle name="Normal 2 4 8 5 3 2" xfId="14807" xr:uid="{B3686D68-684C-409F-A1DF-88D4EB291324}"/>
    <cellStyle name="Normal 2 4 8 5 4" xfId="10589" xr:uid="{BDD1D310-A32D-4F3A-9D47-A3445A8CC1EE}"/>
    <cellStyle name="Normal 2 4 8 6" xfId="2487" xr:uid="{00000000-0005-0000-0000-00000E110000}"/>
    <cellStyle name="Normal 2 4 8 6 2" xfId="6770" xr:uid="{00000000-0005-0000-0000-00000F110000}"/>
    <cellStyle name="Normal 2 4 8 6 2 2" xfId="15220" xr:uid="{981A782F-386A-4912-A806-369910C5513C}"/>
    <cellStyle name="Normal 2 4 8 6 3" xfId="11002" xr:uid="{84479613-EE79-4A7E-802D-40B5837DDA19}"/>
    <cellStyle name="Normal 2 4 8 7" xfId="4704" xr:uid="{00000000-0005-0000-0000-000010110000}"/>
    <cellStyle name="Normal 2 4 8 7 2" xfId="13154" xr:uid="{1B8C7D62-2EB9-4551-8C29-17675DA80A62}"/>
    <cellStyle name="Normal 2 4 8 8" xfId="8936" xr:uid="{859901A9-3F9D-47E2-A745-176B51B9B339}"/>
    <cellStyle name="Normal 2 5" xfId="315" xr:uid="{00000000-0005-0000-0000-000011110000}"/>
    <cellStyle name="Normal 2 5 10" xfId="4705" xr:uid="{00000000-0005-0000-0000-000012110000}"/>
    <cellStyle name="Normal 2 5 10 2" xfId="13155" xr:uid="{06FFA600-0449-4347-AE8B-0E343CE3716E}"/>
    <cellStyle name="Normal 2 5 11" xfId="8937" xr:uid="{202CAE4C-1C26-4E76-9A4B-6B17ED60BA13}"/>
    <cellStyle name="Normal 2 5 2" xfId="316" xr:uid="{00000000-0005-0000-0000-000013110000}"/>
    <cellStyle name="Normal 2 5 3" xfId="317" xr:uid="{00000000-0005-0000-0000-000014110000}"/>
    <cellStyle name="Normal 2 5 4" xfId="318" xr:uid="{00000000-0005-0000-0000-000015110000}"/>
    <cellStyle name="Normal 2 5 4 10" xfId="8938" xr:uid="{F2D4B377-B6D0-481E-9044-64899446E72E}"/>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B7C2940C-70DE-4CCC-98D5-2E8CD958366D}"/>
    <cellStyle name="Normal 2 5 4 2 2 2 2 3" xfId="11499" xr:uid="{598AA331-7172-48E5-9F3F-8D6665487F69}"/>
    <cellStyle name="Normal 2 5 4 2 2 2 3" xfId="5122" xr:uid="{00000000-0005-0000-0000-00001B110000}"/>
    <cellStyle name="Normal 2 5 4 2 2 2 3 2" xfId="13572" xr:uid="{43D970DD-1676-431B-9C4F-E92571DFEEC7}"/>
    <cellStyle name="Normal 2 5 4 2 2 2 4" xfId="9354" xr:uid="{CF4786A1-56C1-413C-8C06-56268B4D8F97}"/>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8834BDE3-9FEE-4507-9AA6-50323F4FCBA2}"/>
    <cellStyle name="Normal 2 5 4 2 2 3 2 3" xfId="11912" xr:uid="{239297B3-A7B6-49FD-BB1F-0C888C36FC84}"/>
    <cellStyle name="Normal 2 5 4 2 2 3 3" xfId="5535" xr:uid="{00000000-0005-0000-0000-00001F110000}"/>
    <cellStyle name="Normal 2 5 4 2 2 3 3 2" xfId="13985" xr:uid="{AE9799AD-6ED8-40E2-9506-B1896F75397D}"/>
    <cellStyle name="Normal 2 5 4 2 2 3 4" xfId="9767" xr:uid="{864C3B12-AA8E-4B71-AB80-EB01F4FDD5D6}"/>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7EADE808-B138-49AC-A34F-A0EE151E51A2}"/>
    <cellStyle name="Normal 2 5 4 2 2 4 2 3" xfId="12325" xr:uid="{3DFAEA53-6B43-4F56-A7BF-09B2676F7B92}"/>
    <cellStyle name="Normal 2 5 4 2 2 4 3" xfId="5948" xr:uid="{00000000-0005-0000-0000-000023110000}"/>
    <cellStyle name="Normal 2 5 4 2 2 4 3 2" xfId="14398" xr:uid="{DE8A4694-545B-4AF8-8DF5-639B9FFAD984}"/>
    <cellStyle name="Normal 2 5 4 2 2 4 4" xfId="10180" xr:uid="{A88CE827-8ABC-4E2D-A7D3-F7E09162866D}"/>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0DA9777A-8C10-432C-9DCE-7B9864356718}"/>
    <cellStyle name="Normal 2 5 4 2 2 5 2 3" xfId="12738" xr:uid="{9807A31D-5076-40E7-BC99-C389C36162BF}"/>
    <cellStyle name="Normal 2 5 4 2 2 5 3" xfId="6361" xr:uid="{00000000-0005-0000-0000-000027110000}"/>
    <cellStyle name="Normal 2 5 4 2 2 5 3 2" xfId="14811" xr:uid="{CC7FD606-9016-415C-8727-750B5FA1817D}"/>
    <cellStyle name="Normal 2 5 4 2 2 5 4" xfId="10593" xr:uid="{93AA16FA-EC27-471A-B64A-0F7B03E3534C}"/>
    <cellStyle name="Normal 2 5 4 2 2 6" xfId="2491" xr:uid="{00000000-0005-0000-0000-000028110000}"/>
    <cellStyle name="Normal 2 5 4 2 2 6 2" xfId="6774" xr:uid="{00000000-0005-0000-0000-000029110000}"/>
    <cellStyle name="Normal 2 5 4 2 2 6 2 2" xfId="15224" xr:uid="{B56D66CB-86DA-486F-AA0E-A196EC2FF7A4}"/>
    <cellStyle name="Normal 2 5 4 2 2 6 3" xfId="11006" xr:uid="{A84941EF-271D-419B-9B9F-31720CAA3AAA}"/>
    <cellStyle name="Normal 2 5 4 2 2 7" xfId="4708" xr:uid="{00000000-0005-0000-0000-00002A110000}"/>
    <cellStyle name="Normal 2 5 4 2 2 7 2" xfId="13158" xr:uid="{7D269FA4-0C49-484E-9801-2DA1E9BEA490}"/>
    <cellStyle name="Normal 2 5 4 2 2 8" xfId="8940" xr:uid="{80222156-3305-4225-BF86-6C67A063399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94323473-1DFE-47FC-A005-631DFE847E1D}"/>
    <cellStyle name="Normal 2 5 4 2 3 2 3" xfId="11498" xr:uid="{E2C930D6-5449-4B83-B951-7A38D541345B}"/>
    <cellStyle name="Normal 2 5 4 2 3 3" xfId="5121" xr:uid="{00000000-0005-0000-0000-00002E110000}"/>
    <cellStyle name="Normal 2 5 4 2 3 3 2" xfId="13571" xr:uid="{8E7B0F06-DD10-4C06-9873-F4E90841474A}"/>
    <cellStyle name="Normal 2 5 4 2 3 4" xfId="9353" xr:uid="{AAE1861B-0297-4370-89B9-91EA39B628E9}"/>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4C40CF53-2F20-46F7-9321-4360652605B4}"/>
    <cellStyle name="Normal 2 5 4 2 4 2 3" xfId="11911" xr:uid="{55258884-5434-4EA0-A870-1E68288EB883}"/>
    <cellStyle name="Normal 2 5 4 2 4 3" xfId="5534" xr:uid="{00000000-0005-0000-0000-000032110000}"/>
    <cellStyle name="Normal 2 5 4 2 4 3 2" xfId="13984" xr:uid="{D68FD7C3-C877-4DDE-938F-9CD89564CCE1}"/>
    <cellStyle name="Normal 2 5 4 2 4 4" xfId="9766" xr:uid="{3BB0E711-9BF5-48F4-9621-160D0B21E922}"/>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8726AC46-D8AC-4D4E-8D22-FB2E55ADEC0A}"/>
    <cellStyle name="Normal 2 5 4 2 5 2 3" xfId="12324" xr:uid="{CA877BC8-59F5-4BB3-8058-B765A0C35B08}"/>
    <cellStyle name="Normal 2 5 4 2 5 3" xfId="5947" xr:uid="{00000000-0005-0000-0000-000036110000}"/>
    <cellStyle name="Normal 2 5 4 2 5 3 2" xfId="14397" xr:uid="{4AE0CF3E-B162-4AAA-BE83-4EBA5A867187}"/>
    <cellStyle name="Normal 2 5 4 2 5 4" xfId="10179" xr:uid="{CA9D2330-2E69-4F21-A12D-4C92EDEEE610}"/>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030CD5FC-6516-438B-979E-941CD8D56744}"/>
    <cellStyle name="Normal 2 5 4 2 6 2 3" xfId="12737" xr:uid="{DB67C5A5-9D5F-4F10-8F2B-378212933275}"/>
    <cellStyle name="Normal 2 5 4 2 6 3" xfId="6360" xr:uid="{00000000-0005-0000-0000-00003A110000}"/>
    <cellStyle name="Normal 2 5 4 2 6 3 2" xfId="14810" xr:uid="{341F569F-6435-4FE8-A626-B9636DF622A2}"/>
    <cellStyle name="Normal 2 5 4 2 6 4" xfId="10592" xr:uid="{FA72C764-8228-4757-A8C9-DDFC4FEDA3ED}"/>
    <cellStyle name="Normal 2 5 4 2 7" xfId="2490" xr:uid="{00000000-0005-0000-0000-00003B110000}"/>
    <cellStyle name="Normal 2 5 4 2 7 2" xfId="6773" xr:uid="{00000000-0005-0000-0000-00003C110000}"/>
    <cellStyle name="Normal 2 5 4 2 7 2 2" xfId="15223" xr:uid="{22C84089-00C2-4D86-82AC-7F4E02DD8CF2}"/>
    <cellStyle name="Normal 2 5 4 2 7 3" xfId="11005" xr:uid="{8C959B71-78FE-4A3B-949A-71F2E5CCBE42}"/>
    <cellStyle name="Normal 2 5 4 2 8" xfId="4707" xr:uid="{00000000-0005-0000-0000-00003D110000}"/>
    <cellStyle name="Normal 2 5 4 2 8 2" xfId="13157" xr:uid="{ECD0F98E-17AB-4281-ABC4-FA1A25ABC694}"/>
    <cellStyle name="Normal 2 5 4 2 9" xfId="8939" xr:uid="{C9550674-21F2-4003-99AF-1E78BD93FF0E}"/>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32C17D86-8CE1-4CF2-9053-8DAB885F2AAA}"/>
    <cellStyle name="Normal 2 5 4 3 2 2 3" xfId="11500" xr:uid="{72570532-F997-480F-A5B7-D79CEA8DE585}"/>
    <cellStyle name="Normal 2 5 4 3 2 3" xfId="5123" xr:uid="{00000000-0005-0000-0000-000042110000}"/>
    <cellStyle name="Normal 2 5 4 3 2 3 2" xfId="13573" xr:uid="{BF07F7AD-B1BB-414A-A9B9-35D1F51CC60B}"/>
    <cellStyle name="Normal 2 5 4 3 2 4" xfId="9355" xr:uid="{1619553F-12DD-4EFB-8E9F-F53B6B802922}"/>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D50AB4D0-B8D1-40B8-B6FB-07F47B646F9E}"/>
    <cellStyle name="Normal 2 5 4 3 3 2 3" xfId="11913" xr:uid="{D10BD100-2CAA-41AA-B7F3-DD8273048373}"/>
    <cellStyle name="Normal 2 5 4 3 3 3" xfId="5536" xr:uid="{00000000-0005-0000-0000-000046110000}"/>
    <cellStyle name="Normal 2 5 4 3 3 3 2" xfId="13986" xr:uid="{3DC48766-EDFC-4F40-8B46-F401ED57C7CE}"/>
    <cellStyle name="Normal 2 5 4 3 3 4" xfId="9768" xr:uid="{8D30783B-FC6E-4B2D-A683-86452EED3408}"/>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02E7E7F2-A70F-4552-B3DC-D47CF80F8C59}"/>
    <cellStyle name="Normal 2 5 4 3 4 2 3" xfId="12326" xr:uid="{741EA01E-455E-4177-B994-ED6AA1B340C2}"/>
    <cellStyle name="Normal 2 5 4 3 4 3" xfId="5949" xr:uid="{00000000-0005-0000-0000-00004A110000}"/>
    <cellStyle name="Normal 2 5 4 3 4 3 2" xfId="14399" xr:uid="{2FF8B740-9C8E-4ACD-A543-E495365E672C}"/>
    <cellStyle name="Normal 2 5 4 3 4 4" xfId="10181" xr:uid="{020014C6-C4E8-40A0-BB45-4E291A90417D}"/>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959551FA-2339-4D32-87D1-0E6E8D535873}"/>
    <cellStyle name="Normal 2 5 4 3 5 2 3" xfId="12739" xr:uid="{F443D8B8-17FB-490B-A2B4-3A55D592FD90}"/>
    <cellStyle name="Normal 2 5 4 3 5 3" xfId="6362" xr:uid="{00000000-0005-0000-0000-00004E110000}"/>
    <cellStyle name="Normal 2 5 4 3 5 3 2" xfId="14812" xr:uid="{D3A2E1D9-DFAD-47C5-9C91-4D32771DBA4B}"/>
    <cellStyle name="Normal 2 5 4 3 5 4" xfId="10594" xr:uid="{DB70EC7D-35A0-4EFC-A13B-9778502DB47A}"/>
    <cellStyle name="Normal 2 5 4 3 6" xfId="2492" xr:uid="{00000000-0005-0000-0000-00004F110000}"/>
    <cellStyle name="Normal 2 5 4 3 6 2" xfId="6775" xr:uid="{00000000-0005-0000-0000-000050110000}"/>
    <cellStyle name="Normal 2 5 4 3 6 2 2" xfId="15225" xr:uid="{0FB1324F-EA6B-4245-96B6-EDD128204984}"/>
    <cellStyle name="Normal 2 5 4 3 6 3" xfId="11007" xr:uid="{C00CC82B-25FF-499B-83B0-63B6E9C1F908}"/>
    <cellStyle name="Normal 2 5 4 3 7" xfId="4709" xr:uid="{00000000-0005-0000-0000-000051110000}"/>
    <cellStyle name="Normal 2 5 4 3 7 2" xfId="13159" xr:uid="{482A5195-40EC-4B1E-83B6-F62D3499885C}"/>
    <cellStyle name="Normal 2 5 4 3 8" xfId="8941" xr:uid="{AD6342C6-F2D7-46AC-8012-82519F316D75}"/>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0314B477-7CC8-4547-9F96-277E0781FA96}"/>
    <cellStyle name="Normal 2 5 4 4 2 3" xfId="11497" xr:uid="{390B93B9-6F33-4B28-9117-8DFF4D0257BD}"/>
    <cellStyle name="Normal 2 5 4 4 3" xfId="5120" xr:uid="{00000000-0005-0000-0000-000055110000}"/>
    <cellStyle name="Normal 2 5 4 4 3 2" xfId="13570" xr:uid="{3D7E8F60-6246-47C4-ACCD-DF27B6682DA1}"/>
    <cellStyle name="Normal 2 5 4 4 4" xfId="9352" xr:uid="{0447961A-D07D-42F6-A367-5BEEE6D299CE}"/>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74020FC2-7919-4320-8ADC-E3B94E264750}"/>
    <cellStyle name="Normal 2 5 4 5 2 3" xfId="11910" xr:uid="{FAD49B54-5403-400C-90C2-8F56D3A02042}"/>
    <cellStyle name="Normal 2 5 4 5 3" xfId="5533" xr:uid="{00000000-0005-0000-0000-000059110000}"/>
    <cellStyle name="Normal 2 5 4 5 3 2" xfId="13983" xr:uid="{65230602-D672-4954-91F1-A8D7A7F9CB67}"/>
    <cellStyle name="Normal 2 5 4 5 4" xfId="9765" xr:uid="{91470A5C-A37B-4147-8B40-FFC6E3F1549F}"/>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E99798A9-2B7C-47E6-8AFA-B9B506B2B59C}"/>
    <cellStyle name="Normal 2 5 4 6 2 3" xfId="12323" xr:uid="{51A620C9-E19E-4805-A3D2-116DF66B8083}"/>
    <cellStyle name="Normal 2 5 4 6 3" xfId="5946" xr:uid="{00000000-0005-0000-0000-00005D110000}"/>
    <cellStyle name="Normal 2 5 4 6 3 2" xfId="14396" xr:uid="{07067039-770E-48CD-8796-8449E5B29593}"/>
    <cellStyle name="Normal 2 5 4 6 4" xfId="10178" xr:uid="{A31F9C75-BA33-41CE-B72A-D7222E53ABC6}"/>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39126955-D3B1-443F-9E74-B722335DE7FB}"/>
    <cellStyle name="Normal 2 5 4 7 2 3" xfId="12736" xr:uid="{DEB9A4DD-4BAC-430D-8E67-3453B2CB9B70}"/>
    <cellStyle name="Normal 2 5 4 7 3" xfId="6359" xr:uid="{00000000-0005-0000-0000-000061110000}"/>
    <cellStyle name="Normal 2 5 4 7 3 2" xfId="14809" xr:uid="{A766D916-48F9-483A-A5EE-670932925D8A}"/>
    <cellStyle name="Normal 2 5 4 7 4" xfId="10591" xr:uid="{EA7E0D8E-5EA3-4162-AAFC-70D6DF38D7F2}"/>
    <cellStyle name="Normal 2 5 4 8" xfId="2489" xr:uid="{00000000-0005-0000-0000-000062110000}"/>
    <cellStyle name="Normal 2 5 4 8 2" xfId="6772" xr:uid="{00000000-0005-0000-0000-000063110000}"/>
    <cellStyle name="Normal 2 5 4 8 2 2" xfId="15222" xr:uid="{6C9FDCAC-9E41-4304-8C16-63C96D78CA79}"/>
    <cellStyle name="Normal 2 5 4 8 3" xfId="11004" xr:uid="{CA3A9AD5-0D6E-437F-B0FD-449B9FDE6A7E}"/>
    <cellStyle name="Normal 2 5 4 9" xfId="4706" xr:uid="{00000000-0005-0000-0000-000064110000}"/>
    <cellStyle name="Normal 2 5 4 9 2" xfId="13156" xr:uid="{DC2082B6-0D32-4105-B181-ADA42AA9040C}"/>
    <cellStyle name="Normal 2 5 5" xfId="803" xr:uid="{00000000-0005-0000-0000-000065110000}"/>
    <cellStyle name="Normal 2 5 5 2" xfId="3042" xr:uid="{00000000-0005-0000-0000-000066110000}"/>
    <cellStyle name="Normal 2 5 5 2 2" xfId="7264" xr:uid="{00000000-0005-0000-0000-000067110000}"/>
    <cellStyle name="Normal 2 5 5 2 2 2" xfId="15714" xr:uid="{9C2BF9FE-AE39-43F0-9048-47B37015D000}"/>
    <cellStyle name="Normal 2 5 5 2 3" xfId="11496" xr:uid="{75F61ED8-B362-4501-83EC-2FDE96521ED2}"/>
    <cellStyle name="Normal 2 5 5 3" xfId="5119" xr:uid="{00000000-0005-0000-0000-000068110000}"/>
    <cellStyle name="Normal 2 5 5 3 2" xfId="13569" xr:uid="{53895422-9576-4840-A4C4-3236ACF2AC30}"/>
    <cellStyle name="Normal 2 5 5 4" xfId="9351" xr:uid="{F1AE9CD4-CE1B-476A-AD69-11CD7798C549}"/>
    <cellStyle name="Normal 2 5 6" xfId="1225" xr:uid="{00000000-0005-0000-0000-000069110000}"/>
    <cellStyle name="Normal 2 5 6 2" xfId="3455" xr:uid="{00000000-0005-0000-0000-00006A110000}"/>
    <cellStyle name="Normal 2 5 6 2 2" xfId="7677" xr:uid="{00000000-0005-0000-0000-00006B110000}"/>
    <cellStyle name="Normal 2 5 6 2 2 2" xfId="16127" xr:uid="{18FE5298-F39B-4BA3-8230-803B538B7FCB}"/>
    <cellStyle name="Normal 2 5 6 2 3" xfId="11909" xr:uid="{9E623F34-B8AC-4239-A8F4-66FF989A0F2E}"/>
    <cellStyle name="Normal 2 5 6 3" xfId="5532" xr:uid="{00000000-0005-0000-0000-00006C110000}"/>
    <cellStyle name="Normal 2 5 6 3 2" xfId="13982" xr:uid="{E7C5BC34-E96F-46AE-8F3F-3A4DE6318893}"/>
    <cellStyle name="Normal 2 5 6 4" xfId="9764" xr:uid="{5461DB8B-7104-4FB1-9EA5-76BE3E2C6AB6}"/>
    <cellStyle name="Normal 2 5 7" xfId="1638" xr:uid="{00000000-0005-0000-0000-00006D110000}"/>
    <cellStyle name="Normal 2 5 7 2" xfId="3868" xr:uid="{00000000-0005-0000-0000-00006E110000}"/>
    <cellStyle name="Normal 2 5 7 2 2" xfId="8090" xr:uid="{00000000-0005-0000-0000-00006F110000}"/>
    <cellStyle name="Normal 2 5 7 2 2 2" xfId="16540" xr:uid="{6F1F4190-AA72-41E2-809B-851EE9A14D23}"/>
    <cellStyle name="Normal 2 5 7 2 3" xfId="12322" xr:uid="{7E7ED747-C172-444E-9B43-4FFA73FF2ED8}"/>
    <cellStyle name="Normal 2 5 7 3" xfId="5945" xr:uid="{00000000-0005-0000-0000-000070110000}"/>
    <cellStyle name="Normal 2 5 7 3 2" xfId="14395" xr:uid="{6BB13370-CDF2-439C-B1CF-87D9B938DE64}"/>
    <cellStyle name="Normal 2 5 7 4" xfId="10177" xr:uid="{4E05FD90-D945-4F1F-BCDE-A40D569B89E3}"/>
    <cellStyle name="Normal 2 5 8" xfId="2052" xr:uid="{00000000-0005-0000-0000-000071110000}"/>
    <cellStyle name="Normal 2 5 8 2" xfId="4281" xr:uid="{00000000-0005-0000-0000-000072110000}"/>
    <cellStyle name="Normal 2 5 8 2 2" xfId="8503" xr:uid="{00000000-0005-0000-0000-000073110000}"/>
    <cellStyle name="Normal 2 5 8 2 2 2" xfId="16953" xr:uid="{BB29D99F-791E-42C3-8094-2F11F3608BA3}"/>
    <cellStyle name="Normal 2 5 8 2 3" xfId="12735" xr:uid="{F705D9D5-1710-4F42-8CDC-A453A6BA442A}"/>
    <cellStyle name="Normal 2 5 8 3" xfId="6358" xr:uid="{00000000-0005-0000-0000-000074110000}"/>
    <cellStyle name="Normal 2 5 8 3 2" xfId="14808" xr:uid="{98E91056-1C23-45EA-9F3F-F495AAC9ED42}"/>
    <cellStyle name="Normal 2 5 8 4" xfId="10590" xr:uid="{76AC4BF4-EB34-4D41-83FE-1E0710B44C54}"/>
    <cellStyle name="Normal 2 5 9" xfId="2488" xr:uid="{00000000-0005-0000-0000-000075110000}"/>
    <cellStyle name="Normal 2 5 9 2" xfId="6771" xr:uid="{00000000-0005-0000-0000-000076110000}"/>
    <cellStyle name="Normal 2 5 9 2 2" xfId="15221" xr:uid="{CE2B98E9-BA37-4708-88F5-10424C697E3C}"/>
    <cellStyle name="Normal 2 5 9 3" xfId="11003" xr:uid="{CBADDDAD-ADB4-4A60-B3F3-B78FAB3F9058}"/>
    <cellStyle name="Normal 2 6" xfId="322" xr:uid="{00000000-0005-0000-0000-000077110000}"/>
    <cellStyle name="Normal 2 7" xfId="769" xr:uid="{00000000-0005-0000-0000-000078110000}"/>
    <cellStyle name="Normal 2 8" xfId="4495" xr:uid="{00000000-0005-0000-0000-000079110000}"/>
    <cellStyle name="Normal 2 8 2" xfId="12947" xr:uid="{C2A2BA19-A39B-4F99-8F0F-4B4012B51182}"/>
    <cellStyle name="Normal 3" xfId="323" xr:uid="{00000000-0005-0000-0000-00007A110000}"/>
    <cellStyle name="Normal 3 2" xfId="324" xr:uid="{00000000-0005-0000-0000-00007B110000}"/>
    <cellStyle name="Normal 3 2 10" xfId="8942" xr:uid="{19168162-902E-46F4-B213-A6970F705015}"/>
    <cellStyle name="Normal 3 2 2" xfId="325" xr:uid="{00000000-0005-0000-0000-00007C110000}"/>
    <cellStyle name="Normal 3 2 2 2" xfId="810" xr:uid="{00000000-0005-0000-0000-00007D110000}"/>
    <cellStyle name="Normal 3 2 3" xfId="326" xr:uid="{00000000-0005-0000-0000-00007E110000}"/>
    <cellStyle name="Normal 3 2 3 10" xfId="8943" xr:uid="{AB1EC3D4-0CE1-4C6A-AE0D-D690932DACBE}"/>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66DD9939-75DF-44BA-B021-98F626D07D22}"/>
    <cellStyle name="Normal 3 2 3 2 2 2 2 3" xfId="11504" xr:uid="{0E5A809C-5FCC-4861-9F91-908690B153AA}"/>
    <cellStyle name="Normal 3 2 3 2 2 2 3" xfId="5127" xr:uid="{00000000-0005-0000-0000-000084110000}"/>
    <cellStyle name="Normal 3 2 3 2 2 2 3 2" xfId="13577" xr:uid="{E53CF333-26F2-47A7-91EA-CFB5D6E262C7}"/>
    <cellStyle name="Normal 3 2 3 2 2 2 4" xfId="9359" xr:uid="{7E765095-B226-4FA1-BDFA-BC9E8E17501B}"/>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D322DCB5-6D60-4328-BE14-8653489EEF0E}"/>
    <cellStyle name="Normal 3 2 3 2 2 3 2 3" xfId="11917" xr:uid="{150A5E18-AF12-40C7-BB8E-AAB1D16AF981}"/>
    <cellStyle name="Normal 3 2 3 2 2 3 3" xfId="5540" xr:uid="{00000000-0005-0000-0000-000088110000}"/>
    <cellStyle name="Normal 3 2 3 2 2 3 3 2" xfId="13990" xr:uid="{69E60E27-056A-47AC-A7F2-6172F44A4367}"/>
    <cellStyle name="Normal 3 2 3 2 2 3 4" xfId="9772" xr:uid="{E37F6F11-DB81-441D-BB4C-3AA44E47775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D748C734-3742-4688-A531-E0F87AD89343}"/>
    <cellStyle name="Normal 3 2 3 2 2 4 2 3" xfId="12330" xr:uid="{099188D8-160D-49D1-B497-755C0BB48B88}"/>
    <cellStyle name="Normal 3 2 3 2 2 4 3" xfId="5953" xr:uid="{00000000-0005-0000-0000-00008C110000}"/>
    <cellStyle name="Normal 3 2 3 2 2 4 3 2" xfId="14403" xr:uid="{4A929388-D687-41D0-93AB-6CE197E86735}"/>
    <cellStyle name="Normal 3 2 3 2 2 4 4" xfId="10185" xr:uid="{85F33CA1-B0EE-4A77-913D-8B550B06F8F2}"/>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6A4917F0-8450-4A55-A1D9-5C6C0442EE41}"/>
    <cellStyle name="Normal 3 2 3 2 2 5 2 3" xfId="12743" xr:uid="{21907860-D526-4D11-8492-6A2463127539}"/>
    <cellStyle name="Normal 3 2 3 2 2 5 3" xfId="6366" xr:uid="{00000000-0005-0000-0000-000090110000}"/>
    <cellStyle name="Normal 3 2 3 2 2 5 3 2" xfId="14816" xr:uid="{672EDCD4-B8E5-4054-91F2-FBD9E3B60C5A}"/>
    <cellStyle name="Normal 3 2 3 2 2 5 4" xfId="10598" xr:uid="{8FD6E99C-6168-4A11-ABBF-F64F0220821C}"/>
    <cellStyle name="Normal 3 2 3 2 2 6" xfId="2496" xr:uid="{00000000-0005-0000-0000-000091110000}"/>
    <cellStyle name="Normal 3 2 3 2 2 6 2" xfId="6779" xr:uid="{00000000-0005-0000-0000-000092110000}"/>
    <cellStyle name="Normal 3 2 3 2 2 6 2 2" xfId="15229" xr:uid="{93BF030C-4A71-41A0-ADBA-9B1A7E7BA5AA}"/>
    <cellStyle name="Normal 3 2 3 2 2 6 3" xfId="11011" xr:uid="{25762B31-0F98-4E8C-A605-957E08D3ADD5}"/>
    <cellStyle name="Normal 3 2 3 2 2 7" xfId="4713" xr:uid="{00000000-0005-0000-0000-000093110000}"/>
    <cellStyle name="Normal 3 2 3 2 2 7 2" xfId="13163" xr:uid="{91D47DD3-111A-4888-A868-2C680F437880}"/>
    <cellStyle name="Normal 3 2 3 2 2 8" xfId="8945" xr:uid="{CAF75B62-19BE-411C-AD28-FFE36BCC1216}"/>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0A691224-4A6A-4FA2-8E33-CFB2C24790C3}"/>
    <cellStyle name="Normal 3 2 3 2 3 2 3" xfId="11503" xr:uid="{60E80E91-18D9-4BF0-BD0B-B20CD02A7B67}"/>
    <cellStyle name="Normal 3 2 3 2 3 3" xfId="5126" xr:uid="{00000000-0005-0000-0000-000097110000}"/>
    <cellStyle name="Normal 3 2 3 2 3 3 2" xfId="13576" xr:uid="{CA9418D7-1698-4E50-97FB-6D2B1C6134FA}"/>
    <cellStyle name="Normal 3 2 3 2 3 4" xfId="9358" xr:uid="{23F0EC4C-EC31-4392-AC13-6511B590D22A}"/>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011E661C-4900-4D8F-971E-F77986EF0B5B}"/>
    <cellStyle name="Normal 3 2 3 2 4 2 3" xfId="11916" xr:uid="{EEAC4AD3-E01D-430F-BC94-C3ECF68B6C49}"/>
    <cellStyle name="Normal 3 2 3 2 4 3" xfId="5539" xr:uid="{00000000-0005-0000-0000-00009B110000}"/>
    <cellStyle name="Normal 3 2 3 2 4 3 2" xfId="13989" xr:uid="{5ABA533B-C20F-4059-B45D-4CE6C00CB2C9}"/>
    <cellStyle name="Normal 3 2 3 2 4 4" xfId="9771" xr:uid="{9AB8E610-A296-4CFE-97BA-2BCBC9C0737D}"/>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2589232B-7FB1-4CED-A0A0-72B4DDC9546B}"/>
    <cellStyle name="Normal 3 2 3 2 5 2 3" xfId="12329" xr:uid="{732DDA34-12C0-47AE-BFB9-1EE8F470AB8E}"/>
    <cellStyle name="Normal 3 2 3 2 5 3" xfId="5952" xr:uid="{00000000-0005-0000-0000-00009F110000}"/>
    <cellStyle name="Normal 3 2 3 2 5 3 2" xfId="14402" xr:uid="{84C5748F-8DE2-4750-889D-AF09DFB501CE}"/>
    <cellStyle name="Normal 3 2 3 2 5 4" xfId="10184" xr:uid="{EE07055D-0F15-442B-8D3B-BAF5EF7423B3}"/>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6E16E670-66D2-45EB-93DB-6C431A2C83CE}"/>
    <cellStyle name="Normal 3 2 3 2 6 2 3" xfId="12742" xr:uid="{353E2713-89A6-4C92-A8B4-4C1863BE5FD8}"/>
    <cellStyle name="Normal 3 2 3 2 6 3" xfId="6365" xr:uid="{00000000-0005-0000-0000-0000A3110000}"/>
    <cellStyle name="Normal 3 2 3 2 6 3 2" xfId="14815" xr:uid="{FCEA3CE7-EBF2-4612-842E-63ABE89B6F13}"/>
    <cellStyle name="Normal 3 2 3 2 6 4" xfId="10597" xr:uid="{A03D2DBB-83A0-4724-BB7D-C4712F645CA4}"/>
    <cellStyle name="Normal 3 2 3 2 7" xfId="2495" xr:uid="{00000000-0005-0000-0000-0000A4110000}"/>
    <cellStyle name="Normal 3 2 3 2 7 2" xfId="6778" xr:uid="{00000000-0005-0000-0000-0000A5110000}"/>
    <cellStyle name="Normal 3 2 3 2 7 2 2" xfId="15228" xr:uid="{738F7B9A-997E-49A4-B28F-FFE0C3DAF7EF}"/>
    <cellStyle name="Normal 3 2 3 2 7 3" xfId="11010" xr:uid="{6A35D9BB-600C-4C24-B19F-8A1B25561780}"/>
    <cellStyle name="Normal 3 2 3 2 8" xfId="4712" xr:uid="{00000000-0005-0000-0000-0000A6110000}"/>
    <cellStyle name="Normal 3 2 3 2 8 2" xfId="13162" xr:uid="{AF1A026F-2EF3-470B-A348-27FD26730368}"/>
    <cellStyle name="Normal 3 2 3 2 9" xfId="8944" xr:uid="{CDD8F56F-6F89-41E9-A40A-4B9F56D1DA32}"/>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FE853C34-3DB1-4609-937E-ADBE91CAF2CE}"/>
    <cellStyle name="Normal 3 2 3 3 2 2 3" xfId="11505" xr:uid="{DD7F5A45-7DC0-49B7-90BD-53D979339382}"/>
    <cellStyle name="Normal 3 2 3 3 2 3" xfId="5128" xr:uid="{00000000-0005-0000-0000-0000AB110000}"/>
    <cellStyle name="Normal 3 2 3 3 2 3 2" xfId="13578" xr:uid="{01BC3C76-10BC-403D-B4B7-D1D227B6C4E6}"/>
    <cellStyle name="Normal 3 2 3 3 2 4" xfId="9360" xr:uid="{8B1D039E-D5AC-4C24-A393-9E797F30276D}"/>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50840715-0A75-4036-B22E-B402A7385D99}"/>
    <cellStyle name="Normal 3 2 3 3 3 2 3" xfId="11918" xr:uid="{90119A73-4812-4847-908F-703CB5740CD2}"/>
    <cellStyle name="Normal 3 2 3 3 3 3" xfId="5541" xr:uid="{00000000-0005-0000-0000-0000AF110000}"/>
    <cellStyle name="Normal 3 2 3 3 3 3 2" xfId="13991" xr:uid="{932C1787-FD42-4B23-869A-1191D460FFF6}"/>
    <cellStyle name="Normal 3 2 3 3 3 4" xfId="9773" xr:uid="{8209347B-913D-4960-B4C4-F719368163FF}"/>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47D18FDB-3DC7-43E0-A02D-B46E739C3AAB}"/>
    <cellStyle name="Normal 3 2 3 3 4 2 3" xfId="12331" xr:uid="{9A9B2D99-5862-4CEA-AAC6-6D27A4D54F76}"/>
    <cellStyle name="Normal 3 2 3 3 4 3" xfId="5954" xr:uid="{00000000-0005-0000-0000-0000B3110000}"/>
    <cellStyle name="Normal 3 2 3 3 4 3 2" xfId="14404" xr:uid="{0644C55F-8F7B-4482-84B3-DBB06390275C}"/>
    <cellStyle name="Normal 3 2 3 3 4 4" xfId="10186" xr:uid="{0F944B42-E94E-445D-A25D-2B7B2F598111}"/>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A0FCDEAB-7ED5-430A-8045-2AC1D3201D9F}"/>
    <cellStyle name="Normal 3 2 3 3 5 2 3" xfId="12744" xr:uid="{33845562-A1A3-41D3-8F48-EA6B5BC3FA49}"/>
    <cellStyle name="Normal 3 2 3 3 5 3" xfId="6367" xr:uid="{00000000-0005-0000-0000-0000B7110000}"/>
    <cellStyle name="Normal 3 2 3 3 5 3 2" xfId="14817" xr:uid="{2AEBAC63-0AC6-4532-9074-54E762DB2FC2}"/>
    <cellStyle name="Normal 3 2 3 3 5 4" xfId="10599" xr:uid="{97504F47-EC65-4AEE-9360-DC172C4A657B}"/>
    <cellStyle name="Normal 3 2 3 3 6" xfId="2497" xr:uid="{00000000-0005-0000-0000-0000B8110000}"/>
    <cellStyle name="Normal 3 2 3 3 6 2" xfId="6780" xr:uid="{00000000-0005-0000-0000-0000B9110000}"/>
    <cellStyle name="Normal 3 2 3 3 6 2 2" xfId="15230" xr:uid="{DC98B016-BA7F-48FD-8371-6FF9C5CF7712}"/>
    <cellStyle name="Normal 3 2 3 3 6 3" xfId="11012" xr:uid="{948A89EE-F578-4BEF-B1D6-36AE98DA1EBA}"/>
    <cellStyle name="Normal 3 2 3 3 7" xfId="4714" xr:uid="{00000000-0005-0000-0000-0000BA110000}"/>
    <cellStyle name="Normal 3 2 3 3 7 2" xfId="13164" xr:uid="{33D9D9D9-EA18-41D8-B0DF-06AF557CDCEE}"/>
    <cellStyle name="Normal 3 2 3 3 8" xfId="8946" xr:uid="{E0E8672B-D337-4041-921D-AFF2B1E9E6B9}"/>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A1770A03-4E4E-4FBA-BDA0-B8185F19370D}"/>
    <cellStyle name="Normal 3 2 3 4 2 3" xfId="11502" xr:uid="{D734923D-0935-4B47-8BFA-CBEADB412429}"/>
    <cellStyle name="Normal 3 2 3 4 3" xfId="5125" xr:uid="{00000000-0005-0000-0000-0000BE110000}"/>
    <cellStyle name="Normal 3 2 3 4 3 2" xfId="13575" xr:uid="{E1FFD17E-0C28-4879-BB24-CB60D11169B9}"/>
    <cellStyle name="Normal 3 2 3 4 4" xfId="9357" xr:uid="{66CAB44E-2C2D-47BC-A078-4BCF8062CC8B}"/>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6B5D3E97-F6AE-44C2-A1BC-4E17D40881B1}"/>
    <cellStyle name="Normal 3 2 3 5 2 3" xfId="11915" xr:uid="{81608F70-4E6E-4795-99FD-6AA8C64C91F8}"/>
    <cellStyle name="Normal 3 2 3 5 3" xfId="5538" xr:uid="{00000000-0005-0000-0000-0000C2110000}"/>
    <cellStyle name="Normal 3 2 3 5 3 2" xfId="13988" xr:uid="{4A6C2D48-6F4B-44E7-9313-CD9603CA183A}"/>
    <cellStyle name="Normal 3 2 3 5 4" xfId="9770" xr:uid="{A1022B8E-E2F7-4F15-9626-2DA6DA9B9BEC}"/>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DBFAE68A-FBD2-4A3E-ACFB-7DEB536CEDEE}"/>
    <cellStyle name="Normal 3 2 3 6 2 3" xfId="12328" xr:uid="{FEC30845-FDA7-4D24-AE24-FB2ABE89D785}"/>
    <cellStyle name="Normal 3 2 3 6 3" xfId="5951" xr:uid="{00000000-0005-0000-0000-0000C6110000}"/>
    <cellStyle name="Normal 3 2 3 6 3 2" xfId="14401" xr:uid="{3CEAB1EF-8AFD-4665-B762-E6B342AA34EE}"/>
    <cellStyle name="Normal 3 2 3 6 4" xfId="10183" xr:uid="{3D3D0C4E-5C4F-4B9B-8196-5D2CC5664A22}"/>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0D9B0243-8BC0-4242-B173-051D0D4542F5}"/>
    <cellStyle name="Normal 3 2 3 7 2 3" xfId="12741" xr:uid="{94F167C9-42A8-4718-8E5A-491A52C4148F}"/>
    <cellStyle name="Normal 3 2 3 7 3" xfId="6364" xr:uid="{00000000-0005-0000-0000-0000CA110000}"/>
    <cellStyle name="Normal 3 2 3 7 3 2" xfId="14814" xr:uid="{D475D093-5898-427E-8879-945D5A283607}"/>
    <cellStyle name="Normal 3 2 3 7 4" xfId="10596" xr:uid="{2CC2E09E-6EE0-4E67-9DA5-73BB648FC930}"/>
    <cellStyle name="Normal 3 2 3 8" xfId="2494" xr:uid="{00000000-0005-0000-0000-0000CB110000}"/>
    <cellStyle name="Normal 3 2 3 8 2" xfId="6777" xr:uid="{00000000-0005-0000-0000-0000CC110000}"/>
    <cellStyle name="Normal 3 2 3 8 2 2" xfId="15227" xr:uid="{72D3FF68-6D13-4026-80C3-7879A6485F66}"/>
    <cellStyle name="Normal 3 2 3 8 3" xfId="11009" xr:uid="{D07FD9B9-6633-40FB-903A-237A2FE2D99C}"/>
    <cellStyle name="Normal 3 2 3 9" xfId="4711" xr:uid="{00000000-0005-0000-0000-0000CD110000}"/>
    <cellStyle name="Normal 3 2 3 9 2" xfId="13161" xr:uid="{DFF46533-FC17-4835-AD58-25FC6C545B3F}"/>
    <cellStyle name="Normal 3 2 4" xfId="809" xr:uid="{00000000-0005-0000-0000-0000CE110000}"/>
    <cellStyle name="Normal 3 2 4 2" xfId="3047" xr:uid="{00000000-0005-0000-0000-0000CF110000}"/>
    <cellStyle name="Normal 3 2 4 2 2" xfId="7269" xr:uid="{00000000-0005-0000-0000-0000D0110000}"/>
    <cellStyle name="Normal 3 2 4 2 2 2" xfId="15719" xr:uid="{6F6CA018-9863-4189-BC8D-87CB40EE31FB}"/>
    <cellStyle name="Normal 3 2 4 2 3" xfId="11501" xr:uid="{84602EF0-07D2-45A3-AFB8-878E13C595AC}"/>
    <cellStyle name="Normal 3 2 4 3" xfId="5124" xr:uid="{00000000-0005-0000-0000-0000D1110000}"/>
    <cellStyle name="Normal 3 2 4 3 2" xfId="13574" xr:uid="{59C9AAAB-33AE-48B0-8CA2-D587E2D4DC49}"/>
    <cellStyle name="Normal 3 2 4 4" xfId="9356" xr:uid="{ED9C1213-5233-4A92-BD25-713E8F8DA4AC}"/>
    <cellStyle name="Normal 3 2 5" xfId="1230" xr:uid="{00000000-0005-0000-0000-0000D2110000}"/>
    <cellStyle name="Normal 3 2 5 2" xfId="3460" xr:uid="{00000000-0005-0000-0000-0000D3110000}"/>
    <cellStyle name="Normal 3 2 5 2 2" xfId="7682" xr:uid="{00000000-0005-0000-0000-0000D4110000}"/>
    <cellStyle name="Normal 3 2 5 2 2 2" xfId="16132" xr:uid="{86944F24-6191-4CB9-8834-5C4A94D4032A}"/>
    <cellStyle name="Normal 3 2 5 2 3" xfId="11914" xr:uid="{6C65C718-1DBC-443C-8D7D-A1A2C28349A2}"/>
    <cellStyle name="Normal 3 2 5 3" xfId="5537" xr:uid="{00000000-0005-0000-0000-0000D5110000}"/>
    <cellStyle name="Normal 3 2 5 3 2" xfId="13987" xr:uid="{1F588980-9EAF-451D-8D53-1D3C7AAAED5C}"/>
    <cellStyle name="Normal 3 2 5 4" xfId="9769" xr:uid="{B8F74EF2-9B5B-4770-A5A0-8DE4A87C0E55}"/>
    <cellStyle name="Normal 3 2 6" xfId="1643" xr:uid="{00000000-0005-0000-0000-0000D6110000}"/>
    <cellStyle name="Normal 3 2 6 2" xfId="3873" xr:uid="{00000000-0005-0000-0000-0000D7110000}"/>
    <cellStyle name="Normal 3 2 6 2 2" xfId="8095" xr:uid="{00000000-0005-0000-0000-0000D8110000}"/>
    <cellStyle name="Normal 3 2 6 2 2 2" xfId="16545" xr:uid="{2A427FEA-80E6-4AC2-BE58-5AB0A35CC835}"/>
    <cellStyle name="Normal 3 2 6 2 3" xfId="12327" xr:uid="{58B790F7-F08D-4EA1-B4DC-8D1DB34B2D51}"/>
    <cellStyle name="Normal 3 2 6 3" xfId="5950" xr:uid="{00000000-0005-0000-0000-0000D9110000}"/>
    <cellStyle name="Normal 3 2 6 3 2" xfId="14400" xr:uid="{5A6EDF46-E853-4976-A912-6E395F1EA4BA}"/>
    <cellStyle name="Normal 3 2 6 4" xfId="10182" xr:uid="{950B29BF-D09C-499C-BADA-BD269875B72E}"/>
    <cellStyle name="Normal 3 2 7" xfId="2057" xr:uid="{00000000-0005-0000-0000-0000DA110000}"/>
    <cellStyle name="Normal 3 2 7 2" xfId="4286" xr:uid="{00000000-0005-0000-0000-0000DB110000}"/>
    <cellStyle name="Normal 3 2 7 2 2" xfId="8508" xr:uid="{00000000-0005-0000-0000-0000DC110000}"/>
    <cellStyle name="Normal 3 2 7 2 2 2" xfId="16958" xr:uid="{087F182E-FD75-4DF3-9E21-1466D9782FB5}"/>
    <cellStyle name="Normal 3 2 7 2 3" xfId="12740" xr:uid="{B9B9D53E-55EA-4123-91C2-6B0B2727F564}"/>
    <cellStyle name="Normal 3 2 7 3" xfId="6363" xr:uid="{00000000-0005-0000-0000-0000DD110000}"/>
    <cellStyle name="Normal 3 2 7 3 2" xfId="14813" xr:uid="{279DA33D-4A2D-45CB-962F-15B370F7047D}"/>
    <cellStyle name="Normal 3 2 7 4" xfId="10595" xr:uid="{4E7AC72D-17EE-4C81-8F72-7473F0F6D85D}"/>
    <cellStyle name="Normal 3 2 8" xfId="2493" xr:uid="{00000000-0005-0000-0000-0000DE110000}"/>
    <cellStyle name="Normal 3 2 8 2" xfId="6776" xr:uid="{00000000-0005-0000-0000-0000DF110000}"/>
    <cellStyle name="Normal 3 2 8 2 2" xfId="15226" xr:uid="{0EFDB975-FAB9-4408-B2FD-E44C1C28F96A}"/>
    <cellStyle name="Normal 3 2 8 3" xfId="11008" xr:uid="{00DAF8E3-2A27-4742-B047-89A65B01F3A2}"/>
    <cellStyle name="Normal 3 2 9" xfId="4710" xr:uid="{00000000-0005-0000-0000-0000E0110000}"/>
    <cellStyle name="Normal 3 2 9 2" xfId="13160" xr:uid="{7041747F-CC5E-4BB3-883A-6204985F83D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FB310144-1EB7-4D26-8191-CD2AC60254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801404B3-D02B-4C41-9940-67A6FE31400C}"/>
    <cellStyle name="Normal 4 2 2 10 2 3" xfId="12745" xr:uid="{7CFE7FA2-0FAA-40B6-9C69-29515D4545B9}"/>
    <cellStyle name="Normal 4 2 2 10 3" xfId="6368" xr:uid="{00000000-0005-0000-0000-0000ED110000}"/>
    <cellStyle name="Normal 4 2 2 10 3 2" xfId="14818" xr:uid="{8943A010-D285-4DC8-BBBC-803F36201FF1}"/>
    <cellStyle name="Normal 4 2 2 10 4" xfId="10600" xr:uid="{EEF69F26-6E20-4A63-B5D8-18F98EF70FBB}"/>
    <cellStyle name="Normal 4 2 2 11" xfId="2498" xr:uid="{00000000-0005-0000-0000-0000EE110000}"/>
    <cellStyle name="Normal 4 2 2 11 2" xfId="6781" xr:uid="{00000000-0005-0000-0000-0000EF110000}"/>
    <cellStyle name="Normal 4 2 2 11 2 2" xfId="15231" xr:uid="{52BDDB7B-3FE8-4CDD-9D32-1EED3E48A4F5}"/>
    <cellStyle name="Normal 4 2 2 11 3" xfId="11013" xr:uid="{8633B71C-D5C5-4688-A3F8-3904B721093D}"/>
    <cellStyle name="Normal 4 2 2 12" xfId="4716" xr:uid="{00000000-0005-0000-0000-0000F0110000}"/>
    <cellStyle name="Normal 4 2 2 12 2" xfId="13166" xr:uid="{C76CCCDE-CC29-4AD6-A7B2-2F945CC6077F}"/>
    <cellStyle name="Normal 4 2 2 13" xfId="8948" xr:uid="{FCAE9AA3-C391-4632-B726-5C24A2E0645E}"/>
    <cellStyle name="Normal 4 2 2 2" xfId="338" xr:uid="{00000000-0005-0000-0000-0000F1110000}"/>
    <cellStyle name="Normal 4 2 2 3" xfId="339" xr:uid="{00000000-0005-0000-0000-0000F2110000}"/>
    <cellStyle name="Normal 4 2 2 3 10" xfId="4717" xr:uid="{00000000-0005-0000-0000-0000F3110000}"/>
    <cellStyle name="Normal 4 2 2 3 10 2" xfId="13167" xr:uid="{621C7D20-F72E-42E7-B235-955AED839256}"/>
    <cellStyle name="Normal 4 2 2 3 11" xfId="8949" xr:uid="{E32F1B74-8925-4417-8505-256D26070D73}"/>
    <cellStyle name="Normal 4 2 2 3 2" xfId="340" xr:uid="{00000000-0005-0000-0000-0000F4110000}"/>
    <cellStyle name="Normal 4 2 2 3 2 10" xfId="8950" xr:uid="{DCC174C8-5AE0-48E4-A68E-95FBD47309B2}"/>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AE60FDFB-B614-40D0-BDB7-2084957B41C3}"/>
    <cellStyle name="Normal 4 2 2 3 2 2 2 2 2 3" xfId="11510" xr:uid="{078CE356-D942-4854-84EF-BE675B77CA29}"/>
    <cellStyle name="Normal 4 2 2 3 2 2 2 2 3" xfId="5133" xr:uid="{00000000-0005-0000-0000-0000FA110000}"/>
    <cellStyle name="Normal 4 2 2 3 2 2 2 2 3 2" xfId="13583" xr:uid="{1301366B-87B4-4DE9-A7CB-FEBAC2233236}"/>
    <cellStyle name="Normal 4 2 2 3 2 2 2 2 4" xfId="9365" xr:uid="{A4A3C3B6-C2CC-4893-BF5A-0ECBCDA3DBCD}"/>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09A2CFFB-544C-4F6D-9F08-08F9E9ED12E5}"/>
    <cellStyle name="Normal 4 2 2 3 2 2 2 3 2 3" xfId="11923" xr:uid="{37A4F3DA-4BF8-4240-85D7-693C4A96BF2D}"/>
    <cellStyle name="Normal 4 2 2 3 2 2 2 3 3" xfId="5546" xr:uid="{00000000-0005-0000-0000-0000FE110000}"/>
    <cellStyle name="Normal 4 2 2 3 2 2 2 3 3 2" xfId="13996" xr:uid="{4C1B5BD4-E0B1-4A84-B60B-6872113A05F8}"/>
    <cellStyle name="Normal 4 2 2 3 2 2 2 3 4" xfId="9778" xr:uid="{3F6DD943-750A-431C-801C-A94875562EE2}"/>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4CEE02C9-1A7B-4ECD-A53F-712CE3DA8410}"/>
    <cellStyle name="Normal 4 2 2 3 2 2 2 4 2 3" xfId="12336" xr:uid="{B139E63A-406B-4A2E-8F03-17280EEEBD45}"/>
    <cellStyle name="Normal 4 2 2 3 2 2 2 4 3" xfId="5959" xr:uid="{00000000-0005-0000-0000-000002120000}"/>
    <cellStyle name="Normal 4 2 2 3 2 2 2 4 3 2" xfId="14409" xr:uid="{686560C0-9CA9-4267-A905-F8A5EF321B79}"/>
    <cellStyle name="Normal 4 2 2 3 2 2 2 4 4" xfId="10191" xr:uid="{048F77BC-7F35-42EF-9681-253D2E2CFB8E}"/>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580E824B-E28A-499C-92C3-EC2978A20B43}"/>
    <cellStyle name="Normal 4 2 2 3 2 2 2 5 2 3" xfId="12749" xr:uid="{2621C40F-5C4A-43CB-B126-4822C194845D}"/>
    <cellStyle name="Normal 4 2 2 3 2 2 2 5 3" xfId="6372" xr:uid="{00000000-0005-0000-0000-000006120000}"/>
    <cellStyle name="Normal 4 2 2 3 2 2 2 5 3 2" xfId="14822" xr:uid="{86F330EE-D2D1-45C2-AFEF-9B1CA8CDD7DF}"/>
    <cellStyle name="Normal 4 2 2 3 2 2 2 5 4" xfId="10604" xr:uid="{49D7DA41-02B4-4754-84B2-5F4EF1CA484F}"/>
    <cellStyle name="Normal 4 2 2 3 2 2 2 6" xfId="2502" xr:uid="{00000000-0005-0000-0000-000007120000}"/>
    <cellStyle name="Normal 4 2 2 3 2 2 2 6 2" xfId="6785" xr:uid="{00000000-0005-0000-0000-000008120000}"/>
    <cellStyle name="Normal 4 2 2 3 2 2 2 6 2 2" xfId="15235" xr:uid="{A532EE0D-1290-4E60-9748-02BCAE53C330}"/>
    <cellStyle name="Normal 4 2 2 3 2 2 2 6 3" xfId="11017" xr:uid="{CE5B677D-9E4B-4DAC-A95B-09359C9F5A41}"/>
    <cellStyle name="Normal 4 2 2 3 2 2 2 7" xfId="4720" xr:uid="{00000000-0005-0000-0000-000009120000}"/>
    <cellStyle name="Normal 4 2 2 3 2 2 2 7 2" xfId="13170" xr:uid="{E9F98DE4-64D7-4B08-B43F-9FB90489DF96}"/>
    <cellStyle name="Normal 4 2 2 3 2 2 2 8" xfId="8952" xr:uid="{48401BC2-8181-40A8-A3CD-6FF6A290F52D}"/>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FB6A0823-8235-4C09-BB3C-AD3894D2AFB4}"/>
    <cellStyle name="Normal 4 2 2 3 2 2 3 2 3" xfId="11509" xr:uid="{66C039C7-2521-49BC-8292-5AB8C29F1DEE}"/>
    <cellStyle name="Normal 4 2 2 3 2 2 3 3" xfId="5132" xr:uid="{00000000-0005-0000-0000-00000D120000}"/>
    <cellStyle name="Normal 4 2 2 3 2 2 3 3 2" xfId="13582" xr:uid="{465ED929-F0A8-4035-86EA-9F6F9DD5A30B}"/>
    <cellStyle name="Normal 4 2 2 3 2 2 3 4" xfId="9364" xr:uid="{6222632F-A5DA-4872-BCC9-4413301A9D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A531AD8A-A264-4E40-841B-302659F3535A}"/>
    <cellStyle name="Normal 4 2 2 3 2 2 4 2 3" xfId="11922" xr:uid="{0EB02873-B2BC-4542-9214-79007A218964}"/>
    <cellStyle name="Normal 4 2 2 3 2 2 4 3" xfId="5545" xr:uid="{00000000-0005-0000-0000-000011120000}"/>
    <cellStyle name="Normal 4 2 2 3 2 2 4 3 2" xfId="13995" xr:uid="{ED6A31E0-D5FA-47E5-8608-F14A45F4227B}"/>
    <cellStyle name="Normal 4 2 2 3 2 2 4 4" xfId="9777" xr:uid="{69F0D0F4-EFB2-4FF1-8818-90EA3A440E87}"/>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F381390E-D97F-4F31-A3A8-64181CD29A5D}"/>
    <cellStyle name="Normal 4 2 2 3 2 2 5 2 3" xfId="12335" xr:uid="{AC6783AE-E598-492F-B87D-9AA54BF643CB}"/>
    <cellStyle name="Normal 4 2 2 3 2 2 5 3" xfId="5958" xr:uid="{00000000-0005-0000-0000-000015120000}"/>
    <cellStyle name="Normal 4 2 2 3 2 2 5 3 2" xfId="14408" xr:uid="{F897D21F-1562-41D3-97D9-CBF174B43245}"/>
    <cellStyle name="Normal 4 2 2 3 2 2 5 4" xfId="10190" xr:uid="{DE71926B-0873-479C-8794-2FBB8C066EB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C0FF8643-4663-4599-9E5D-54229EBF35D3}"/>
    <cellStyle name="Normal 4 2 2 3 2 2 6 2 3" xfId="12748" xr:uid="{6C67D265-4A25-4380-BE67-D0EEE4665702}"/>
    <cellStyle name="Normal 4 2 2 3 2 2 6 3" xfId="6371" xr:uid="{00000000-0005-0000-0000-000019120000}"/>
    <cellStyle name="Normal 4 2 2 3 2 2 6 3 2" xfId="14821" xr:uid="{2515EEF8-D530-41BB-8DEB-A23A172B0A85}"/>
    <cellStyle name="Normal 4 2 2 3 2 2 6 4" xfId="10603" xr:uid="{B5908AE6-E628-444D-989B-1354530077A7}"/>
    <cellStyle name="Normal 4 2 2 3 2 2 7" xfId="2501" xr:uid="{00000000-0005-0000-0000-00001A120000}"/>
    <cellStyle name="Normal 4 2 2 3 2 2 7 2" xfId="6784" xr:uid="{00000000-0005-0000-0000-00001B120000}"/>
    <cellStyle name="Normal 4 2 2 3 2 2 7 2 2" xfId="15234" xr:uid="{1A2A0E96-5DEB-4996-A713-A43DB8F3949F}"/>
    <cellStyle name="Normal 4 2 2 3 2 2 7 3" xfId="11016" xr:uid="{CB84DF0C-27DD-4F78-AE8F-55E13F16F93F}"/>
    <cellStyle name="Normal 4 2 2 3 2 2 8" xfId="4719" xr:uid="{00000000-0005-0000-0000-00001C120000}"/>
    <cellStyle name="Normal 4 2 2 3 2 2 8 2" xfId="13169" xr:uid="{0CB92A64-BECB-423A-97C5-032FAC32D6DF}"/>
    <cellStyle name="Normal 4 2 2 3 2 2 9" xfId="8951" xr:uid="{15CD1EE3-CABA-4908-BDA8-FEE9683BCCE6}"/>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EB455AD5-AB7D-4A41-ABD4-218325EFF700}"/>
    <cellStyle name="Normal 4 2 2 3 2 3 2 2 3" xfId="11511" xr:uid="{ECD1E8AC-3374-40B1-B4D3-B622B5903E7D}"/>
    <cellStyle name="Normal 4 2 2 3 2 3 2 3" xfId="5134" xr:uid="{00000000-0005-0000-0000-000021120000}"/>
    <cellStyle name="Normal 4 2 2 3 2 3 2 3 2" xfId="13584" xr:uid="{EC9C034A-90F5-4AE3-A58B-A5F18273AE64}"/>
    <cellStyle name="Normal 4 2 2 3 2 3 2 4" xfId="9366" xr:uid="{A18940FF-0B75-4FD9-BDC3-8590592C6068}"/>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356E9807-CB08-4D9A-8F62-95EF1FCFF12A}"/>
    <cellStyle name="Normal 4 2 2 3 2 3 3 2 3" xfId="11924" xr:uid="{A3F1A14E-98E2-416C-A96E-E8AB3EBCEFEC}"/>
    <cellStyle name="Normal 4 2 2 3 2 3 3 3" xfId="5547" xr:uid="{00000000-0005-0000-0000-000025120000}"/>
    <cellStyle name="Normal 4 2 2 3 2 3 3 3 2" xfId="13997" xr:uid="{44A987FC-2DA1-4A1C-B453-E080EABF2582}"/>
    <cellStyle name="Normal 4 2 2 3 2 3 3 4" xfId="9779" xr:uid="{344504BC-6217-4321-8F39-A3BB8A985961}"/>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A65E1821-860C-4FE8-95D8-B78FAD50AF25}"/>
    <cellStyle name="Normal 4 2 2 3 2 3 4 2 3" xfId="12337" xr:uid="{4D4F99C9-C44F-4D6A-8169-2993F74185BC}"/>
    <cellStyle name="Normal 4 2 2 3 2 3 4 3" xfId="5960" xr:uid="{00000000-0005-0000-0000-000029120000}"/>
    <cellStyle name="Normal 4 2 2 3 2 3 4 3 2" xfId="14410" xr:uid="{BC4985FF-1857-423D-A38D-B42100389D99}"/>
    <cellStyle name="Normal 4 2 2 3 2 3 4 4" xfId="10192" xr:uid="{FAB52A98-3EB6-4F9A-B99A-43E1EBC64E5A}"/>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C7779ED8-D6CC-49DE-9C7C-C086FE84A3FA}"/>
    <cellStyle name="Normal 4 2 2 3 2 3 5 2 3" xfId="12750" xr:uid="{8E0463B8-87F0-47E0-810C-72F04F85E63E}"/>
    <cellStyle name="Normal 4 2 2 3 2 3 5 3" xfId="6373" xr:uid="{00000000-0005-0000-0000-00002D120000}"/>
    <cellStyle name="Normal 4 2 2 3 2 3 5 3 2" xfId="14823" xr:uid="{981206D3-9897-4625-837F-6E8D284501C1}"/>
    <cellStyle name="Normal 4 2 2 3 2 3 5 4" xfId="10605" xr:uid="{A13781C5-04DA-4CCA-A000-8CF17FD72DC0}"/>
    <cellStyle name="Normal 4 2 2 3 2 3 6" xfId="2503" xr:uid="{00000000-0005-0000-0000-00002E120000}"/>
    <cellStyle name="Normal 4 2 2 3 2 3 6 2" xfId="6786" xr:uid="{00000000-0005-0000-0000-00002F120000}"/>
    <cellStyle name="Normal 4 2 2 3 2 3 6 2 2" xfId="15236" xr:uid="{B01ACCB0-CB19-4C90-9D1B-CB780DFFFBF7}"/>
    <cellStyle name="Normal 4 2 2 3 2 3 6 3" xfId="11018" xr:uid="{14782137-CB86-472E-908D-98B7C452BC01}"/>
    <cellStyle name="Normal 4 2 2 3 2 3 7" xfId="4721" xr:uid="{00000000-0005-0000-0000-000030120000}"/>
    <cellStyle name="Normal 4 2 2 3 2 3 7 2" xfId="13171" xr:uid="{FE0C2FC8-F41C-4455-90D2-D55F42C216BB}"/>
    <cellStyle name="Normal 4 2 2 3 2 3 8" xfId="8953" xr:uid="{8262E87F-5E1A-4F03-8A30-C0F40575CD76}"/>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68105D8D-17D9-4563-AC96-D70258AAACA9}"/>
    <cellStyle name="Normal 4 2 2 3 2 4 2 3" xfId="11508" xr:uid="{94345710-6DAD-4803-A66D-BD5A5DB3DB59}"/>
    <cellStyle name="Normal 4 2 2 3 2 4 3" xfId="5131" xr:uid="{00000000-0005-0000-0000-000034120000}"/>
    <cellStyle name="Normal 4 2 2 3 2 4 3 2" xfId="13581" xr:uid="{A3C704B7-26CB-493E-8932-C63AC9296C8F}"/>
    <cellStyle name="Normal 4 2 2 3 2 4 4" xfId="9363" xr:uid="{CC9DD24D-B8F8-4D18-B319-75BC41E8C7A4}"/>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57664EB4-95D2-4C9D-8EB2-42E26AA07268}"/>
    <cellStyle name="Normal 4 2 2 3 2 5 2 3" xfId="11921" xr:uid="{520C853F-4A86-4E15-8629-4F8C2D1A3872}"/>
    <cellStyle name="Normal 4 2 2 3 2 5 3" xfId="5544" xr:uid="{00000000-0005-0000-0000-000038120000}"/>
    <cellStyle name="Normal 4 2 2 3 2 5 3 2" xfId="13994" xr:uid="{1CADC070-777D-456B-9ECD-633636348256}"/>
    <cellStyle name="Normal 4 2 2 3 2 5 4" xfId="9776" xr:uid="{241FCC0B-9631-49D2-9488-35C59506D16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3E329FB1-B13C-4ED3-BDAC-05D99C86024F}"/>
    <cellStyle name="Normal 4 2 2 3 2 6 2 3" xfId="12334" xr:uid="{B595FE10-C572-494C-AFF3-05C1ABA76EC8}"/>
    <cellStyle name="Normal 4 2 2 3 2 6 3" xfId="5957" xr:uid="{00000000-0005-0000-0000-00003C120000}"/>
    <cellStyle name="Normal 4 2 2 3 2 6 3 2" xfId="14407" xr:uid="{A86D79D5-87B9-4495-9712-B2E543A1C35E}"/>
    <cellStyle name="Normal 4 2 2 3 2 6 4" xfId="10189" xr:uid="{BC20AD7C-F5F9-49EA-ABFF-845769EFC0B7}"/>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B6B9CC0C-798D-4262-8CF2-8108EFEB87DA}"/>
    <cellStyle name="Normal 4 2 2 3 2 7 2 3" xfId="12747" xr:uid="{1737AAD2-6D82-425B-B46F-24035477B167}"/>
    <cellStyle name="Normal 4 2 2 3 2 7 3" xfId="6370" xr:uid="{00000000-0005-0000-0000-000040120000}"/>
    <cellStyle name="Normal 4 2 2 3 2 7 3 2" xfId="14820" xr:uid="{E512E405-8BEE-465D-90DC-2F9EEEFFDA23}"/>
    <cellStyle name="Normal 4 2 2 3 2 7 4" xfId="10602" xr:uid="{32EF5AC3-88DB-4729-A2B5-5C43A9AB255B}"/>
    <cellStyle name="Normal 4 2 2 3 2 8" xfId="2500" xr:uid="{00000000-0005-0000-0000-000041120000}"/>
    <cellStyle name="Normal 4 2 2 3 2 8 2" xfId="6783" xr:uid="{00000000-0005-0000-0000-000042120000}"/>
    <cellStyle name="Normal 4 2 2 3 2 8 2 2" xfId="15233" xr:uid="{9FECF19A-05CB-4453-9D5B-F7B7CF96EF48}"/>
    <cellStyle name="Normal 4 2 2 3 2 8 3" xfId="11015" xr:uid="{B6C61F5C-160D-4F35-BB41-3E662BF49DAE}"/>
    <cellStyle name="Normal 4 2 2 3 2 9" xfId="4718" xr:uid="{00000000-0005-0000-0000-000043120000}"/>
    <cellStyle name="Normal 4 2 2 3 2 9 2" xfId="13168" xr:uid="{C16E3AD7-2380-40B9-B096-332DE9996BEC}"/>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45ED3A7F-C91A-4909-B3D3-F9DD751FF43B}"/>
    <cellStyle name="Normal 4 2 2 3 3 2 2 2 3" xfId="11513" xr:uid="{A1F4D204-56C1-4432-9829-37D603ADB95C}"/>
    <cellStyle name="Normal 4 2 2 3 3 2 2 3" xfId="5136" xr:uid="{00000000-0005-0000-0000-000049120000}"/>
    <cellStyle name="Normal 4 2 2 3 3 2 2 3 2" xfId="13586" xr:uid="{49266112-6ED2-42D8-87D4-75BE0D70890B}"/>
    <cellStyle name="Normal 4 2 2 3 3 2 2 4" xfId="9368" xr:uid="{5AC5C145-97D2-4718-B21D-ECC7AB4B039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C84A042F-AFF5-4901-A1B5-ED7FDD9492B9}"/>
    <cellStyle name="Normal 4 2 2 3 3 2 3 2 3" xfId="11926" xr:uid="{5CF3E50A-F74F-47C5-8E44-4A19CB27CBA0}"/>
    <cellStyle name="Normal 4 2 2 3 3 2 3 3" xfId="5549" xr:uid="{00000000-0005-0000-0000-00004D120000}"/>
    <cellStyle name="Normal 4 2 2 3 3 2 3 3 2" xfId="13999" xr:uid="{957F603B-1E11-4D9B-93CA-84FE3E864B56}"/>
    <cellStyle name="Normal 4 2 2 3 3 2 3 4" xfId="9781" xr:uid="{3B0D4237-5055-4634-821A-9EE225FB0E2F}"/>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49126786-C1D4-4D0C-A19A-D2A1DE8E8024}"/>
    <cellStyle name="Normal 4 2 2 3 3 2 4 2 3" xfId="12339" xr:uid="{4FB1B200-66CF-4087-AF13-A551F45B885F}"/>
    <cellStyle name="Normal 4 2 2 3 3 2 4 3" xfId="5962" xr:uid="{00000000-0005-0000-0000-000051120000}"/>
    <cellStyle name="Normal 4 2 2 3 3 2 4 3 2" xfId="14412" xr:uid="{35B5C46D-4620-4756-BD48-6AA1E0B93244}"/>
    <cellStyle name="Normal 4 2 2 3 3 2 4 4" xfId="10194" xr:uid="{2247CC17-5E55-45F0-9ED9-776B3E042EAE}"/>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515E12B9-1900-4495-AE3D-DFCF1294A6B4}"/>
    <cellStyle name="Normal 4 2 2 3 3 2 5 2 3" xfId="12752" xr:uid="{939572EA-2A05-4287-A797-064B17CEED2F}"/>
    <cellStyle name="Normal 4 2 2 3 3 2 5 3" xfId="6375" xr:uid="{00000000-0005-0000-0000-000055120000}"/>
    <cellStyle name="Normal 4 2 2 3 3 2 5 3 2" xfId="14825" xr:uid="{D7A855CE-154D-472A-86A4-8C8332551D88}"/>
    <cellStyle name="Normal 4 2 2 3 3 2 5 4" xfId="10607" xr:uid="{14A2D918-68CA-400B-A4C7-B11BB51D3E96}"/>
    <cellStyle name="Normal 4 2 2 3 3 2 6" xfId="2505" xr:uid="{00000000-0005-0000-0000-000056120000}"/>
    <cellStyle name="Normal 4 2 2 3 3 2 6 2" xfId="6788" xr:uid="{00000000-0005-0000-0000-000057120000}"/>
    <cellStyle name="Normal 4 2 2 3 3 2 6 2 2" xfId="15238" xr:uid="{05756613-E326-4735-A0D0-ECDA06804233}"/>
    <cellStyle name="Normal 4 2 2 3 3 2 6 3" xfId="11020" xr:uid="{24E9FA8B-6678-4921-BC2E-2ACAA858988B}"/>
    <cellStyle name="Normal 4 2 2 3 3 2 7" xfId="4723" xr:uid="{00000000-0005-0000-0000-000058120000}"/>
    <cellStyle name="Normal 4 2 2 3 3 2 7 2" xfId="13173" xr:uid="{9A3B15F6-8C67-4E4F-9F02-B98E679FAFA7}"/>
    <cellStyle name="Normal 4 2 2 3 3 2 8" xfId="8955" xr:uid="{11009B18-AC3D-4598-9488-40516BA75988}"/>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B745068C-A4EC-4073-97D7-F97676516952}"/>
    <cellStyle name="Normal 4 2 2 3 3 3 2 3" xfId="11512" xr:uid="{655B4754-F008-4776-9E26-CEB129909D2E}"/>
    <cellStyle name="Normal 4 2 2 3 3 3 3" xfId="5135" xr:uid="{00000000-0005-0000-0000-00005C120000}"/>
    <cellStyle name="Normal 4 2 2 3 3 3 3 2" xfId="13585" xr:uid="{FED1B506-9B42-4D21-BB7F-C5612C5C46E9}"/>
    <cellStyle name="Normal 4 2 2 3 3 3 4" xfId="9367" xr:uid="{18EEB0F1-6E9B-48E1-9EB8-4F5F5E49AC8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744E1B35-2321-41A5-AE0D-E8B7588D7536}"/>
    <cellStyle name="Normal 4 2 2 3 3 4 2 3" xfId="11925" xr:uid="{6AC945D5-14AC-4941-A750-BB6146285EBF}"/>
    <cellStyle name="Normal 4 2 2 3 3 4 3" xfId="5548" xr:uid="{00000000-0005-0000-0000-000060120000}"/>
    <cellStyle name="Normal 4 2 2 3 3 4 3 2" xfId="13998" xr:uid="{E291EDB5-2D98-42F7-AC1F-C877D1E83B28}"/>
    <cellStyle name="Normal 4 2 2 3 3 4 4" xfId="9780" xr:uid="{20642185-C943-4BE6-B408-13D2B503FF7D}"/>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B89768CD-C146-42EB-BCAE-06765A650A26}"/>
    <cellStyle name="Normal 4 2 2 3 3 5 2 3" xfId="12338" xr:uid="{D0B77991-2D45-4A54-B1D9-D2071A5CA982}"/>
    <cellStyle name="Normal 4 2 2 3 3 5 3" xfId="5961" xr:uid="{00000000-0005-0000-0000-000064120000}"/>
    <cellStyle name="Normal 4 2 2 3 3 5 3 2" xfId="14411" xr:uid="{D44B6A8C-1CA4-4E77-A59E-1909C766F6D1}"/>
    <cellStyle name="Normal 4 2 2 3 3 5 4" xfId="10193" xr:uid="{EC9ED592-2D58-4308-88E8-27CAFB8E572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295F22A3-BEF3-4232-9F7E-B49EFA169738}"/>
    <cellStyle name="Normal 4 2 2 3 3 6 2 3" xfId="12751" xr:uid="{C12BC6FD-2ABC-4171-8AE7-4C7443FFC895}"/>
    <cellStyle name="Normal 4 2 2 3 3 6 3" xfId="6374" xr:uid="{00000000-0005-0000-0000-000068120000}"/>
    <cellStyle name="Normal 4 2 2 3 3 6 3 2" xfId="14824" xr:uid="{197F3916-4864-4410-AFD9-88E20D863219}"/>
    <cellStyle name="Normal 4 2 2 3 3 6 4" xfId="10606" xr:uid="{E43004E4-CD05-4B2E-A6DE-89C1330E8AA6}"/>
    <cellStyle name="Normal 4 2 2 3 3 7" xfId="2504" xr:uid="{00000000-0005-0000-0000-000069120000}"/>
    <cellStyle name="Normal 4 2 2 3 3 7 2" xfId="6787" xr:uid="{00000000-0005-0000-0000-00006A120000}"/>
    <cellStyle name="Normal 4 2 2 3 3 7 2 2" xfId="15237" xr:uid="{3D72F695-EC10-4EC6-97E9-0A0A92B1B219}"/>
    <cellStyle name="Normal 4 2 2 3 3 7 3" xfId="11019" xr:uid="{31EBD5F7-3D7E-4A0B-A4D2-611D698F0447}"/>
    <cellStyle name="Normal 4 2 2 3 3 8" xfId="4722" xr:uid="{00000000-0005-0000-0000-00006B120000}"/>
    <cellStyle name="Normal 4 2 2 3 3 8 2" xfId="13172" xr:uid="{068D5C1D-A069-4725-9B8D-0D9220BA8FD4}"/>
    <cellStyle name="Normal 4 2 2 3 3 9" xfId="8954" xr:uid="{A121792E-B91C-4F82-AAEC-189F9556346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6D07B3D7-27EF-4E7B-BEB1-FD7E5B02AF6D}"/>
    <cellStyle name="Normal 4 2 2 3 4 2 2 3" xfId="11514" xr:uid="{B4B1B0E7-E732-49A2-AA2D-2485F39316CC}"/>
    <cellStyle name="Normal 4 2 2 3 4 2 3" xfId="5137" xr:uid="{00000000-0005-0000-0000-000070120000}"/>
    <cellStyle name="Normal 4 2 2 3 4 2 3 2" xfId="13587" xr:uid="{D65E04E4-34FB-4103-A798-1C64E66C032A}"/>
    <cellStyle name="Normal 4 2 2 3 4 2 4" xfId="9369" xr:uid="{B6E59437-011F-4F74-8FAD-B23CFF6D1C04}"/>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BC9AC400-D21C-411A-AFEC-F760922AC6CD}"/>
    <cellStyle name="Normal 4 2 2 3 4 3 2 3" xfId="11927" xr:uid="{D5DD5D20-A9C7-4A40-83DA-6767606F44B3}"/>
    <cellStyle name="Normal 4 2 2 3 4 3 3" xfId="5550" xr:uid="{00000000-0005-0000-0000-000074120000}"/>
    <cellStyle name="Normal 4 2 2 3 4 3 3 2" xfId="14000" xr:uid="{2886A07B-5A59-4947-9DBA-313186B414BA}"/>
    <cellStyle name="Normal 4 2 2 3 4 3 4" xfId="9782" xr:uid="{2BBF35BA-8800-410C-9650-3D40EC0D6B25}"/>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F154418C-C253-41BF-881C-A67934FF1AEE}"/>
    <cellStyle name="Normal 4 2 2 3 4 4 2 3" xfId="12340" xr:uid="{74818DD4-AE90-42C6-9F43-6EEFC9C483CB}"/>
    <cellStyle name="Normal 4 2 2 3 4 4 3" xfId="5963" xr:uid="{00000000-0005-0000-0000-000078120000}"/>
    <cellStyle name="Normal 4 2 2 3 4 4 3 2" xfId="14413" xr:uid="{4F016593-95EC-4826-B1FA-A9FF37FCC0EB}"/>
    <cellStyle name="Normal 4 2 2 3 4 4 4" xfId="10195" xr:uid="{DC15CB53-DC2E-40D2-8F01-0D82EBD34545}"/>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6C345F8D-E7AE-47AA-886A-3DCDB069C6F3}"/>
    <cellStyle name="Normal 4 2 2 3 4 5 2 3" xfId="12753" xr:uid="{20E0F52E-E0EA-4B2F-9B46-2FB737B943C3}"/>
    <cellStyle name="Normal 4 2 2 3 4 5 3" xfId="6376" xr:uid="{00000000-0005-0000-0000-00007C120000}"/>
    <cellStyle name="Normal 4 2 2 3 4 5 3 2" xfId="14826" xr:uid="{3E74C46F-8DB3-4FDB-9E3D-36AF4F47745D}"/>
    <cellStyle name="Normal 4 2 2 3 4 5 4" xfId="10608" xr:uid="{0038C320-B404-4A4B-90DF-CD5F02E6F216}"/>
    <cellStyle name="Normal 4 2 2 3 4 6" xfId="2506" xr:uid="{00000000-0005-0000-0000-00007D120000}"/>
    <cellStyle name="Normal 4 2 2 3 4 6 2" xfId="6789" xr:uid="{00000000-0005-0000-0000-00007E120000}"/>
    <cellStyle name="Normal 4 2 2 3 4 6 2 2" xfId="15239" xr:uid="{58647263-BF34-4756-B721-EB6D712FF4E0}"/>
    <cellStyle name="Normal 4 2 2 3 4 6 3" xfId="11021" xr:uid="{D03A067D-9205-4ADF-AEE6-9EC9719CCEDF}"/>
    <cellStyle name="Normal 4 2 2 3 4 7" xfId="4724" xr:uid="{00000000-0005-0000-0000-00007F120000}"/>
    <cellStyle name="Normal 4 2 2 3 4 7 2" xfId="13174" xr:uid="{E7B7C2B9-2A22-4466-AFD8-6BBF5123BEAB}"/>
    <cellStyle name="Normal 4 2 2 3 4 8" xfId="8956" xr:uid="{14FCA952-CFBB-4A86-9EEB-AEEA2E2FBDBF}"/>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5C999BEC-DDC5-4125-B3D8-F11BE377D7A1}"/>
    <cellStyle name="Normal 4 2 2 3 5 2 3" xfId="11507" xr:uid="{527233FD-93AF-49E8-A8C1-E444B65052F1}"/>
    <cellStyle name="Normal 4 2 2 3 5 3" xfId="5130" xr:uid="{00000000-0005-0000-0000-000083120000}"/>
    <cellStyle name="Normal 4 2 2 3 5 3 2" xfId="13580" xr:uid="{B607F0BA-985A-492D-A079-C07BE178C769}"/>
    <cellStyle name="Normal 4 2 2 3 5 4" xfId="9362" xr:uid="{6BF03CAB-DE35-4165-ADFB-9E80330402DF}"/>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CC3324EC-E1A2-42CC-91A1-07AD992F2162}"/>
    <cellStyle name="Normal 4 2 2 3 6 2 3" xfId="11920" xr:uid="{A355B346-6FF6-48BC-81C7-1C75931F4625}"/>
    <cellStyle name="Normal 4 2 2 3 6 3" xfId="5543" xr:uid="{00000000-0005-0000-0000-000087120000}"/>
    <cellStyle name="Normal 4 2 2 3 6 3 2" xfId="13993" xr:uid="{993E0E60-9D39-4915-BDF5-48A2A11E2810}"/>
    <cellStyle name="Normal 4 2 2 3 6 4" xfId="9775" xr:uid="{593A92C8-F552-450F-8C19-91429BAD1AD8}"/>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347FC9D5-1EB4-44C4-945E-3088B9830FD0}"/>
    <cellStyle name="Normal 4 2 2 3 7 2 3" xfId="12333" xr:uid="{C987768C-E23B-4F52-80F5-B0201C8FBFA2}"/>
    <cellStyle name="Normal 4 2 2 3 7 3" xfId="5956" xr:uid="{00000000-0005-0000-0000-00008B120000}"/>
    <cellStyle name="Normal 4 2 2 3 7 3 2" xfId="14406" xr:uid="{6672D048-942C-496C-A097-5B7972BEBF4A}"/>
    <cellStyle name="Normal 4 2 2 3 7 4" xfId="10188" xr:uid="{7C89652B-10A3-4589-95BD-0E0443A5ED58}"/>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EEF423CA-0024-42B6-8395-68A1E0AA4923}"/>
    <cellStyle name="Normal 4 2 2 3 8 2 3" xfId="12746" xr:uid="{1124F192-C182-4C93-8261-FEEE5AADFCEA}"/>
    <cellStyle name="Normal 4 2 2 3 8 3" xfId="6369" xr:uid="{00000000-0005-0000-0000-00008F120000}"/>
    <cellStyle name="Normal 4 2 2 3 8 3 2" xfId="14819" xr:uid="{EDB059DB-B357-4CC9-BB2D-20A957FDF97F}"/>
    <cellStyle name="Normal 4 2 2 3 8 4" xfId="10601" xr:uid="{42BFB504-9C4D-4BE1-BBFD-26BAEE13A074}"/>
    <cellStyle name="Normal 4 2 2 3 9" xfId="2499" xr:uid="{00000000-0005-0000-0000-000090120000}"/>
    <cellStyle name="Normal 4 2 2 3 9 2" xfId="6782" xr:uid="{00000000-0005-0000-0000-000091120000}"/>
    <cellStyle name="Normal 4 2 2 3 9 2 2" xfId="15232" xr:uid="{B342B253-23D0-47EB-AD5C-3F9AB7962F89}"/>
    <cellStyle name="Normal 4 2 2 3 9 3" xfId="11014" xr:uid="{EE7061D8-6FB3-4691-AEAE-23076E45B19C}"/>
    <cellStyle name="Normal 4 2 2 4" xfId="347" xr:uid="{00000000-0005-0000-0000-000092120000}"/>
    <cellStyle name="Normal 4 2 2 4 10" xfId="8957" xr:uid="{1B6C76D6-52C1-4446-8EA1-85EA2F03016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02C85ED3-5B10-4456-938C-A139381DFE11}"/>
    <cellStyle name="Normal 4 2 2 4 2 2 2 2 3" xfId="11517" xr:uid="{ADF97C57-91F2-4F64-BB24-C89A4969FA9E}"/>
    <cellStyle name="Normal 4 2 2 4 2 2 2 3" xfId="5140" xr:uid="{00000000-0005-0000-0000-000098120000}"/>
    <cellStyle name="Normal 4 2 2 4 2 2 2 3 2" xfId="13590" xr:uid="{E794FF8C-B787-4AB2-8269-C3708DAD7921}"/>
    <cellStyle name="Normal 4 2 2 4 2 2 2 4" xfId="9372" xr:uid="{23C8B0AE-9B1C-4866-B922-CD6FAD8BEF93}"/>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CC1D63E4-4951-4E8E-92B6-B46D632475D1}"/>
    <cellStyle name="Normal 4 2 2 4 2 2 3 2 3" xfId="11930" xr:uid="{DC809205-533E-4D60-AA41-0C174EA27BEB}"/>
    <cellStyle name="Normal 4 2 2 4 2 2 3 3" xfId="5553" xr:uid="{00000000-0005-0000-0000-00009C120000}"/>
    <cellStyle name="Normal 4 2 2 4 2 2 3 3 2" xfId="14003" xr:uid="{A4562772-ABBC-4179-9077-862E959038D7}"/>
    <cellStyle name="Normal 4 2 2 4 2 2 3 4" xfId="9785" xr:uid="{5F6D6825-5BB6-4454-BF52-50B0D0AA6B3E}"/>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DF9FE9CD-9947-49CA-BA54-FC522289640C}"/>
    <cellStyle name="Normal 4 2 2 4 2 2 4 2 3" xfId="12343" xr:uid="{9E526342-8EB1-4A0A-9DA6-48B64621E85E}"/>
    <cellStyle name="Normal 4 2 2 4 2 2 4 3" xfId="5966" xr:uid="{00000000-0005-0000-0000-0000A0120000}"/>
    <cellStyle name="Normal 4 2 2 4 2 2 4 3 2" xfId="14416" xr:uid="{316477BB-7776-4335-BDAA-E3B73163A78A}"/>
    <cellStyle name="Normal 4 2 2 4 2 2 4 4" xfId="10198" xr:uid="{50AEFBA7-0D96-4B9D-8486-B82A49D6754B}"/>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AAE80E02-0A84-42B3-82CA-B5F93B85AC09}"/>
    <cellStyle name="Normal 4 2 2 4 2 2 5 2 3" xfId="12756" xr:uid="{FAC71F07-8072-4F2E-A472-C53070794D84}"/>
    <cellStyle name="Normal 4 2 2 4 2 2 5 3" xfId="6379" xr:uid="{00000000-0005-0000-0000-0000A4120000}"/>
    <cellStyle name="Normal 4 2 2 4 2 2 5 3 2" xfId="14829" xr:uid="{CA9A4E17-B8F7-44F5-8E90-8EBEC6BD7146}"/>
    <cellStyle name="Normal 4 2 2 4 2 2 5 4" xfId="10611" xr:uid="{ECC2EB6F-CFFF-4C3E-B052-DF739C01930B}"/>
    <cellStyle name="Normal 4 2 2 4 2 2 6" xfId="2509" xr:uid="{00000000-0005-0000-0000-0000A5120000}"/>
    <cellStyle name="Normal 4 2 2 4 2 2 6 2" xfId="6792" xr:uid="{00000000-0005-0000-0000-0000A6120000}"/>
    <cellStyle name="Normal 4 2 2 4 2 2 6 2 2" xfId="15242" xr:uid="{91BBC164-66FE-411B-AF2E-795389AF2EDB}"/>
    <cellStyle name="Normal 4 2 2 4 2 2 6 3" xfId="11024" xr:uid="{2D24E0A5-6C91-40FC-BE76-E9E7CC0CCDE5}"/>
    <cellStyle name="Normal 4 2 2 4 2 2 7" xfId="4727" xr:uid="{00000000-0005-0000-0000-0000A7120000}"/>
    <cellStyle name="Normal 4 2 2 4 2 2 7 2" xfId="13177" xr:uid="{854E5078-8482-4C1F-886E-76A3A10581B7}"/>
    <cellStyle name="Normal 4 2 2 4 2 2 8" xfId="8959" xr:uid="{1387C19B-EDAE-40F4-BA16-E8B2BD13C2DE}"/>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33008102-68F6-4CDB-B32F-D9DFD54F97D2}"/>
    <cellStyle name="Normal 4 2 2 4 2 3 2 3" xfId="11516" xr:uid="{6B244697-411A-400F-A998-9161C848266F}"/>
    <cellStyle name="Normal 4 2 2 4 2 3 3" xfId="5139" xr:uid="{00000000-0005-0000-0000-0000AB120000}"/>
    <cellStyle name="Normal 4 2 2 4 2 3 3 2" xfId="13589" xr:uid="{3188BD52-582C-4A94-A7A4-B699A6F3CC1B}"/>
    <cellStyle name="Normal 4 2 2 4 2 3 4" xfId="9371" xr:uid="{49A41924-45B0-4700-87E5-C1473490D30A}"/>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F2075D32-0AFE-4550-A3A0-488AA5FFC17F}"/>
    <cellStyle name="Normal 4 2 2 4 2 4 2 3" xfId="11929" xr:uid="{D2B3AD2C-B1BE-4D41-8669-E3A72AE3153E}"/>
    <cellStyle name="Normal 4 2 2 4 2 4 3" xfId="5552" xr:uid="{00000000-0005-0000-0000-0000AF120000}"/>
    <cellStyle name="Normal 4 2 2 4 2 4 3 2" xfId="14002" xr:uid="{2B721EC5-624E-4990-84F9-32A501E1780A}"/>
    <cellStyle name="Normal 4 2 2 4 2 4 4" xfId="9784" xr:uid="{98587CC9-4A5E-432A-A889-DFC0813ACBF8}"/>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4A401336-9CC6-475C-A0D9-2625C41136AC}"/>
    <cellStyle name="Normal 4 2 2 4 2 5 2 3" xfId="12342" xr:uid="{9DB54709-F1C3-407E-A465-130357DACFE7}"/>
    <cellStyle name="Normal 4 2 2 4 2 5 3" xfId="5965" xr:uid="{00000000-0005-0000-0000-0000B3120000}"/>
    <cellStyle name="Normal 4 2 2 4 2 5 3 2" xfId="14415" xr:uid="{1986A6E0-60C6-461D-A239-625163103069}"/>
    <cellStyle name="Normal 4 2 2 4 2 5 4" xfId="10197" xr:uid="{D5DCD7D8-BD19-45BC-B71D-45534F04BE54}"/>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169DCE9B-8271-4D64-A3D3-19DB3D82BB9D}"/>
    <cellStyle name="Normal 4 2 2 4 2 6 2 3" xfId="12755" xr:uid="{D32903D4-104B-4258-8B59-28FF1EF79DA7}"/>
    <cellStyle name="Normal 4 2 2 4 2 6 3" xfId="6378" xr:uid="{00000000-0005-0000-0000-0000B7120000}"/>
    <cellStyle name="Normal 4 2 2 4 2 6 3 2" xfId="14828" xr:uid="{FDC8DA94-2345-4C81-8929-8F708F90CF2F}"/>
    <cellStyle name="Normal 4 2 2 4 2 6 4" xfId="10610" xr:uid="{61F6D931-3601-4B05-85F5-06E5A38A0B6C}"/>
    <cellStyle name="Normal 4 2 2 4 2 7" xfId="2508" xr:uid="{00000000-0005-0000-0000-0000B8120000}"/>
    <cellStyle name="Normal 4 2 2 4 2 7 2" xfId="6791" xr:uid="{00000000-0005-0000-0000-0000B9120000}"/>
    <cellStyle name="Normal 4 2 2 4 2 7 2 2" xfId="15241" xr:uid="{E9149AE9-0D84-471C-BDE1-EEFA9DFB7C94}"/>
    <cellStyle name="Normal 4 2 2 4 2 7 3" xfId="11023" xr:uid="{A7C2612A-A753-47A8-B47B-588E0224E247}"/>
    <cellStyle name="Normal 4 2 2 4 2 8" xfId="4726" xr:uid="{00000000-0005-0000-0000-0000BA120000}"/>
    <cellStyle name="Normal 4 2 2 4 2 8 2" xfId="13176" xr:uid="{1968E9DE-7B00-4B81-A37A-1F37DF4FC36C}"/>
    <cellStyle name="Normal 4 2 2 4 2 9" xfId="8958" xr:uid="{5DEB2342-75EA-4756-B535-7AE108F7D1D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B0CBF469-DEAC-4CE5-BBCA-5E5B76086A26}"/>
    <cellStyle name="Normal 4 2 2 4 3 2 2 3" xfId="11518" xr:uid="{AE16BA6B-F1C4-4FA6-B5E5-887C7EB3095F}"/>
    <cellStyle name="Normal 4 2 2 4 3 2 3" xfId="5141" xr:uid="{00000000-0005-0000-0000-0000BF120000}"/>
    <cellStyle name="Normal 4 2 2 4 3 2 3 2" xfId="13591" xr:uid="{1EF46D69-8915-42AE-A90A-4D37C1397E42}"/>
    <cellStyle name="Normal 4 2 2 4 3 2 4" xfId="9373" xr:uid="{D4C1E22C-6FAC-41E9-9A56-AF8AB632D4A2}"/>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634AA27D-2021-477B-9F08-44FD465AFBF3}"/>
    <cellStyle name="Normal 4 2 2 4 3 3 2 3" xfId="11931" xr:uid="{7DAC5232-FFFA-4DD3-8273-189357BA671C}"/>
    <cellStyle name="Normal 4 2 2 4 3 3 3" xfId="5554" xr:uid="{00000000-0005-0000-0000-0000C3120000}"/>
    <cellStyle name="Normal 4 2 2 4 3 3 3 2" xfId="14004" xr:uid="{E35CB97A-5C1D-43C9-9C16-B26445685149}"/>
    <cellStyle name="Normal 4 2 2 4 3 3 4" xfId="9786" xr:uid="{F0CBF0DA-33CA-4882-9B99-A8DA61BF0F64}"/>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222273B3-2C32-49EE-8B8B-E77E3A606EAA}"/>
    <cellStyle name="Normal 4 2 2 4 3 4 2 3" xfId="12344" xr:uid="{0675FB7C-996E-4478-99A6-5A3E063DA67C}"/>
    <cellStyle name="Normal 4 2 2 4 3 4 3" xfId="5967" xr:uid="{00000000-0005-0000-0000-0000C7120000}"/>
    <cellStyle name="Normal 4 2 2 4 3 4 3 2" xfId="14417" xr:uid="{5DC8DCB4-9CB6-4878-861E-5CF529F2B874}"/>
    <cellStyle name="Normal 4 2 2 4 3 4 4" xfId="10199" xr:uid="{F9CB4BCF-2FA3-4654-96AA-77A3F08A211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920DDD3D-1ED1-422B-901F-0E5652BBD364}"/>
    <cellStyle name="Normal 4 2 2 4 3 5 2 3" xfId="12757" xr:uid="{AA67B4A4-3D4B-476F-A812-253A6AB46996}"/>
    <cellStyle name="Normal 4 2 2 4 3 5 3" xfId="6380" xr:uid="{00000000-0005-0000-0000-0000CB120000}"/>
    <cellStyle name="Normal 4 2 2 4 3 5 3 2" xfId="14830" xr:uid="{C8CD9A56-DD39-44C3-B53F-776921DFEFF3}"/>
    <cellStyle name="Normal 4 2 2 4 3 5 4" xfId="10612" xr:uid="{5D4897EF-8F31-43BA-8B83-DB3E5E13ABBA}"/>
    <cellStyle name="Normal 4 2 2 4 3 6" xfId="2510" xr:uid="{00000000-0005-0000-0000-0000CC120000}"/>
    <cellStyle name="Normal 4 2 2 4 3 6 2" xfId="6793" xr:uid="{00000000-0005-0000-0000-0000CD120000}"/>
    <cellStyle name="Normal 4 2 2 4 3 6 2 2" xfId="15243" xr:uid="{6D9B42D6-5B77-4486-ADD3-A797E156C8B1}"/>
    <cellStyle name="Normal 4 2 2 4 3 6 3" xfId="11025" xr:uid="{534AEF4F-EB9B-4AF9-A6B2-30BD388D70DC}"/>
    <cellStyle name="Normal 4 2 2 4 3 7" xfId="4728" xr:uid="{00000000-0005-0000-0000-0000CE120000}"/>
    <cellStyle name="Normal 4 2 2 4 3 7 2" xfId="13178" xr:uid="{AF38923F-AC42-4362-888F-C4B3D8E5ACC2}"/>
    <cellStyle name="Normal 4 2 2 4 3 8" xfId="8960" xr:uid="{AA163D3E-8B2C-42F8-8B5A-77C024BA5A8C}"/>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FDEE6DDF-3600-44B3-B0D6-3D69922F7FAC}"/>
    <cellStyle name="Normal 4 2 2 4 4 2 3" xfId="11515" xr:uid="{EE5CF05C-AAFF-41DB-A64A-7D70D2A5338F}"/>
    <cellStyle name="Normal 4 2 2 4 4 3" xfId="5138" xr:uid="{00000000-0005-0000-0000-0000D2120000}"/>
    <cellStyle name="Normal 4 2 2 4 4 3 2" xfId="13588" xr:uid="{AA031B73-ACF5-4C74-9367-6ED12FDA26F5}"/>
    <cellStyle name="Normal 4 2 2 4 4 4" xfId="9370" xr:uid="{3FDCBADD-8579-4B33-A4D0-588CBF917A28}"/>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D9AE7624-F2EF-478A-91F5-DFAF08501E6B}"/>
    <cellStyle name="Normal 4 2 2 4 5 2 3" xfId="11928" xr:uid="{770368EE-5445-4EAC-8A50-CB232F95F6F1}"/>
    <cellStyle name="Normal 4 2 2 4 5 3" xfId="5551" xr:uid="{00000000-0005-0000-0000-0000D6120000}"/>
    <cellStyle name="Normal 4 2 2 4 5 3 2" xfId="14001" xr:uid="{930F58D2-5D19-463E-B974-36A967C8358A}"/>
    <cellStyle name="Normal 4 2 2 4 5 4" xfId="9783" xr:uid="{82526DDC-3EBC-4641-AC8E-60BB1F977B26}"/>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87B53885-2F72-4AEB-AB51-CD667CCB7C84}"/>
    <cellStyle name="Normal 4 2 2 4 6 2 3" xfId="12341" xr:uid="{CE3CF413-195A-4AB4-8E36-8A99F9864C67}"/>
    <cellStyle name="Normal 4 2 2 4 6 3" xfId="5964" xr:uid="{00000000-0005-0000-0000-0000DA120000}"/>
    <cellStyle name="Normal 4 2 2 4 6 3 2" xfId="14414" xr:uid="{ED159FE6-84BD-43E7-A3BB-CEBF8910365E}"/>
    <cellStyle name="Normal 4 2 2 4 6 4" xfId="10196" xr:uid="{A2F80C84-2D9E-4BD7-A550-5C3CBE123BE3}"/>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CB7F9A6E-8734-452D-A1E1-9F3290BA95E7}"/>
    <cellStyle name="Normal 4 2 2 4 7 2 3" xfId="12754" xr:uid="{4747651B-EEE4-47A1-903E-36C22125185C}"/>
    <cellStyle name="Normal 4 2 2 4 7 3" xfId="6377" xr:uid="{00000000-0005-0000-0000-0000DE120000}"/>
    <cellStyle name="Normal 4 2 2 4 7 3 2" xfId="14827" xr:uid="{54BBB637-7DA3-414A-88BC-F7DD3DD258E8}"/>
    <cellStyle name="Normal 4 2 2 4 7 4" xfId="10609" xr:uid="{FBC94BE1-18E6-473B-8A33-3D9C5AFEB6E9}"/>
    <cellStyle name="Normal 4 2 2 4 8" xfId="2507" xr:uid="{00000000-0005-0000-0000-0000DF120000}"/>
    <cellStyle name="Normal 4 2 2 4 8 2" xfId="6790" xr:uid="{00000000-0005-0000-0000-0000E0120000}"/>
    <cellStyle name="Normal 4 2 2 4 8 2 2" xfId="15240" xr:uid="{4145B72E-94AB-4A0B-A425-51A6CA6F9A65}"/>
    <cellStyle name="Normal 4 2 2 4 8 3" xfId="11022" xr:uid="{462EB9F2-545D-48BE-8987-160321F8631A}"/>
    <cellStyle name="Normal 4 2 2 4 9" xfId="4725" xr:uid="{00000000-0005-0000-0000-0000E1120000}"/>
    <cellStyle name="Normal 4 2 2 4 9 2" xfId="13175" xr:uid="{E603FFBB-6FE3-466F-B996-4FFD6E5A5407}"/>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4AA04EEF-7711-4F2C-9040-F5A2F0D0156B}"/>
    <cellStyle name="Normal 4 2 2 5 2 2 2 3" xfId="11520" xr:uid="{5B1834B4-41BD-4451-AAE4-766C147839B7}"/>
    <cellStyle name="Normal 4 2 2 5 2 2 3" xfId="5143" xr:uid="{00000000-0005-0000-0000-0000E7120000}"/>
    <cellStyle name="Normal 4 2 2 5 2 2 3 2" xfId="13593" xr:uid="{1013BDA5-6F15-4EA9-AD2D-9BE1A659EDB0}"/>
    <cellStyle name="Normal 4 2 2 5 2 2 4" xfId="9375" xr:uid="{13860492-C1E1-47CB-A376-B04F8C41909D}"/>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AB754DE4-66A2-48F4-8383-E86D3C46F945}"/>
    <cellStyle name="Normal 4 2 2 5 2 3 2 3" xfId="11933" xr:uid="{0F33A6E1-DB8B-44BC-9141-6CD532284A6F}"/>
    <cellStyle name="Normal 4 2 2 5 2 3 3" xfId="5556" xr:uid="{00000000-0005-0000-0000-0000EB120000}"/>
    <cellStyle name="Normal 4 2 2 5 2 3 3 2" xfId="14006" xr:uid="{D98E36D8-15D3-4F3F-9FB1-A5493D9EE94E}"/>
    <cellStyle name="Normal 4 2 2 5 2 3 4" xfId="9788" xr:uid="{8712BFD4-E577-4CC1-A036-CB897CCF8A8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D225DEEA-CB4F-46A1-B960-3E66F97CA813}"/>
    <cellStyle name="Normal 4 2 2 5 2 4 2 3" xfId="12346" xr:uid="{C71EF692-7258-4FA5-A907-96DEFA42CDBB}"/>
    <cellStyle name="Normal 4 2 2 5 2 4 3" xfId="5969" xr:uid="{00000000-0005-0000-0000-0000EF120000}"/>
    <cellStyle name="Normal 4 2 2 5 2 4 3 2" xfId="14419" xr:uid="{BF3F6F23-4A23-4E7E-8C7F-9E2CA39725F2}"/>
    <cellStyle name="Normal 4 2 2 5 2 4 4" xfId="10201" xr:uid="{33CA4763-4E68-4E70-8C7F-C520A5EC2DE7}"/>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719329EF-8A57-40CA-AEE1-42C723F526B3}"/>
    <cellStyle name="Normal 4 2 2 5 2 5 2 3" xfId="12759" xr:uid="{ADDBE78C-958F-4A67-B12F-585F6BDCD7A9}"/>
    <cellStyle name="Normal 4 2 2 5 2 5 3" xfId="6382" xr:uid="{00000000-0005-0000-0000-0000F3120000}"/>
    <cellStyle name="Normal 4 2 2 5 2 5 3 2" xfId="14832" xr:uid="{F05BCB4C-2A03-412B-9483-90AC95CD5D0B}"/>
    <cellStyle name="Normal 4 2 2 5 2 5 4" xfId="10614" xr:uid="{CEEAC5E4-FFDE-4F6F-A65D-01F0EC71FF04}"/>
    <cellStyle name="Normal 4 2 2 5 2 6" xfId="2512" xr:uid="{00000000-0005-0000-0000-0000F4120000}"/>
    <cellStyle name="Normal 4 2 2 5 2 6 2" xfId="6795" xr:uid="{00000000-0005-0000-0000-0000F5120000}"/>
    <cellStyle name="Normal 4 2 2 5 2 6 2 2" xfId="15245" xr:uid="{2A4813D7-15A4-45C0-9AF0-B5F135E81BD0}"/>
    <cellStyle name="Normal 4 2 2 5 2 6 3" xfId="11027" xr:uid="{09F478B2-689A-41A0-85CF-B71D29903B6C}"/>
    <cellStyle name="Normal 4 2 2 5 2 7" xfId="4730" xr:uid="{00000000-0005-0000-0000-0000F6120000}"/>
    <cellStyle name="Normal 4 2 2 5 2 7 2" xfId="13180" xr:uid="{6B6201CC-9674-4F31-BB1A-57A7A789FE50}"/>
    <cellStyle name="Normal 4 2 2 5 2 8" xfId="8962" xr:uid="{CC74F4C6-CD11-4ACF-9406-B3754BB1C3D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EC655A04-15A3-4E79-AC0D-688F877713B8}"/>
    <cellStyle name="Normal 4 2 2 5 3 2 3" xfId="11519" xr:uid="{D8216B73-39C8-4A9F-BB89-D36798056EDE}"/>
    <cellStyle name="Normal 4 2 2 5 3 3" xfId="5142" xr:uid="{00000000-0005-0000-0000-0000FA120000}"/>
    <cellStyle name="Normal 4 2 2 5 3 3 2" xfId="13592" xr:uid="{D0DEA9D3-B7D0-43C9-9066-ECD4E3FF7558}"/>
    <cellStyle name="Normal 4 2 2 5 3 4" xfId="9374" xr:uid="{50E8EB38-08CE-4D35-AC38-F71817E99C63}"/>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D9BB9D4A-4B87-45B8-BCD4-5F96DE5610C0}"/>
    <cellStyle name="Normal 4 2 2 5 4 2 3" xfId="11932" xr:uid="{BE691215-56D5-44C7-9CEA-82EB1117CD88}"/>
    <cellStyle name="Normal 4 2 2 5 4 3" xfId="5555" xr:uid="{00000000-0005-0000-0000-0000FE120000}"/>
    <cellStyle name="Normal 4 2 2 5 4 3 2" xfId="14005" xr:uid="{961E6B79-C137-4515-9D02-759C61E7B736}"/>
    <cellStyle name="Normal 4 2 2 5 4 4" xfId="9787" xr:uid="{B8C7730C-1755-4E7C-8827-7D103BED9860}"/>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AB172F5A-FA07-4EB5-B07F-25B8694BAA37}"/>
    <cellStyle name="Normal 4 2 2 5 5 2 3" xfId="12345" xr:uid="{01F23943-391B-40B9-9F5C-08FD2249A9ED}"/>
    <cellStyle name="Normal 4 2 2 5 5 3" xfId="5968" xr:uid="{00000000-0005-0000-0000-000002130000}"/>
    <cellStyle name="Normal 4 2 2 5 5 3 2" xfId="14418" xr:uid="{4D60F81D-EB94-45B6-9C7D-A8FF0CBA6EE1}"/>
    <cellStyle name="Normal 4 2 2 5 5 4" xfId="10200" xr:uid="{5955399E-D7EE-4D50-BB79-FA597BCAFA37}"/>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D800CF56-E7D3-4836-9DE7-2F7224E9E46C}"/>
    <cellStyle name="Normal 4 2 2 5 6 2 3" xfId="12758" xr:uid="{95881BBA-855B-45F7-82CB-681867C17FAD}"/>
    <cellStyle name="Normal 4 2 2 5 6 3" xfId="6381" xr:uid="{00000000-0005-0000-0000-000006130000}"/>
    <cellStyle name="Normal 4 2 2 5 6 3 2" xfId="14831" xr:uid="{983ED7EE-E6CC-4128-9544-42FD71E4962C}"/>
    <cellStyle name="Normal 4 2 2 5 6 4" xfId="10613" xr:uid="{068D63A7-293A-4787-8AE9-B9E89324D896}"/>
    <cellStyle name="Normal 4 2 2 5 7" xfId="2511" xr:uid="{00000000-0005-0000-0000-000007130000}"/>
    <cellStyle name="Normal 4 2 2 5 7 2" xfId="6794" xr:uid="{00000000-0005-0000-0000-000008130000}"/>
    <cellStyle name="Normal 4 2 2 5 7 2 2" xfId="15244" xr:uid="{C40683B3-D1B2-489A-BA51-8EE906A2CAFB}"/>
    <cellStyle name="Normal 4 2 2 5 7 3" xfId="11026" xr:uid="{E483559D-C7C7-413C-9F04-3DED34EC27CA}"/>
    <cellStyle name="Normal 4 2 2 5 8" xfId="4729" xr:uid="{00000000-0005-0000-0000-000009130000}"/>
    <cellStyle name="Normal 4 2 2 5 8 2" xfId="13179" xr:uid="{1E29ADD3-6D12-4DC0-8D88-A1967DFF1D44}"/>
    <cellStyle name="Normal 4 2 2 5 9" xfId="8961" xr:uid="{B5809106-9057-4444-9012-5D6FDC4425EB}"/>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6D9621BB-4E81-408B-89A8-19B7A1D08604}"/>
    <cellStyle name="Normal 4 2 2 6 2 2 3" xfId="11521" xr:uid="{745EB3CE-E1C4-4AD1-865F-78500F83E842}"/>
    <cellStyle name="Normal 4 2 2 6 2 3" xfId="5144" xr:uid="{00000000-0005-0000-0000-00000E130000}"/>
    <cellStyle name="Normal 4 2 2 6 2 3 2" xfId="13594" xr:uid="{D7AFC03D-302A-4CE1-A23B-A7FEF65C4407}"/>
    <cellStyle name="Normal 4 2 2 6 2 4" xfId="9376" xr:uid="{F49D1BA4-498F-4740-B3B3-C2F52E9701AE}"/>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D064551B-2592-4E1A-8DF3-B91792E4C8A0}"/>
    <cellStyle name="Normal 4 2 2 6 3 2 3" xfId="11934" xr:uid="{59C0AB7B-9FC6-41D5-86BB-BE9E8A3E3370}"/>
    <cellStyle name="Normal 4 2 2 6 3 3" xfId="5557" xr:uid="{00000000-0005-0000-0000-000012130000}"/>
    <cellStyle name="Normal 4 2 2 6 3 3 2" xfId="14007" xr:uid="{4C7B6C68-038B-4BA4-A971-C6BEE445567A}"/>
    <cellStyle name="Normal 4 2 2 6 3 4" xfId="9789" xr:uid="{FCF35A36-33AA-452D-A8A8-0F163AB0C95C}"/>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49E49615-FE70-4A8C-8E60-EA9F6009DDBD}"/>
    <cellStyle name="Normal 4 2 2 6 4 2 3" xfId="12347" xr:uid="{63D6D305-622B-4DD7-97C8-8412CAFAEE52}"/>
    <cellStyle name="Normal 4 2 2 6 4 3" xfId="5970" xr:uid="{00000000-0005-0000-0000-000016130000}"/>
    <cellStyle name="Normal 4 2 2 6 4 3 2" xfId="14420" xr:uid="{700B74BF-C376-45C3-9683-5B98171CAF3C}"/>
    <cellStyle name="Normal 4 2 2 6 4 4" xfId="10202" xr:uid="{68AB1AF0-66A8-4518-973E-F5564F6DEAF7}"/>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A086E1E2-6902-41D1-9D94-4BD26FDD3F96}"/>
    <cellStyle name="Normal 4 2 2 6 5 2 3" xfId="12760" xr:uid="{E4E61C20-6ED8-4613-A4F9-8F8C8B163D35}"/>
    <cellStyle name="Normal 4 2 2 6 5 3" xfId="6383" xr:uid="{00000000-0005-0000-0000-00001A130000}"/>
    <cellStyle name="Normal 4 2 2 6 5 3 2" xfId="14833" xr:uid="{61F97EE3-5FAA-41F6-9541-A1C6DDBC732D}"/>
    <cellStyle name="Normal 4 2 2 6 5 4" xfId="10615" xr:uid="{C346220A-3CE8-47CF-B1C4-1B270EF1F024}"/>
    <cellStyle name="Normal 4 2 2 6 6" xfId="2513" xr:uid="{00000000-0005-0000-0000-00001B130000}"/>
    <cellStyle name="Normal 4 2 2 6 6 2" xfId="6796" xr:uid="{00000000-0005-0000-0000-00001C130000}"/>
    <cellStyle name="Normal 4 2 2 6 6 2 2" xfId="15246" xr:uid="{0AB72B5D-1955-44F7-9DB3-66D226DCE932}"/>
    <cellStyle name="Normal 4 2 2 6 6 3" xfId="11028" xr:uid="{963F68DE-70F4-4FE7-B92C-4D671313F910}"/>
    <cellStyle name="Normal 4 2 2 6 7" xfId="4731" xr:uid="{00000000-0005-0000-0000-00001D130000}"/>
    <cellStyle name="Normal 4 2 2 6 7 2" xfId="13181" xr:uid="{176CF071-25D7-40DA-BD5C-ADD94A7827A5}"/>
    <cellStyle name="Normal 4 2 2 6 8" xfId="8963" xr:uid="{F4EDFEE8-D8FE-4A30-9589-0509A54767CB}"/>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ACDEBDCB-7A75-44D8-AE61-2FDC87BCCCF3}"/>
    <cellStyle name="Normal 4 2 2 7 2 3" xfId="11506" xr:uid="{440F70A1-9191-4DC6-9D21-E0F2C024CE0B}"/>
    <cellStyle name="Normal 4 2 2 7 3" xfId="5129" xr:uid="{00000000-0005-0000-0000-000021130000}"/>
    <cellStyle name="Normal 4 2 2 7 3 2" xfId="13579" xr:uid="{2B36A315-63CF-4A80-A514-ED0BE136CAED}"/>
    <cellStyle name="Normal 4 2 2 7 4" xfId="9361" xr:uid="{1B56EF45-A098-44A3-A116-DBCAECC592F5}"/>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18450DBB-675A-4523-AA17-4B1156FDCCEA}"/>
    <cellStyle name="Normal 4 2 2 8 2 3" xfId="11919" xr:uid="{9E23EEC6-E35C-454D-A767-99A9F32D3ED3}"/>
    <cellStyle name="Normal 4 2 2 8 3" xfId="5542" xr:uid="{00000000-0005-0000-0000-000025130000}"/>
    <cellStyle name="Normal 4 2 2 8 3 2" xfId="13992" xr:uid="{C83AC798-114C-43DE-A4F3-91BD368C702F}"/>
    <cellStyle name="Normal 4 2 2 8 4" xfId="9774" xr:uid="{FD187BC9-1F61-4505-A745-77510D877AF9}"/>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1924A4B2-C3C2-4B8A-9781-7414EA38F984}"/>
    <cellStyle name="Normal 4 2 2 9 2 3" xfId="12332" xr:uid="{F29B281C-AB9C-49E7-9AC6-74BE097F5882}"/>
    <cellStyle name="Normal 4 2 2 9 3" xfId="5955" xr:uid="{00000000-0005-0000-0000-000029130000}"/>
    <cellStyle name="Normal 4 2 2 9 3 2" xfId="14405" xr:uid="{E7179D52-6583-4204-977C-20831BAD2566}"/>
    <cellStyle name="Normal 4 2 2 9 4" xfId="10187" xr:uid="{0D23DFF9-F3C4-4655-8646-2D612F4899FB}"/>
    <cellStyle name="Normal 4 2 3" xfId="354" xr:uid="{00000000-0005-0000-0000-00002A130000}"/>
    <cellStyle name="Normal 4 2 4" xfId="355" xr:uid="{00000000-0005-0000-0000-00002B130000}"/>
    <cellStyle name="Normal 4 2 4 10" xfId="4732" xr:uid="{00000000-0005-0000-0000-00002C130000}"/>
    <cellStyle name="Normal 4 2 4 10 2" xfId="13182" xr:uid="{9CF7A102-BFBA-4595-8F3B-F15F5F11BF27}"/>
    <cellStyle name="Normal 4 2 4 11" xfId="8964" xr:uid="{1FB1F415-4E60-4799-8C6E-807C0A0C3978}"/>
    <cellStyle name="Normal 4 2 4 2" xfId="356" xr:uid="{00000000-0005-0000-0000-00002D130000}"/>
    <cellStyle name="Normal 4 2 4 2 10" xfId="8965" xr:uid="{2259A0DF-8BCD-4000-AB8D-D8ABF7E2A11C}"/>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A82C569E-EB20-4EB5-8F2F-FF8E186505E9}"/>
    <cellStyle name="Normal 4 2 4 2 2 2 2 2 3" xfId="11525" xr:uid="{AC52A0ED-4796-48A3-9F0E-457122557B17}"/>
    <cellStyle name="Normal 4 2 4 2 2 2 2 3" xfId="5148" xr:uid="{00000000-0005-0000-0000-000033130000}"/>
    <cellStyle name="Normal 4 2 4 2 2 2 2 3 2" xfId="13598" xr:uid="{F8622214-93B8-45FB-A5AF-5F8D569EC907}"/>
    <cellStyle name="Normal 4 2 4 2 2 2 2 4" xfId="9380" xr:uid="{AC90A8B2-2C82-4DBD-B5EE-ABFD3E6550B9}"/>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6204C6D6-9E25-483D-BD6A-972BFA7DB549}"/>
    <cellStyle name="Normal 4 2 4 2 2 2 3 2 3" xfId="11938" xr:uid="{DD432E40-5F38-45B7-A1C8-B864E44E44B7}"/>
    <cellStyle name="Normal 4 2 4 2 2 2 3 3" xfId="5561" xr:uid="{00000000-0005-0000-0000-000037130000}"/>
    <cellStyle name="Normal 4 2 4 2 2 2 3 3 2" xfId="14011" xr:uid="{EAB62A64-F3EA-419A-B89F-FC0633555208}"/>
    <cellStyle name="Normal 4 2 4 2 2 2 3 4" xfId="9793" xr:uid="{6363C8F5-47D9-461D-91E7-19F94E75F483}"/>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6C49DC67-BD6D-4A04-B246-ECBCF67AF3B8}"/>
    <cellStyle name="Normal 4 2 4 2 2 2 4 2 3" xfId="12351" xr:uid="{D114DF51-DA10-446E-B649-AAA5CDA35A32}"/>
    <cellStyle name="Normal 4 2 4 2 2 2 4 3" xfId="5974" xr:uid="{00000000-0005-0000-0000-00003B130000}"/>
    <cellStyle name="Normal 4 2 4 2 2 2 4 3 2" xfId="14424" xr:uid="{573B4415-3B26-4ECA-8F78-1B698CC4DBDB}"/>
    <cellStyle name="Normal 4 2 4 2 2 2 4 4" xfId="10206" xr:uid="{B421DC77-504C-4EF4-BBFA-53A6620922E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E5BA872C-FB14-4F2C-BA19-5CA7093DB9FE}"/>
    <cellStyle name="Normal 4 2 4 2 2 2 5 2 3" xfId="12764" xr:uid="{70D7C42B-E846-4E07-A4C9-48198784ACD8}"/>
    <cellStyle name="Normal 4 2 4 2 2 2 5 3" xfId="6387" xr:uid="{00000000-0005-0000-0000-00003F130000}"/>
    <cellStyle name="Normal 4 2 4 2 2 2 5 3 2" xfId="14837" xr:uid="{DDEB2FA9-8E0D-471D-A268-3707EBCD0C37}"/>
    <cellStyle name="Normal 4 2 4 2 2 2 5 4" xfId="10619" xr:uid="{E51BC9A4-5425-4265-A4C6-B665EFDC0FF4}"/>
    <cellStyle name="Normal 4 2 4 2 2 2 6" xfId="2517" xr:uid="{00000000-0005-0000-0000-000040130000}"/>
    <cellStyle name="Normal 4 2 4 2 2 2 6 2" xfId="6800" xr:uid="{00000000-0005-0000-0000-000041130000}"/>
    <cellStyle name="Normal 4 2 4 2 2 2 6 2 2" xfId="15250" xr:uid="{D371DA8F-B5FF-4D8B-89DB-8FC97F8C28C8}"/>
    <cellStyle name="Normal 4 2 4 2 2 2 6 3" xfId="11032" xr:uid="{2C21B5EB-D930-42B0-A80D-E408E7037661}"/>
    <cellStyle name="Normal 4 2 4 2 2 2 7" xfId="4735" xr:uid="{00000000-0005-0000-0000-000042130000}"/>
    <cellStyle name="Normal 4 2 4 2 2 2 7 2" xfId="13185" xr:uid="{60BACE26-ECAA-45DD-AD7B-DE3DFD372458}"/>
    <cellStyle name="Normal 4 2 4 2 2 2 8" xfId="8967" xr:uid="{03218D94-C093-4BCB-917F-3E74E85319B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078906F5-3FD5-451C-9B0C-216727E52B34}"/>
    <cellStyle name="Normal 4 2 4 2 2 3 2 3" xfId="11524" xr:uid="{1DE1E0C3-85FC-4975-A4D8-02BF866C4FF0}"/>
    <cellStyle name="Normal 4 2 4 2 2 3 3" xfId="5147" xr:uid="{00000000-0005-0000-0000-000046130000}"/>
    <cellStyle name="Normal 4 2 4 2 2 3 3 2" xfId="13597" xr:uid="{EABC39E2-7A8C-4FAC-B5A4-400F4DDCB58A}"/>
    <cellStyle name="Normal 4 2 4 2 2 3 4" xfId="9379" xr:uid="{4A4B69B2-DB1C-4F84-A094-02E67AF50E2A}"/>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A52BC801-7F9F-417D-B8A8-D0CD4C395460}"/>
    <cellStyle name="Normal 4 2 4 2 2 4 2 3" xfId="11937" xr:uid="{F21BEBD5-FCBE-49D1-9F37-C8CC2A4ABA01}"/>
    <cellStyle name="Normal 4 2 4 2 2 4 3" xfId="5560" xr:uid="{00000000-0005-0000-0000-00004A130000}"/>
    <cellStyle name="Normal 4 2 4 2 2 4 3 2" xfId="14010" xr:uid="{E480F502-1C82-4103-86C5-59DDD0C7C8C0}"/>
    <cellStyle name="Normal 4 2 4 2 2 4 4" xfId="9792" xr:uid="{FA41DBDB-6740-4087-B27A-FFC8249670B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45001CE9-076A-4397-9B20-4480171FD5B0}"/>
    <cellStyle name="Normal 4 2 4 2 2 5 2 3" xfId="12350" xr:uid="{8274EC50-4305-4FBF-92AA-6C7801F11FF4}"/>
    <cellStyle name="Normal 4 2 4 2 2 5 3" xfId="5973" xr:uid="{00000000-0005-0000-0000-00004E130000}"/>
    <cellStyle name="Normal 4 2 4 2 2 5 3 2" xfId="14423" xr:uid="{F67660DA-9970-4094-8B97-E2B3F67E2223}"/>
    <cellStyle name="Normal 4 2 4 2 2 5 4" xfId="10205" xr:uid="{863FF1C5-9D66-4DCE-8AC1-A66451D384E9}"/>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4F6DF8F0-4C38-4FD1-9116-E235588E671F}"/>
    <cellStyle name="Normal 4 2 4 2 2 6 2 3" xfId="12763" xr:uid="{B76B94F4-01AF-4E88-82F2-5788D3B75028}"/>
    <cellStyle name="Normal 4 2 4 2 2 6 3" xfId="6386" xr:uid="{00000000-0005-0000-0000-000052130000}"/>
    <cellStyle name="Normal 4 2 4 2 2 6 3 2" xfId="14836" xr:uid="{BA37BBD2-5FB0-4FB8-B3A7-BD48CA102B38}"/>
    <cellStyle name="Normal 4 2 4 2 2 6 4" xfId="10618" xr:uid="{2920A65B-00F8-4605-B612-5C4D33A3F5AE}"/>
    <cellStyle name="Normal 4 2 4 2 2 7" xfId="2516" xr:uid="{00000000-0005-0000-0000-000053130000}"/>
    <cellStyle name="Normal 4 2 4 2 2 7 2" xfId="6799" xr:uid="{00000000-0005-0000-0000-000054130000}"/>
    <cellStyle name="Normal 4 2 4 2 2 7 2 2" xfId="15249" xr:uid="{3C8B6B6B-0405-48A3-8999-1F6C1876A42B}"/>
    <cellStyle name="Normal 4 2 4 2 2 7 3" xfId="11031" xr:uid="{CC14F1E9-FFD4-45CF-A31B-819BB3E26E72}"/>
    <cellStyle name="Normal 4 2 4 2 2 8" xfId="4734" xr:uid="{00000000-0005-0000-0000-000055130000}"/>
    <cellStyle name="Normal 4 2 4 2 2 8 2" xfId="13184" xr:uid="{D40C3646-6807-4DB5-A05F-AC86F61E610B}"/>
    <cellStyle name="Normal 4 2 4 2 2 9" xfId="8966" xr:uid="{2E233BA5-96D7-4FB8-88FB-8ADD0ACDFEA7}"/>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C8875871-35F8-470E-9472-3BD319BB2091}"/>
    <cellStyle name="Normal 4 2 4 2 3 2 2 3" xfId="11526" xr:uid="{1BE1C339-2F68-4F79-9B90-D9E211CA7F62}"/>
    <cellStyle name="Normal 4 2 4 2 3 2 3" xfId="5149" xr:uid="{00000000-0005-0000-0000-00005A130000}"/>
    <cellStyle name="Normal 4 2 4 2 3 2 3 2" xfId="13599" xr:uid="{3FF6D9E0-94F6-4725-B20B-AF7AF99BC3B5}"/>
    <cellStyle name="Normal 4 2 4 2 3 2 4" xfId="9381" xr:uid="{24609F1F-F265-431F-A427-18BA134F6DF4}"/>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3D8C8A17-3CF8-4290-9329-2A00A365FB13}"/>
    <cellStyle name="Normal 4 2 4 2 3 3 2 3" xfId="11939" xr:uid="{F0E41F11-BD46-4BA9-8F4A-EDE9495AB7F4}"/>
    <cellStyle name="Normal 4 2 4 2 3 3 3" xfId="5562" xr:uid="{00000000-0005-0000-0000-00005E130000}"/>
    <cellStyle name="Normal 4 2 4 2 3 3 3 2" xfId="14012" xr:uid="{496C073D-4EE5-4FD3-8E92-918F3D1730F8}"/>
    <cellStyle name="Normal 4 2 4 2 3 3 4" xfId="9794" xr:uid="{CC25EB5B-72E2-409F-B6FF-9801D761BF3D}"/>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AC078AC4-E21F-449A-947E-334B11E5ACB3}"/>
    <cellStyle name="Normal 4 2 4 2 3 4 2 3" xfId="12352" xr:uid="{3FC2AEBF-8427-4B97-9A12-A0861C9008E1}"/>
    <cellStyle name="Normal 4 2 4 2 3 4 3" xfId="5975" xr:uid="{00000000-0005-0000-0000-000062130000}"/>
    <cellStyle name="Normal 4 2 4 2 3 4 3 2" xfId="14425" xr:uid="{E99D7B85-5C91-4303-8294-2E6A009E1354}"/>
    <cellStyle name="Normal 4 2 4 2 3 4 4" xfId="10207" xr:uid="{0B3BBC24-E934-42F0-8013-983AE84F5973}"/>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7F301E30-0DCF-4303-A05D-0C159C9C3CC9}"/>
    <cellStyle name="Normal 4 2 4 2 3 5 2 3" xfId="12765" xr:uid="{9DDF5E18-DFCD-4DAB-AEAF-8A72248915DB}"/>
    <cellStyle name="Normal 4 2 4 2 3 5 3" xfId="6388" xr:uid="{00000000-0005-0000-0000-000066130000}"/>
    <cellStyle name="Normal 4 2 4 2 3 5 3 2" xfId="14838" xr:uid="{6FF171B4-D5A4-4BBF-9FFC-0CB4359BD6F4}"/>
    <cellStyle name="Normal 4 2 4 2 3 5 4" xfId="10620" xr:uid="{FD0375BE-FF50-4DBA-AD50-E7ADE829AB3D}"/>
    <cellStyle name="Normal 4 2 4 2 3 6" xfId="2518" xr:uid="{00000000-0005-0000-0000-000067130000}"/>
    <cellStyle name="Normal 4 2 4 2 3 6 2" xfId="6801" xr:uid="{00000000-0005-0000-0000-000068130000}"/>
    <cellStyle name="Normal 4 2 4 2 3 6 2 2" xfId="15251" xr:uid="{F1EBC24B-3E12-4995-986F-0D09C99B024F}"/>
    <cellStyle name="Normal 4 2 4 2 3 6 3" xfId="11033" xr:uid="{C88DAFCD-F4C2-4CC2-AF54-9EC7BB519839}"/>
    <cellStyle name="Normal 4 2 4 2 3 7" xfId="4736" xr:uid="{00000000-0005-0000-0000-000069130000}"/>
    <cellStyle name="Normal 4 2 4 2 3 7 2" xfId="13186" xr:uid="{26D032D7-7C41-48C2-928D-B991462020AD}"/>
    <cellStyle name="Normal 4 2 4 2 3 8" xfId="8968" xr:uid="{0FF811AD-66CB-452F-9830-814AC1A4E7AD}"/>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89788544-118E-465F-B171-BE09B402C62E}"/>
    <cellStyle name="Normal 4 2 4 2 4 2 3" xfId="11523" xr:uid="{63F1FC77-625C-4229-B5A6-4EEC59689F53}"/>
    <cellStyle name="Normal 4 2 4 2 4 3" xfId="5146" xr:uid="{00000000-0005-0000-0000-00006D130000}"/>
    <cellStyle name="Normal 4 2 4 2 4 3 2" xfId="13596" xr:uid="{16D532A3-DF66-4129-B447-E7868739E1DF}"/>
    <cellStyle name="Normal 4 2 4 2 4 4" xfId="9378" xr:uid="{ABDB32FF-9270-4DE9-8C4C-BEA2ED464403}"/>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18A66AA2-08E3-4679-A9CD-143E09B579F1}"/>
    <cellStyle name="Normal 4 2 4 2 5 2 3" xfId="11936" xr:uid="{BBC00583-8777-44E1-AD0E-83DA59C9288D}"/>
    <cellStyle name="Normal 4 2 4 2 5 3" xfId="5559" xr:uid="{00000000-0005-0000-0000-000071130000}"/>
    <cellStyle name="Normal 4 2 4 2 5 3 2" xfId="14009" xr:uid="{92227AF0-F4B9-4016-9807-8DCA4BF86F72}"/>
    <cellStyle name="Normal 4 2 4 2 5 4" xfId="9791" xr:uid="{74883F3A-E11D-41F9-8C1A-F6D2D1C054C6}"/>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166829CA-1915-48FA-ABE9-5FB42DDE05E1}"/>
    <cellStyle name="Normal 4 2 4 2 6 2 3" xfId="12349" xr:uid="{C7C321D0-5783-47DE-92F8-8EDC3015867E}"/>
    <cellStyle name="Normal 4 2 4 2 6 3" xfId="5972" xr:uid="{00000000-0005-0000-0000-000075130000}"/>
    <cellStyle name="Normal 4 2 4 2 6 3 2" xfId="14422" xr:uid="{0F008AAB-23B5-4693-A97E-E20C3F08ABB4}"/>
    <cellStyle name="Normal 4 2 4 2 6 4" xfId="10204" xr:uid="{0B0F34AF-CE73-42D6-834F-0324342383BD}"/>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C8526D0A-F981-45BF-9A0E-62235F58D2A0}"/>
    <cellStyle name="Normal 4 2 4 2 7 2 3" xfId="12762" xr:uid="{761CBDFB-F54C-4D74-B6D8-E8E27C575F5D}"/>
    <cellStyle name="Normal 4 2 4 2 7 3" xfId="6385" xr:uid="{00000000-0005-0000-0000-000079130000}"/>
    <cellStyle name="Normal 4 2 4 2 7 3 2" xfId="14835" xr:uid="{CEB0128A-AEAA-41FD-BFE0-A9771EC50ADB}"/>
    <cellStyle name="Normal 4 2 4 2 7 4" xfId="10617" xr:uid="{3BC63E15-3439-4AC4-9E00-69187B5754D4}"/>
    <cellStyle name="Normal 4 2 4 2 8" xfId="2515" xr:uid="{00000000-0005-0000-0000-00007A130000}"/>
    <cellStyle name="Normal 4 2 4 2 8 2" xfId="6798" xr:uid="{00000000-0005-0000-0000-00007B130000}"/>
    <cellStyle name="Normal 4 2 4 2 8 2 2" xfId="15248" xr:uid="{0F4C181D-0B73-4B12-9032-57A316B99F0A}"/>
    <cellStyle name="Normal 4 2 4 2 8 3" xfId="11030" xr:uid="{3E58D773-6BFD-49F2-A90F-7BA6A3C59BD5}"/>
    <cellStyle name="Normal 4 2 4 2 9" xfId="4733" xr:uid="{00000000-0005-0000-0000-00007C130000}"/>
    <cellStyle name="Normal 4 2 4 2 9 2" xfId="13183" xr:uid="{EBACC73A-C639-425C-BAEB-87EC93C48569}"/>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7713F8C8-CE12-49F4-8E7A-51BFC5F302A7}"/>
    <cellStyle name="Normal 4 2 4 3 2 2 2 3" xfId="11528" xr:uid="{0897316A-7B9B-4403-98BB-70DB0B9760CF}"/>
    <cellStyle name="Normal 4 2 4 3 2 2 3" xfId="5151" xr:uid="{00000000-0005-0000-0000-000082130000}"/>
    <cellStyle name="Normal 4 2 4 3 2 2 3 2" xfId="13601" xr:uid="{EB30AD3C-DFB1-4088-82BD-CFAA291F585B}"/>
    <cellStyle name="Normal 4 2 4 3 2 2 4" xfId="9383" xr:uid="{F127A472-9891-4BDE-9DE4-2AD1111DB0AF}"/>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9DBB0DF4-4D72-4AA5-9980-D5BB1F637BB9}"/>
    <cellStyle name="Normal 4 2 4 3 2 3 2 3" xfId="11941" xr:uid="{3ABF3AF8-B59F-415D-B30D-9C20788D43C8}"/>
    <cellStyle name="Normal 4 2 4 3 2 3 3" xfId="5564" xr:uid="{00000000-0005-0000-0000-000086130000}"/>
    <cellStyle name="Normal 4 2 4 3 2 3 3 2" xfId="14014" xr:uid="{2794D18E-3887-4893-B83E-E82654453ABC}"/>
    <cellStyle name="Normal 4 2 4 3 2 3 4" xfId="9796" xr:uid="{2C5DD259-87E9-4186-A112-1EF0F8D30531}"/>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C51C2DA2-5B2D-4D46-8EF5-2A1144BC501A}"/>
    <cellStyle name="Normal 4 2 4 3 2 4 2 3" xfId="12354" xr:uid="{71D20426-EE09-482D-9AD5-3CC4040BB485}"/>
    <cellStyle name="Normal 4 2 4 3 2 4 3" xfId="5977" xr:uid="{00000000-0005-0000-0000-00008A130000}"/>
    <cellStyle name="Normal 4 2 4 3 2 4 3 2" xfId="14427" xr:uid="{29D79E8F-EDFA-4FDB-B79C-EF4FAF4FDC70}"/>
    <cellStyle name="Normal 4 2 4 3 2 4 4" xfId="10209" xr:uid="{33C60666-8E4A-4794-936C-542ADA78D71A}"/>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710379B2-7ED4-45F4-BFF3-DE71C50B06F0}"/>
    <cellStyle name="Normal 4 2 4 3 2 5 2 3" xfId="12767" xr:uid="{14D96CDA-DAE0-4B76-8C41-FDC7EDAE682D}"/>
    <cellStyle name="Normal 4 2 4 3 2 5 3" xfId="6390" xr:uid="{00000000-0005-0000-0000-00008E130000}"/>
    <cellStyle name="Normal 4 2 4 3 2 5 3 2" xfId="14840" xr:uid="{13727885-B8A0-463F-AD0A-7C2DCE99196F}"/>
    <cellStyle name="Normal 4 2 4 3 2 5 4" xfId="10622" xr:uid="{FBB6887A-7CD5-4D25-99C8-F6085048396B}"/>
    <cellStyle name="Normal 4 2 4 3 2 6" xfId="2520" xr:uid="{00000000-0005-0000-0000-00008F130000}"/>
    <cellStyle name="Normal 4 2 4 3 2 6 2" xfId="6803" xr:uid="{00000000-0005-0000-0000-000090130000}"/>
    <cellStyle name="Normal 4 2 4 3 2 6 2 2" xfId="15253" xr:uid="{7FE457E9-2A24-40F2-B8A8-1911DBE7C61A}"/>
    <cellStyle name="Normal 4 2 4 3 2 6 3" xfId="11035" xr:uid="{D2E01158-1EFB-491E-86FE-78B8F88F0CB5}"/>
    <cellStyle name="Normal 4 2 4 3 2 7" xfId="4738" xr:uid="{00000000-0005-0000-0000-000091130000}"/>
    <cellStyle name="Normal 4 2 4 3 2 7 2" xfId="13188" xr:uid="{F584BCCC-FB93-4EDE-A303-28373CE7ABFE}"/>
    <cellStyle name="Normal 4 2 4 3 2 8" xfId="8970" xr:uid="{B067866B-7172-415A-B9C8-26A49E192DE8}"/>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9C4DBDC6-008F-4BA0-B502-B3477CAB011F}"/>
    <cellStyle name="Normal 4 2 4 3 3 2 3" xfId="11527" xr:uid="{F406029A-6867-4F6C-A136-B7EF43F7B715}"/>
    <cellStyle name="Normal 4 2 4 3 3 3" xfId="5150" xr:uid="{00000000-0005-0000-0000-000095130000}"/>
    <cellStyle name="Normal 4 2 4 3 3 3 2" xfId="13600" xr:uid="{F82891D7-9122-400E-927F-3409A14B5989}"/>
    <cellStyle name="Normal 4 2 4 3 3 4" xfId="9382" xr:uid="{59382437-B31B-4AC3-8026-813C5BCEA470}"/>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C00E52D4-F462-4CD6-A46E-B1AC021A0729}"/>
    <cellStyle name="Normal 4 2 4 3 4 2 3" xfId="11940" xr:uid="{DCC56F5B-859B-4684-9021-4E7EA2A476F0}"/>
    <cellStyle name="Normal 4 2 4 3 4 3" xfId="5563" xr:uid="{00000000-0005-0000-0000-000099130000}"/>
    <cellStyle name="Normal 4 2 4 3 4 3 2" xfId="14013" xr:uid="{925105CD-7EF1-4A35-801B-4A005D57CD31}"/>
    <cellStyle name="Normal 4 2 4 3 4 4" xfId="9795" xr:uid="{EB8FEFA3-FC29-4288-98B1-A210B6730B94}"/>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AA588E24-A3D0-4DEE-9EBC-121CFD9E3DCE}"/>
    <cellStyle name="Normal 4 2 4 3 5 2 3" xfId="12353" xr:uid="{37D6B73D-6F1C-411D-9803-ACF9C7B20D96}"/>
    <cellStyle name="Normal 4 2 4 3 5 3" xfId="5976" xr:uid="{00000000-0005-0000-0000-00009D130000}"/>
    <cellStyle name="Normal 4 2 4 3 5 3 2" xfId="14426" xr:uid="{EB854CE1-71EE-4B10-8EAE-355DA77F10BE}"/>
    <cellStyle name="Normal 4 2 4 3 5 4" xfId="10208" xr:uid="{ADAF92A7-C969-48F5-A5EB-5F8AEEBD34C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1E252346-E6AD-4709-9F80-D49E70C370A2}"/>
    <cellStyle name="Normal 4 2 4 3 6 2 3" xfId="12766" xr:uid="{08E4029C-2C54-425C-A584-335229681C17}"/>
    <cellStyle name="Normal 4 2 4 3 6 3" xfId="6389" xr:uid="{00000000-0005-0000-0000-0000A1130000}"/>
    <cellStyle name="Normal 4 2 4 3 6 3 2" xfId="14839" xr:uid="{9FC24E26-F5B0-46CB-966E-605EAFD14F55}"/>
    <cellStyle name="Normal 4 2 4 3 6 4" xfId="10621" xr:uid="{2A5F51A8-6873-4F26-9ABA-88A78904CA9B}"/>
    <cellStyle name="Normal 4 2 4 3 7" xfId="2519" xr:uid="{00000000-0005-0000-0000-0000A2130000}"/>
    <cellStyle name="Normal 4 2 4 3 7 2" xfId="6802" xr:uid="{00000000-0005-0000-0000-0000A3130000}"/>
    <cellStyle name="Normal 4 2 4 3 7 2 2" xfId="15252" xr:uid="{1A58B79F-60D4-4514-81B6-17EC223CAD8E}"/>
    <cellStyle name="Normal 4 2 4 3 7 3" xfId="11034" xr:uid="{7C632069-6071-4503-BC36-47DCED8B0692}"/>
    <cellStyle name="Normal 4 2 4 3 8" xfId="4737" xr:uid="{00000000-0005-0000-0000-0000A4130000}"/>
    <cellStyle name="Normal 4 2 4 3 8 2" xfId="13187" xr:uid="{42C60ED0-77A2-4073-B31A-111A2D21A6B3}"/>
    <cellStyle name="Normal 4 2 4 3 9" xfId="8969" xr:uid="{1445B61B-885C-4052-97DD-4D40D4746A25}"/>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29AF36DE-FF4E-4A3F-90A2-027B81B113F6}"/>
    <cellStyle name="Normal 4 2 4 4 2 2 3" xfId="11529" xr:uid="{6C9F6218-C166-4A17-8E30-8270973A69F9}"/>
    <cellStyle name="Normal 4 2 4 4 2 3" xfId="5152" xr:uid="{00000000-0005-0000-0000-0000A9130000}"/>
    <cellStyle name="Normal 4 2 4 4 2 3 2" xfId="13602" xr:uid="{2D191431-96B8-4DD8-A3CD-C73FF9BBDFB7}"/>
    <cellStyle name="Normal 4 2 4 4 2 4" xfId="9384" xr:uid="{15CA76E1-9A2F-41E1-A155-E339EF2CF4B5}"/>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8325A0FD-5C8B-4DB8-B5EF-6967DE391778}"/>
    <cellStyle name="Normal 4 2 4 4 3 2 3" xfId="11942" xr:uid="{6CA8A37E-5717-46C7-B300-99F5499E14E7}"/>
    <cellStyle name="Normal 4 2 4 4 3 3" xfId="5565" xr:uid="{00000000-0005-0000-0000-0000AD130000}"/>
    <cellStyle name="Normal 4 2 4 4 3 3 2" xfId="14015" xr:uid="{62CA6ACD-0A5F-41FE-B5A4-63BE7568FD47}"/>
    <cellStyle name="Normal 4 2 4 4 3 4" xfId="9797" xr:uid="{24214670-A187-4155-A07A-8FA80FDA41E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1E6EA2A2-2EB6-4C96-93BC-B55C70B1C32D}"/>
    <cellStyle name="Normal 4 2 4 4 4 2 3" xfId="12355" xr:uid="{75C7AD6A-743C-4CB0-B5BA-A6D2C92DDEDE}"/>
    <cellStyle name="Normal 4 2 4 4 4 3" xfId="5978" xr:uid="{00000000-0005-0000-0000-0000B1130000}"/>
    <cellStyle name="Normal 4 2 4 4 4 3 2" xfId="14428" xr:uid="{D23B6054-98F7-4DE2-AFA6-5DAE91BC31A6}"/>
    <cellStyle name="Normal 4 2 4 4 4 4" xfId="10210" xr:uid="{6BDF2F41-BBDF-4776-BFF9-6C32E3385187}"/>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E3CB2843-7220-4250-A917-5F52FDF203AC}"/>
    <cellStyle name="Normal 4 2 4 4 5 2 3" xfId="12768" xr:uid="{7DE6A05F-2C99-4500-ACEE-38006A08204D}"/>
    <cellStyle name="Normal 4 2 4 4 5 3" xfId="6391" xr:uid="{00000000-0005-0000-0000-0000B5130000}"/>
    <cellStyle name="Normal 4 2 4 4 5 3 2" xfId="14841" xr:uid="{2F84F396-6466-46A3-AFF3-87F60D318E8A}"/>
    <cellStyle name="Normal 4 2 4 4 5 4" xfId="10623" xr:uid="{0BF3E226-A9CA-4AA0-A7CC-7E6DA533831D}"/>
    <cellStyle name="Normal 4 2 4 4 6" xfId="2521" xr:uid="{00000000-0005-0000-0000-0000B6130000}"/>
    <cellStyle name="Normal 4 2 4 4 6 2" xfId="6804" xr:uid="{00000000-0005-0000-0000-0000B7130000}"/>
    <cellStyle name="Normal 4 2 4 4 6 2 2" xfId="15254" xr:uid="{DA006CDE-122B-46C3-ACDA-6096C0581F1A}"/>
    <cellStyle name="Normal 4 2 4 4 6 3" xfId="11036" xr:uid="{D96D5766-45AC-4D88-9D75-337D25329D8F}"/>
    <cellStyle name="Normal 4 2 4 4 7" xfId="4739" xr:uid="{00000000-0005-0000-0000-0000B8130000}"/>
    <cellStyle name="Normal 4 2 4 4 7 2" xfId="13189" xr:uid="{69D8607C-D984-445A-AABB-DFC0ABB6179E}"/>
    <cellStyle name="Normal 4 2 4 4 8" xfId="8971" xr:uid="{03AD3FE9-7A56-45D3-9A89-7D961FB3D7EA}"/>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CFFE7E54-8E5B-4860-9029-A7CD11567E60}"/>
    <cellStyle name="Normal 4 2 4 5 2 3" xfId="11522" xr:uid="{300B487D-58BC-46A2-A1D7-7F3D3802D7AD}"/>
    <cellStyle name="Normal 4 2 4 5 3" xfId="5145" xr:uid="{00000000-0005-0000-0000-0000BC130000}"/>
    <cellStyle name="Normal 4 2 4 5 3 2" xfId="13595" xr:uid="{BC5D03BF-30C1-42D0-98D9-7A3F511AF7F5}"/>
    <cellStyle name="Normal 4 2 4 5 4" xfId="9377" xr:uid="{5B0DD582-BE36-423A-948E-5903474B7EFB}"/>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72DF603C-516C-47E1-B155-07E604F2AFA1}"/>
    <cellStyle name="Normal 4 2 4 6 2 3" xfId="11935" xr:uid="{665BB4C2-9BDA-491C-A366-0F40DA53EB65}"/>
    <cellStyle name="Normal 4 2 4 6 3" xfId="5558" xr:uid="{00000000-0005-0000-0000-0000C0130000}"/>
    <cellStyle name="Normal 4 2 4 6 3 2" xfId="14008" xr:uid="{AB57C022-B213-44F9-BB57-BA10F3AE2727}"/>
    <cellStyle name="Normal 4 2 4 6 4" xfId="9790" xr:uid="{E06005E6-54C1-4C61-ACDF-009C1B6900BB}"/>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474CFF1A-A00E-49B3-B235-2D6458D12B12}"/>
    <cellStyle name="Normal 4 2 4 7 2 3" xfId="12348" xr:uid="{03393657-C618-412A-A5D0-4FEB998F0360}"/>
    <cellStyle name="Normal 4 2 4 7 3" xfId="5971" xr:uid="{00000000-0005-0000-0000-0000C4130000}"/>
    <cellStyle name="Normal 4 2 4 7 3 2" xfId="14421" xr:uid="{C3C74C02-EFEA-44EB-BD0D-2AE1DCD834DB}"/>
    <cellStyle name="Normal 4 2 4 7 4" xfId="10203" xr:uid="{7A10C99D-BDD3-4006-8509-701FF9B8405E}"/>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68EE6F39-81C9-44F3-8786-66A48CB510FC}"/>
    <cellStyle name="Normal 4 2 4 8 2 3" xfId="12761" xr:uid="{4FCAD9DA-DFB0-460D-9701-4F1F529A67A1}"/>
    <cellStyle name="Normal 4 2 4 8 3" xfId="6384" xr:uid="{00000000-0005-0000-0000-0000C8130000}"/>
    <cellStyle name="Normal 4 2 4 8 3 2" xfId="14834" xr:uid="{4C1E5F66-5C28-48FF-9DC7-5E4995F0EACF}"/>
    <cellStyle name="Normal 4 2 4 8 4" xfId="10616" xr:uid="{C782DD88-FB40-4970-A589-85F9108FE9A4}"/>
    <cellStyle name="Normal 4 2 4 9" xfId="2514" xr:uid="{00000000-0005-0000-0000-0000C9130000}"/>
    <cellStyle name="Normal 4 2 4 9 2" xfId="6797" xr:uid="{00000000-0005-0000-0000-0000CA130000}"/>
    <cellStyle name="Normal 4 2 4 9 2 2" xfId="15247" xr:uid="{C4671835-2350-4163-B72B-475ABDED1AE9}"/>
    <cellStyle name="Normal 4 2 4 9 3" xfId="11029" xr:uid="{A73BDCAF-EF49-48C1-A4A0-D1C9164F3791}"/>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1455AB9F-B009-4DB3-89CD-74404C5CE94E}"/>
    <cellStyle name="Normal 4 2 5 2 2 2 3" xfId="11531" xr:uid="{FC4E0A7D-1766-4136-9D78-4A925EEE179F}"/>
    <cellStyle name="Normal 4 2 5 2 2 3" xfId="5154" xr:uid="{00000000-0005-0000-0000-0000D0130000}"/>
    <cellStyle name="Normal 4 2 5 2 2 3 2" xfId="13604" xr:uid="{26DACC11-D1D5-438B-909E-1336092F6DB5}"/>
    <cellStyle name="Normal 4 2 5 2 2 4" xfId="9386" xr:uid="{B175565D-5B3A-4193-894A-5A540FCF5DD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A8607F42-737B-49EC-A405-91299F81A16F}"/>
    <cellStyle name="Normal 4 2 5 2 3 2 3" xfId="11944" xr:uid="{1D1AAA8F-568D-4D8C-B185-9E25A551B8A4}"/>
    <cellStyle name="Normal 4 2 5 2 3 3" xfId="5567" xr:uid="{00000000-0005-0000-0000-0000D4130000}"/>
    <cellStyle name="Normal 4 2 5 2 3 3 2" xfId="14017" xr:uid="{EB4A7A4A-359B-4E0F-994D-16F49125CA82}"/>
    <cellStyle name="Normal 4 2 5 2 3 4" xfId="9799" xr:uid="{66C1B0AF-8235-4544-807A-0F3FFB1250D3}"/>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A62C3755-88FC-42D2-9BD6-8ED156F741E5}"/>
    <cellStyle name="Normal 4 2 5 2 4 2 3" xfId="12357" xr:uid="{5D52265B-5D78-42F7-BB8E-AB8778BA4C24}"/>
    <cellStyle name="Normal 4 2 5 2 4 3" xfId="5980" xr:uid="{00000000-0005-0000-0000-0000D8130000}"/>
    <cellStyle name="Normal 4 2 5 2 4 3 2" xfId="14430" xr:uid="{B0879037-5C38-4E81-9072-BFFA15F20C7F}"/>
    <cellStyle name="Normal 4 2 5 2 4 4" xfId="10212" xr:uid="{D0CE3CC2-6667-45B1-9049-944C430F4D66}"/>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754997B5-534F-4F63-A1D1-7E14B2783CA0}"/>
    <cellStyle name="Normal 4 2 5 2 5 2 3" xfId="12770" xr:uid="{31D95924-FCCA-4860-8546-5B5D23E19F7D}"/>
    <cellStyle name="Normal 4 2 5 2 5 3" xfId="6393" xr:uid="{00000000-0005-0000-0000-0000DC130000}"/>
    <cellStyle name="Normal 4 2 5 2 5 3 2" xfId="14843" xr:uid="{817D9E13-763B-4C32-BEC5-4121AF55861F}"/>
    <cellStyle name="Normal 4 2 5 2 5 4" xfId="10625" xr:uid="{504AC831-B8AF-41E2-8150-284065D60C62}"/>
    <cellStyle name="Normal 4 2 5 2 6" xfId="2523" xr:uid="{00000000-0005-0000-0000-0000DD130000}"/>
    <cellStyle name="Normal 4 2 5 2 6 2" xfId="6806" xr:uid="{00000000-0005-0000-0000-0000DE130000}"/>
    <cellStyle name="Normal 4 2 5 2 6 2 2" xfId="15256" xr:uid="{190395E6-9E76-4A5D-9E15-4FF3FEE3AF2F}"/>
    <cellStyle name="Normal 4 2 5 2 6 3" xfId="11038" xr:uid="{41BF5ED5-CBE7-4E06-A5E0-8E6C1C0F721F}"/>
    <cellStyle name="Normal 4 2 5 2 7" xfId="4741" xr:uid="{00000000-0005-0000-0000-0000DF130000}"/>
    <cellStyle name="Normal 4 2 5 2 7 2" xfId="13191" xr:uid="{9E8C42EB-2A12-48D5-AB0E-9CF6E1D4CB8B}"/>
    <cellStyle name="Normal 4 2 5 2 8" xfId="8973" xr:uid="{F3D41C85-992F-4227-AF6E-9D299EBC848E}"/>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8BCD2D25-58A7-42D8-B5EB-D793441BDFD8}"/>
    <cellStyle name="Normal 4 2 5 3 2 3" xfId="11530" xr:uid="{FA84EFCA-AE1A-4E02-AFB5-64417B4235F1}"/>
    <cellStyle name="Normal 4 2 5 3 3" xfId="5153" xr:uid="{00000000-0005-0000-0000-0000E3130000}"/>
    <cellStyle name="Normal 4 2 5 3 3 2" xfId="13603" xr:uid="{D61FA93E-0F71-4C46-9B96-1AB06DA0BC42}"/>
    <cellStyle name="Normal 4 2 5 3 4" xfId="9385" xr:uid="{66E027D1-62EF-4804-B1FC-6D97FD5A7615}"/>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39AFA7AA-7C9E-4A2D-8419-7B75A85BB0B5}"/>
    <cellStyle name="Normal 4 2 5 4 2 3" xfId="11943" xr:uid="{BB07C48E-A661-4752-A3A7-61208D10CB96}"/>
    <cellStyle name="Normal 4 2 5 4 3" xfId="5566" xr:uid="{00000000-0005-0000-0000-0000E7130000}"/>
    <cellStyle name="Normal 4 2 5 4 3 2" xfId="14016" xr:uid="{520EDE97-D7BB-4B86-868E-6722FC952B87}"/>
    <cellStyle name="Normal 4 2 5 4 4" xfId="9798" xr:uid="{6332318F-92D8-4B7C-911D-7FED8917C909}"/>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2EAACA01-58EB-4725-A4A9-F1947D32FE8F}"/>
    <cellStyle name="Normal 4 2 5 5 2 3" xfId="12356" xr:uid="{A8ECD9DE-818A-4148-AED9-179FAC096B0E}"/>
    <cellStyle name="Normal 4 2 5 5 3" xfId="5979" xr:uid="{00000000-0005-0000-0000-0000EB130000}"/>
    <cellStyle name="Normal 4 2 5 5 3 2" xfId="14429" xr:uid="{571750C0-8EFD-480E-A6E3-591C0BAED6BC}"/>
    <cellStyle name="Normal 4 2 5 5 4" xfId="10211" xr:uid="{C67617BE-2FC3-493C-9252-F4909469C7E6}"/>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2519C1C2-AB4B-4AED-A255-C47908C9E3F3}"/>
    <cellStyle name="Normal 4 2 5 6 2 3" xfId="12769" xr:uid="{AC64672B-2E74-483F-AF6B-84326F4418DB}"/>
    <cellStyle name="Normal 4 2 5 6 3" xfId="6392" xr:uid="{00000000-0005-0000-0000-0000EF130000}"/>
    <cellStyle name="Normal 4 2 5 6 3 2" xfId="14842" xr:uid="{2338F7B2-9417-490E-A4B7-160C937F1DB2}"/>
    <cellStyle name="Normal 4 2 5 6 4" xfId="10624" xr:uid="{E268CEC3-002B-4CE2-9F97-FBF5B3180C74}"/>
    <cellStyle name="Normal 4 2 5 7" xfId="2522" xr:uid="{00000000-0005-0000-0000-0000F0130000}"/>
    <cellStyle name="Normal 4 2 5 7 2" xfId="6805" xr:uid="{00000000-0005-0000-0000-0000F1130000}"/>
    <cellStyle name="Normal 4 2 5 7 2 2" xfId="15255" xr:uid="{AB5C13E1-60AB-40B2-BE04-F2D47E8CA3F6}"/>
    <cellStyle name="Normal 4 2 5 7 3" xfId="11037" xr:uid="{5B8A72DF-D11F-4D2A-8352-5093D3434635}"/>
    <cellStyle name="Normal 4 2 5 8" xfId="4740" xr:uid="{00000000-0005-0000-0000-0000F2130000}"/>
    <cellStyle name="Normal 4 2 5 8 2" xfId="13190" xr:uid="{C745245B-67D5-48F7-A1D1-B8DED6C10FAC}"/>
    <cellStyle name="Normal 4 2 5 9" xfId="8972" xr:uid="{5D9948DA-7E26-450A-B69F-D3C2E4F839F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C780292C-E4D1-422D-A615-2C708352C27A}"/>
    <cellStyle name="Normal 4 2 6 2 2 3" xfId="11532" xr:uid="{ABE89D80-6691-46CB-BEE9-7EF6216A5AE3}"/>
    <cellStyle name="Normal 4 2 6 2 3" xfId="5155" xr:uid="{00000000-0005-0000-0000-0000F7130000}"/>
    <cellStyle name="Normal 4 2 6 2 3 2" xfId="13605" xr:uid="{55D752A3-C27A-41B8-A60E-00B8C7B4C6DF}"/>
    <cellStyle name="Normal 4 2 6 2 4" xfId="9387" xr:uid="{0CB3F8E6-D710-4CAD-8252-EB1CCBEF59F3}"/>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B33422C6-EAF7-455E-A174-D092A8C8FE7B}"/>
    <cellStyle name="Normal 4 2 6 3 2 3" xfId="11945" xr:uid="{03969D6A-4A78-4132-8A2D-3D013D5F194D}"/>
    <cellStyle name="Normal 4 2 6 3 3" xfId="5568" xr:uid="{00000000-0005-0000-0000-0000FB130000}"/>
    <cellStyle name="Normal 4 2 6 3 3 2" xfId="14018" xr:uid="{C18660C1-9FAC-421F-BE78-ADAA2962B76C}"/>
    <cellStyle name="Normal 4 2 6 3 4" xfId="9800" xr:uid="{35F979F8-2C9B-4567-81E7-5E934AABAFA6}"/>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3172B123-26B2-4C22-8899-3EC936B2B4FC}"/>
    <cellStyle name="Normal 4 2 6 4 2 3" xfId="12358" xr:uid="{1F84907F-0A6D-4DCA-8CE0-2A82F4123A23}"/>
    <cellStyle name="Normal 4 2 6 4 3" xfId="5981" xr:uid="{00000000-0005-0000-0000-0000FF130000}"/>
    <cellStyle name="Normal 4 2 6 4 3 2" xfId="14431" xr:uid="{72C8A8AC-6618-4030-982F-5775BBA5084D}"/>
    <cellStyle name="Normal 4 2 6 4 4" xfId="10213" xr:uid="{87A76D18-6A47-4154-B17C-B9FFEE417560}"/>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D94B9028-9205-4A3D-BFD6-16092954D585}"/>
    <cellStyle name="Normal 4 2 6 5 2 3" xfId="12771" xr:uid="{DB505B8E-AF6F-4EFC-9961-970398B2A7D7}"/>
    <cellStyle name="Normal 4 2 6 5 3" xfId="6394" xr:uid="{00000000-0005-0000-0000-000003140000}"/>
    <cellStyle name="Normal 4 2 6 5 3 2" xfId="14844" xr:uid="{945619AE-8CA4-49B3-8E7B-BD014D284ABB}"/>
    <cellStyle name="Normal 4 2 6 5 4" xfId="10626" xr:uid="{4D299B3E-D0F2-4832-947E-21E8C06576B7}"/>
    <cellStyle name="Normal 4 2 6 6" xfId="2524" xr:uid="{00000000-0005-0000-0000-000004140000}"/>
    <cellStyle name="Normal 4 2 6 6 2" xfId="6807" xr:uid="{00000000-0005-0000-0000-000005140000}"/>
    <cellStyle name="Normal 4 2 6 6 2 2" xfId="15257" xr:uid="{A02A935C-B13D-4EEC-B395-337B3321819C}"/>
    <cellStyle name="Normal 4 2 6 6 3" xfId="11039" xr:uid="{4ABA6C65-86E3-43AB-B236-14C33BE901F6}"/>
    <cellStyle name="Normal 4 2 6 7" xfId="4742" xr:uid="{00000000-0005-0000-0000-000006140000}"/>
    <cellStyle name="Normal 4 2 6 7 2" xfId="13192" xr:uid="{17ABA0CF-4DE3-447C-A87A-586E820A19A7}"/>
    <cellStyle name="Normal 4 2 6 8" xfId="8974" xr:uid="{F9C0B832-9017-4BF3-AF3D-D9CBD97AD85D}"/>
    <cellStyle name="Normal 4 3" xfId="366" xr:uid="{00000000-0005-0000-0000-000007140000}"/>
    <cellStyle name="Normal 4 3 10" xfId="8975" xr:uid="{54A87847-9148-4550-84B2-B56AC4A9B185}"/>
    <cellStyle name="Normal 4 3 2" xfId="367" xr:uid="{00000000-0005-0000-0000-000008140000}"/>
    <cellStyle name="Normal 4 3 2 2" xfId="368" xr:uid="{00000000-0005-0000-0000-000009140000}"/>
    <cellStyle name="Normal 4 3 2 2 2" xfId="369" xr:uid="{00000000-0005-0000-0000-00000A140000}"/>
    <cellStyle name="Normal 4 3 2 2 2 10" xfId="8976" xr:uid="{C3132D5C-EE0B-400F-90C2-2F299B85223F}"/>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BD551DD7-09F6-4A1C-BC3E-BBA707AAB763}"/>
    <cellStyle name="Normal 4 3 2 2 2 2 2 2 2 3" xfId="11536" xr:uid="{F8F90212-9B5E-4C6B-9AA4-1E24A4FD750E}"/>
    <cellStyle name="Normal 4 3 2 2 2 2 2 2 3" xfId="5159" xr:uid="{00000000-0005-0000-0000-000010140000}"/>
    <cellStyle name="Normal 4 3 2 2 2 2 2 2 3 2" xfId="13609" xr:uid="{F72F4D24-C3A1-4C51-88A4-B073F08235B1}"/>
    <cellStyle name="Normal 4 3 2 2 2 2 2 2 4" xfId="9391" xr:uid="{3430290F-FE86-4CEB-8FC8-0E70BA1FCE6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079B64BC-30FD-45FA-A16D-32B2988C7E02}"/>
    <cellStyle name="Normal 4 3 2 2 2 2 2 3 2 3" xfId="11949" xr:uid="{6143DE42-EE21-4C08-BDD0-2A3A4D1CB744}"/>
    <cellStyle name="Normal 4 3 2 2 2 2 2 3 3" xfId="5572" xr:uid="{00000000-0005-0000-0000-000014140000}"/>
    <cellStyle name="Normal 4 3 2 2 2 2 2 3 3 2" xfId="14022" xr:uid="{E5973DA7-9CBD-479C-A237-A46894A178D4}"/>
    <cellStyle name="Normal 4 3 2 2 2 2 2 3 4" xfId="9804" xr:uid="{441D6235-57A7-4934-9C6E-E9797B3BDF5E}"/>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A9DB8D89-7206-4ABF-8156-10C03E8EEB1C}"/>
    <cellStyle name="Normal 4 3 2 2 2 2 2 4 2 3" xfId="12362" xr:uid="{2FEE35CA-6FF6-4DED-9231-940FB2CC79E6}"/>
    <cellStyle name="Normal 4 3 2 2 2 2 2 4 3" xfId="5985" xr:uid="{00000000-0005-0000-0000-000018140000}"/>
    <cellStyle name="Normal 4 3 2 2 2 2 2 4 3 2" xfId="14435" xr:uid="{2A4986F2-5BD1-497B-9532-F5CC84B22F24}"/>
    <cellStyle name="Normal 4 3 2 2 2 2 2 4 4" xfId="10217" xr:uid="{F7A7BEF2-AE0D-4BEA-BA84-8CF6EDC98689}"/>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274DE1CD-C13D-4BD4-99C3-7426B6D65E20}"/>
    <cellStyle name="Normal 4 3 2 2 2 2 2 5 2 3" xfId="12775" xr:uid="{8CB470B8-1EF8-48DB-9437-795C462DC13E}"/>
    <cellStyle name="Normal 4 3 2 2 2 2 2 5 3" xfId="6398" xr:uid="{00000000-0005-0000-0000-00001C140000}"/>
    <cellStyle name="Normal 4 3 2 2 2 2 2 5 3 2" xfId="14848" xr:uid="{7A331A73-8DF4-41E9-9718-99675952CFDB}"/>
    <cellStyle name="Normal 4 3 2 2 2 2 2 5 4" xfId="10630" xr:uid="{4CADB952-DF27-40D1-80E9-39574033B12C}"/>
    <cellStyle name="Normal 4 3 2 2 2 2 2 6" xfId="2528" xr:uid="{00000000-0005-0000-0000-00001D140000}"/>
    <cellStyle name="Normal 4 3 2 2 2 2 2 6 2" xfId="6811" xr:uid="{00000000-0005-0000-0000-00001E140000}"/>
    <cellStyle name="Normal 4 3 2 2 2 2 2 6 2 2" xfId="15261" xr:uid="{02731FB9-135B-41DE-926C-0A48B093580B}"/>
    <cellStyle name="Normal 4 3 2 2 2 2 2 6 3" xfId="11043" xr:uid="{F6C7CE9B-931B-4A44-BB6A-11A592B0027A}"/>
    <cellStyle name="Normal 4 3 2 2 2 2 2 7" xfId="4746" xr:uid="{00000000-0005-0000-0000-00001F140000}"/>
    <cellStyle name="Normal 4 3 2 2 2 2 2 7 2" xfId="13196" xr:uid="{6FE70CBB-AA65-4406-978C-2B4E45877109}"/>
    <cellStyle name="Normal 4 3 2 2 2 2 2 8" xfId="8978" xr:uid="{32A296DA-9E42-482E-AAF1-353E1C0276C2}"/>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3374334B-B8C7-44E1-B90D-A48FC538992E}"/>
    <cellStyle name="Normal 4 3 2 2 2 2 3 2 3" xfId="11535" xr:uid="{77331522-5F3A-42E1-B366-31B387AF0B2B}"/>
    <cellStyle name="Normal 4 3 2 2 2 2 3 3" xfId="5158" xr:uid="{00000000-0005-0000-0000-000023140000}"/>
    <cellStyle name="Normal 4 3 2 2 2 2 3 3 2" xfId="13608" xr:uid="{2E646DDC-E1B9-4AE5-9300-BFA1503DCA77}"/>
    <cellStyle name="Normal 4 3 2 2 2 2 3 4" xfId="9390" xr:uid="{8BE37323-27FF-4AB7-9DE9-E9521383F11F}"/>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8B9529AE-8F56-4AC8-AD17-169EB91B7A14}"/>
    <cellStyle name="Normal 4 3 2 2 2 2 4 2 3" xfId="11948" xr:uid="{04EB9709-DB84-4D97-8453-49FEEB30C515}"/>
    <cellStyle name="Normal 4 3 2 2 2 2 4 3" xfId="5571" xr:uid="{00000000-0005-0000-0000-000027140000}"/>
    <cellStyle name="Normal 4 3 2 2 2 2 4 3 2" xfId="14021" xr:uid="{B11F1DAB-4157-4026-8CAC-3897C9B1ED53}"/>
    <cellStyle name="Normal 4 3 2 2 2 2 4 4" xfId="9803" xr:uid="{23232030-1236-4820-938D-029C2528DADD}"/>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1149F401-65D8-4897-8AA1-554F69689A37}"/>
    <cellStyle name="Normal 4 3 2 2 2 2 5 2 3" xfId="12361" xr:uid="{27D081A8-5A5C-4AEE-93B8-CC017B2B5187}"/>
    <cellStyle name="Normal 4 3 2 2 2 2 5 3" xfId="5984" xr:uid="{00000000-0005-0000-0000-00002B140000}"/>
    <cellStyle name="Normal 4 3 2 2 2 2 5 3 2" xfId="14434" xr:uid="{AF23EB94-7ECC-4096-8DD6-BAB32CE2E227}"/>
    <cellStyle name="Normal 4 3 2 2 2 2 5 4" xfId="10216" xr:uid="{5C972253-35B4-4E2F-9D85-3BF1823312C4}"/>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0188777-CBEE-4070-B03D-B559A788DC87}"/>
    <cellStyle name="Normal 4 3 2 2 2 2 6 2 3" xfId="12774" xr:uid="{ADD407B7-13C7-4CA5-9D91-8409D45028A4}"/>
    <cellStyle name="Normal 4 3 2 2 2 2 6 3" xfId="6397" xr:uid="{00000000-0005-0000-0000-00002F140000}"/>
    <cellStyle name="Normal 4 3 2 2 2 2 6 3 2" xfId="14847" xr:uid="{05B02868-B950-4E22-8C4A-405A0EC30C11}"/>
    <cellStyle name="Normal 4 3 2 2 2 2 6 4" xfId="10629" xr:uid="{3F405BCB-2005-4A94-A5D3-4E032A31037B}"/>
    <cellStyle name="Normal 4 3 2 2 2 2 7" xfId="2527" xr:uid="{00000000-0005-0000-0000-000030140000}"/>
    <cellStyle name="Normal 4 3 2 2 2 2 7 2" xfId="6810" xr:uid="{00000000-0005-0000-0000-000031140000}"/>
    <cellStyle name="Normal 4 3 2 2 2 2 7 2 2" xfId="15260" xr:uid="{9CEF3B06-0540-45C7-A56F-E5F74D786EFF}"/>
    <cellStyle name="Normal 4 3 2 2 2 2 7 3" xfId="11042" xr:uid="{6E36F81D-EFB8-4AD8-A2DF-4DFD16268DD8}"/>
    <cellStyle name="Normal 4 3 2 2 2 2 8" xfId="4745" xr:uid="{00000000-0005-0000-0000-000032140000}"/>
    <cellStyle name="Normal 4 3 2 2 2 2 8 2" xfId="13195" xr:uid="{1BE1AC90-56E3-4DC1-8282-D9CD9FF77247}"/>
    <cellStyle name="Normal 4 3 2 2 2 2 9" xfId="8977" xr:uid="{4C4FD0EA-8B96-4BCD-94C7-C223E2C2312B}"/>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434B0DBC-A586-402E-BB61-41B1C344AF75}"/>
    <cellStyle name="Normal 4 3 2 2 2 3 2 2 3" xfId="11537" xr:uid="{7918BF47-4519-444B-A49D-9ED8CA169E30}"/>
    <cellStyle name="Normal 4 3 2 2 2 3 2 3" xfId="5160" xr:uid="{00000000-0005-0000-0000-000037140000}"/>
    <cellStyle name="Normal 4 3 2 2 2 3 2 3 2" xfId="13610" xr:uid="{F79752D4-EFF8-4E1F-AA20-B7F087B607CB}"/>
    <cellStyle name="Normal 4 3 2 2 2 3 2 4" xfId="9392" xr:uid="{F13BCF0F-7174-48B1-B8A9-178DB3A88656}"/>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4276796B-4D03-4CD3-A29E-D99AB344FC18}"/>
    <cellStyle name="Normal 4 3 2 2 2 3 3 2 3" xfId="11950" xr:uid="{821E2B9B-87B4-46AC-9BAD-7C33B1AB16DA}"/>
    <cellStyle name="Normal 4 3 2 2 2 3 3 3" xfId="5573" xr:uid="{00000000-0005-0000-0000-00003B140000}"/>
    <cellStyle name="Normal 4 3 2 2 2 3 3 3 2" xfId="14023" xr:uid="{5072FC65-E5BF-439C-B2D1-9B9B966F50CC}"/>
    <cellStyle name="Normal 4 3 2 2 2 3 3 4" xfId="9805" xr:uid="{274C84F9-48F1-4D90-B746-C043D9CE6F75}"/>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C4A7150E-D1D9-4475-9BDA-4ECEB0F454E8}"/>
    <cellStyle name="Normal 4 3 2 2 2 3 4 2 3" xfId="12363" xr:uid="{EFDC105B-62C2-47B5-82CC-361CCB8B99E5}"/>
    <cellStyle name="Normal 4 3 2 2 2 3 4 3" xfId="5986" xr:uid="{00000000-0005-0000-0000-00003F140000}"/>
    <cellStyle name="Normal 4 3 2 2 2 3 4 3 2" xfId="14436" xr:uid="{8E0BE7B2-465E-43B9-8055-A5483BF7AB3C}"/>
    <cellStyle name="Normal 4 3 2 2 2 3 4 4" xfId="10218" xr:uid="{7D84FEBA-21C7-45B8-92F6-1BF6EE3EAB0F}"/>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B0ABDEC7-9001-42E9-BD34-54FA4166FE1F}"/>
    <cellStyle name="Normal 4 3 2 2 2 3 5 2 3" xfId="12776" xr:uid="{9CB5576B-9E27-48F6-BAAD-A5FF4FD92D8F}"/>
    <cellStyle name="Normal 4 3 2 2 2 3 5 3" xfId="6399" xr:uid="{00000000-0005-0000-0000-000043140000}"/>
    <cellStyle name="Normal 4 3 2 2 2 3 5 3 2" xfId="14849" xr:uid="{09F15D4A-48B4-42EC-AF5F-975AAA120E8B}"/>
    <cellStyle name="Normal 4 3 2 2 2 3 5 4" xfId="10631" xr:uid="{F895A22E-A1E1-4B70-B0C4-BC01F085C5FC}"/>
    <cellStyle name="Normal 4 3 2 2 2 3 6" xfId="2529" xr:uid="{00000000-0005-0000-0000-000044140000}"/>
    <cellStyle name="Normal 4 3 2 2 2 3 6 2" xfId="6812" xr:uid="{00000000-0005-0000-0000-000045140000}"/>
    <cellStyle name="Normal 4 3 2 2 2 3 6 2 2" xfId="15262" xr:uid="{FC6A15D6-1C05-40F9-B8C8-95FA5169AF32}"/>
    <cellStyle name="Normal 4 3 2 2 2 3 6 3" xfId="11044" xr:uid="{709E8216-0E9D-4F23-86F4-7363483D04CF}"/>
    <cellStyle name="Normal 4 3 2 2 2 3 7" xfId="4747" xr:uid="{00000000-0005-0000-0000-000046140000}"/>
    <cellStyle name="Normal 4 3 2 2 2 3 7 2" xfId="13197" xr:uid="{5CC28855-0051-41CA-AE97-8C1491C98377}"/>
    <cellStyle name="Normal 4 3 2 2 2 3 8" xfId="8979" xr:uid="{96D3D350-C132-4366-8759-1556103260C3}"/>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9B8A318C-9613-4AFA-8227-79C8AFD48C9F}"/>
    <cellStyle name="Normal 4 3 2 2 2 4 2 3" xfId="11534" xr:uid="{3F1B6B78-C98E-40F3-8008-BEA78B23C96A}"/>
    <cellStyle name="Normal 4 3 2 2 2 4 3" xfId="5157" xr:uid="{00000000-0005-0000-0000-00004A140000}"/>
    <cellStyle name="Normal 4 3 2 2 2 4 3 2" xfId="13607" xr:uid="{3D3F41E2-4740-46D4-95EA-B6607F2C7A64}"/>
    <cellStyle name="Normal 4 3 2 2 2 4 4" xfId="9389" xr:uid="{5A8988A3-E658-46B6-914E-E7C29635DD93}"/>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FC75C74E-A5D7-4C34-B1BB-F7AD3519E116}"/>
    <cellStyle name="Normal 4 3 2 2 2 5 2 3" xfId="11947" xr:uid="{8FC7087B-8413-429D-8541-DC1EBA2E9EA7}"/>
    <cellStyle name="Normal 4 3 2 2 2 5 3" xfId="5570" xr:uid="{00000000-0005-0000-0000-00004E140000}"/>
    <cellStyle name="Normal 4 3 2 2 2 5 3 2" xfId="14020" xr:uid="{8F9E54A5-FED5-4915-9BC2-58E6E2EE487A}"/>
    <cellStyle name="Normal 4 3 2 2 2 5 4" xfId="9802" xr:uid="{F21C368F-D72E-42AD-B3CB-AD4BBD7B8CAE}"/>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F02FB2C5-7213-447A-8CDD-5492C51F7D53}"/>
    <cellStyle name="Normal 4 3 2 2 2 6 2 3" xfId="12360" xr:uid="{6DC71968-A5DF-40DD-9FB2-1813A66E4618}"/>
    <cellStyle name="Normal 4 3 2 2 2 6 3" xfId="5983" xr:uid="{00000000-0005-0000-0000-000052140000}"/>
    <cellStyle name="Normal 4 3 2 2 2 6 3 2" xfId="14433" xr:uid="{C6E46E1D-06CB-4023-871A-24C19F8471B8}"/>
    <cellStyle name="Normal 4 3 2 2 2 6 4" xfId="10215" xr:uid="{2E62C844-B85B-4D45-A6DF-93592A1C099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5392BE6E-35B4-4F53-A0DD-2894056EA5FE}"/>
    <cellStyle name="Normal 4 3 2 2 2 7 2 3" xfId="12773" xr:uid="{C35E777A-7D4E-4389-A601-5C64B6DFD2D0}"/>
    <cellStyle name="Normal 4 3 2 2 2 7 3" xfId="6396" xr:uid="{00000000-0005-0000-0000-000056140000}"/>
    <cellStyle name="Normal 4 3 2 2 2 7 3 2" xfId="14846" xr:uid="{DEA32F9D-4608-4004-99BC-124544E24A5D}"/>
    <cellStyle name="Normal 4 3 2 2 2 7 4" xfId="10628" xr:uid="{DF59EF00-0CBE-4A9D-9DB6-AE089B56F7FA}"/>
    <cellStyle name="Normal 4 3 2 2 2 8" xfId="2526" xr:uid="{00000000-0005-0000-0000-000057140000}"/>
    <cellStyle name="Normal 4 3 2 2 2 8 2" xfId="6809" xr:uid="{00000000-0005-0000-0000-000058140000}"/>
    <cellStyle name="Normal 4 3 2 2 2 8 2 2" xfId="15259" xr:uid="{3DBBD520-661A-4E55-8559-804BF2253124}"/>
    <cellStyle name="Normal 4 3 2 2 2 8 3" xfId="11041" xr:uid="{1332A257-7735-41B8-A831-7FA29FFD3985}"/>
    <cellStyle name="Normal 4 3 2 2 2 9" xfId="4744" xr:uid="{00000000-0005-0000-0000-000059140000}"/>
    <cellStyle name="Normal 4 3 2 2 2 9 2" xfId="13194" xr:uid="{28EB2675-64EB-4D06-95EE-41A462FD4BA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7FE70B21-AB86-4C7B-84F7-5EB8EE35A337}"/>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47A1F1D2-082E-4730-B23A-F4803F4E0262}"/>
    <cellStyle name="Normal 4 3 3 2 2 2 2 3" xfId="11540" xr:uid="{C78F02C3-C2E2-476C-A86D-5DC81844018D}"/>
    <cellStyle name="Normal 4 3 3 2 2 2 3" xfId="5163" xr:uid="{00000000-0005-0000-0000-000063140000}"/>
    <cellStyle name="Normal 4 3 3 2 2 2 3 2" xfId="13613" xr:uid="{0C30E15A-6FA2-473B-A0E6-132ACE313D2F}"/>
    <cellStyle name="Normal 4 3 3 2 2 2 4" xfId="9395" xr:uid="{654CBBDA-6273-4BE5-859F-708623A710D3}"/>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EFF9D9A0-A2A3-4BC2-A557-39E4A6518B8D}"/>
    <cellStyle name="Normal 4 3 3 2 2 3 2 3" xfId="11953" xr:uid="{9D9955D3-620A-4A79-BAE4-5ED4233492C5}"/>
    <cellStyle name="Normal 4 3 3 2 2 3 3" xfId="5576" xr:uid="{00000000-0005-0000-0000-000067140000}"/>
    <cellStyle name="Normal 4 3 3 2 2 3 3 2" xfId="14026" xr:uid="{976E75CB-AE0F-45FC-B0BC-B70447C39264}"/>
    <cellStyle name="Normal 4 3 3 2 2 3 4" xfId="9808" xr:uid="{9E8229BB-265C-4E7F-B989-F600A9E6E7A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60DACF25-A65B-4A20-B0B3-023847AD7303}"/>
    <cellStyle name="Normal 4 3 3 2 2 4 2 3" xfId="12366" xr:uid="{B757390D-EBED-45D5-93F6-6BBFFEE6E0F4}"/>
    <cellStyle name="Normal 4 3 3 2 2 4 3" xfId="5989" xr:uid="{00000000-0005-0000-0000-00006B140000}"/>
    <cellStyle name="Normal 4 3 3 2 2 4 3 2" xfId="14439" xr:uid="{F446ADA8-1EBB-4349-8439-D0DA2E63F04E}"/>
    <cellStyle name="Normal 4 3 3 2 2 4 4" xfId="10221" xr:uid="{B2F10A55-99A5-47AA-A0A6-7AF70371C45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8D48209D-D97E-4B4C-8C2C-38CD23A3B348}"/>
    <cellStyle name="Normal 4 3 3 2 2 5 2 3" xfId="12779" xr:uid="{B4022136-6A72-4E74-A051-79135B28CA81}"/>
    <cellStyle name="Normal 4 3 3 2 2 5 3" xfId="6402" xr:uid="{00000000-0005-0000-0000-00006F140000}"/>
    <cellStyle name="Normal 4 3 3 2 2 5 3 2" xfId="14852" xr:uid="{17034799-17D7-4166-8F54-88336F57A48E}"/>
    <cellStyle name="Normal 4 3 3 2 2 5 4" xfId="10634" xr:uid="{EE7DDF13-F650-4FD4-80C8-9E80DE17151D}"/>
    <cellStyle name="Normal 4 3 3 2 2 6" xfId="2532" xr:uid="{00000000-0005-0000-0000-000070140000}"/>
    <cellStyle name="Normal 4 3 3 2 2 6 2" xfId="6815" xr:uid="{00000000-0005-0000-0000-000071140000}"/>
    <cellStyle name="Normal 4 3 3 2 2 6 2 2" xfId="15265" xr:uid="{6610201F-ACDB-4E5B-B40D-9F1EC960276A}"/>
    <cellStyle name="Normal 4 3 3 2 2 6 3" xfId="11047" xr:uid="{7F04A514-F081-45C9-97BE-C5C75B19356A}"/>
    <cellStyle name="Normal 4 3 3 2 2 7" xfId="4750" xr:uid="{00000000-0005-0000-0000-000072140000}"/>
    <cellStyle name="Normal 4 3 3 2 2 7 2" xfId="13200" xr:uid="{0C8EF39B-A0B3-4F66-92EF-06AC1A5AA3E9}"/>
    <cellStyle name="Normal 4 3 3 2 2 8" xfId="8982" xr:uid="{C51AA572-9065-4478-AB77-CED85A9A8514}"/>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C607A9DC-602A-4044-ACE9-28BEEB1C71E2}"/>
    <cellStyle name="Normal 4 3 3 2 3 2 3" xfId="11539" xr:uid="{97D64925-A671-4F96-B6E5-C7E8A3F13B84}"/>
    <cellStyle name="Normal 4 3 3 2 3 3" xfId="5162" xr:uid="{00000000-0005-0000-0000-000076140000}"/>
    <cellStyle name="Normal 4 3 3 2 3 3 2" xfId="13612" xr:uid="{C03F4E28-2EF4-49A5-87BB-C9E8831B6531}"/>
    <cellStyle name="Normal 4 3 3 2 3 4" xfId="9394" xr:uid="{9666CBCF-0E6E-459C-81C4-DAA8EBC7672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AC8A44F4-6849-4C3A-A474-24DCC31F0B82}"/>
    <cellStyle name="Normal 4 3 3 2 4 2 3" xfId="11952" xr:uid="{71EBBBAE-1912-4BC7-A5F9-0770CC383B9F}"/>
    <cellStyle name="Normal 4 3 3 2 4 3" xfId="5575" xr:uid="{00000000-0005-0000-0000-00007A140000}"/>
    <cellStyle name="Normal 4 3 3 2 4 3 2" xfId="14025" xr:uid="{A401FF49-B45B-405A-91CC-25D3E3C2AE9C}"/>
    <cellStyle name="Normal 4 3 3 2 4 4" xfId="9807" xr:uid="{B9465938-ACCA-4966-8598-A5736717D4B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D78DA6A7-CA7A-4FCA-83C4-41FB1B1A0F66}"/>
    <cellStyle name="Normal 4 3 3 2 5 2 3" xfId="12365" xr:uid="{31CE9F10-2DD3-4C5C-B0DC-08DB1E3A7617}"/>
    <cellStyle name="Normal 4 3 3 2 5 3" xfId="5988" xr:uid="{00000000-0005-0000-0000-00007E140000}"/>
    <cellStyle name="Normal 4 3 3 2 5 3 2" xfId="14438" xr:uid="{49CDBB33-713C-4EB8-9074-4EDCE1918B51}"/>
    <cellStyle name="Normal 4 3 3 2 5 4" xfId="10220" xr:uid="{963370DA-32F5-4A3F-88E2-1C688C2C1DD2}"/>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FBB5C8F3-4CEA-4FDA-BA2D-8D8475B0897E}"/>
    <cellStyle name="Normal 4 3 3 2 6 2 3" xfId="12778" xr:uid="{D6DE08BD-246A-488B-9F36-F629FCBF0DC6}"/>
    <cellStyle name="Normal 4 3 3 2 6 3" xfId="6401" xr:uid="{00000000-0005-0000-0000-000082140000}"/>
    <cellStyle name="Normal 4 3 3 2 6 3 2" xfId="14851" xr:uid="{23E0871E-2DB2-4584-9D64-D611E544CE3A}"/>
    <cellStyle name="Normal 4 3 3 2 6 4" xfId="10633" xr:uid="{F5E882F5-78B9-4729-AA08-93128EED72DC}"/>
    <cellStyle name="Normal 4 3 3 2 7" xfId="2531" xr:uid="{00000000-0005-0000-0000-000083140000}"/>
    <cellStyle name="Normal 4 3 3 2 7 2" xfId="6814" xr:uid="{00000000-0005-0000-0000-000084140000}"/>
    <cellStyle name="Normal 4 3 3 2 7 2 2" xfId="15264" xr:uid="{963124CA-9D53-4B20-BB41-B94130C691F5}"/>
    <cellStyle name="Normal 4 3 3 2 7 3" xfId="11046" xr:uid="{6AEE24D0-1100-4CFA-9215-94104AAAF7B6}"/>
    <cellStyle name="Normal 4 3 3 2 8" xfId="4749" xr:uid="{00000000-0005-0000-0000-000085140000}"/>
    <cellStyle name="Normal 4 3 3 2 8 2" xfId="13199" xr:uid="{165ECC27-37A1-4ADA-A699-D9B7879B79F3}"/>
    <cellStyle name="Normal 4 3 3 2 9" xfId="8981" xr:uid="{50A58485-EF59-4D5B-BD8A-BC1734146CE7}"/>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48BBDD36-1BBF-4D63-8BA1-C71AB0FB4A19}"/>
    <cellStyle name="Normal 4 3 3 3 2 2 3" xfId="11541" xr:uid="{F547255C-1749-46D5-9FEE-AE71899E8BF8}"/>
    <cellStyle name="Normal 4 3 3 3 2 3" xfId="5164" xr:uid="{00000000-0005-0000-0000-00008A140000}"/>
    <cellStyle name="Normal 4 3 3 3 2 3 2" xfId="13614" xr:uid="{76CD6DEE-283D-4B73-826A-E39E6D92BAF2}"/>
    <cellStyle name="Normal 4 3 3 3 2 4" xfId="9396" xr:uid="{E3864F0E-23A6-4006-A26A-CDC1FCCC4642}"/>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833C7395-090E-47FE-BC44-29C1D3DD5683}"/>
    <cellStyle name="Normal 4 3 3 3 3 2 3" xfId="11954" xr:uid="{B28ECEDE-2C87-4AD1-9DD7-623D9288B972}"/>
    <cellStyle name="Normal 4 3 3 3 3 3" xfId="5577" xr:uid="{00000000-0005-0000-0000-00008E140000}"/>
    <cellStyle name="Normal 4 3 3 3 3 3 2" xfId="14027" xr:uid="{199A3739-E724-47F3-B740-CAA547450208}"/>
    <cellStyle name="Normal 4 3 3 3 3 4" xfId="9809" xr:uid="{605B6472-4916-492E-848B-D034B7592556}"/>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30C02E0E-29AA-475B-BA92-5E3F05E0EEC4}"/>
    <cellStyle name="Normal 4 3 3 3 4 2 3" xfId="12367" xr:uid="{72DC379E-C877-4ABE-BAA6-1B9E39840BD2}"/>
    <cellStyle name="Normal 4 3 3 3 4 3" xfId="5990" xr:uid="{00000000-0005-0000-0000-000092140000}"/>
    <cellStyle name="Normal 4 3 3 3 4 3 2" xfId="14440" xr:uid="{1B490270-7BBB-4F02-8054-284FF44B9658}"/>
    <cellStyle name="Normal 4 3 3 3 4 4" xfId="10222" xr:uid="{5362C803-9985-4E3C-8F70-7995F8D74D35}"/>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480E1F6A-9145-4100-AA41-F4231C70FEBC}"/>
    <cellStyle name="Normal 4 3 3 3 5 2 3" xfId="12780" xr:uid="{6B7DC772-C058-4812-A792-DB627D8E35B6}"/>
    <cellStyle name="Normal 4 3 3 3 5 3" xfId="6403" xr:uid="{00000000-0005-0000-0000-000096140000}"/>
    <cellStyle name="Normal 4 3 3 3 5 3 2" xfId="14853" xr:uid="{5C355502-8B00-4DF9-A2BE-D60517790DC8}"/>
    <cellStyle name="Normal 4 3 3 3 5 4" xfId="10635" xr:uid="{5A2E19EE-6592-4849-A6A7-50403EECA0A5}"/>
    <cellStyle name="Normal 4 3 3 3 6" xfId="2533" xr:uid="{00000000-0005-0000-0000-000097140000}"/>
    <cellStyle name="Normal 4 3 3 3 6 2" xfId="6816" xr:uid="{00000000-0005-0000-0000-000098140000}"/>
    <cellStyle name="Normal 4 3 3 3 6 2 2" xfId="15266" xr:uid="{2B995DC0-39DB-4CA0-AF30-E4B76C234116}"/>
    <cellStyle name="Normal 4 3 3 3 6 3" xfId="11048" xr:uid="{5597C00E-0ED3-46F8-A231-9E48ABED5C72}"/>
    <cellStyle name="Normal 4 3 3 3 7" xfId="4751" xr:uid="{00000000-0005-0000-0000-000099140000}"/>
    <cellStyle name="Normal 4 3 3 3 7 2" xfId="13201" xr:uid="{3CF6D4B8-6573-4296-96D9-5190A87049C1}"/>
    <cellStyle name="Normal 4 3 3 3 8" xfId="8983" xr:uid="{9A9B763D-4620-4DBC-B722-69CBCF1078BA}"/>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0609A412-5410-4DC3-BB27-56E147CE3CBF}"/>
    <cellStyle name="Normal 4 3 3 4 2 3" xfId="11538" xr:uid="{353DD036-DB0D-4A06-8A13-538FB6A4CB7D}"/>
    <cellStyle name="Normal 4 3 3 4 3" xfId="5161" xr:uid="{00000000-0005-0000-0000-00009D140000}"/>
    <cellStyle name="Normal 4 3 3 4 3 2" xfId="13611" xr:uid="{2E66F96A-94A4-4111-B37F-F85071C15FB9}"/>
    <cellStyle name="Normal 4 3 3 4 4" xfId="9393" xr:uid="{CC2E36E8-0B24-49E5-835B-1F774A22F7E6}"/>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2A5982F9-1EA6-4D33-9F9A-59EE86AA9450}"/>
    <cellStyle name="Normal 4 3 3 5 2 3" xfId="11951" xr:uid="{E7557FBA-F519-4D9A-B78E-F2F75CD774B6}"/>
    <cellStyle name="Normal 4 3 3 5 3" xfId="5574" xr:uid="{00000000-0005-0000-0000-0000A1140000}"/>
    <cellStyle name="Normal 4 3 3 5 3 2" xfId="14024" xr:uid="{F3BE3879-A0EC-4FE5-9F28-CA2E0D952116}"/>
    <cellStyle name="Normal 4 3 3 5 4" xfId="9806" xr:uid="{E5F26C74-9C72-486C-BCE3-A15F8ABC0483}"/>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F15C6A69-1F57-4F50-8090-31C1890F100E}"/>
    <cellStyle name="Normal 4 3 3 6 2 3" xfId="12364" xr:uid="{B6E3BA48-B397-42C5-B6CD-46D8C87881CC}"/>
    <cellStyle name="Normal 4 3 3 6 3" xfId="5987" xr:uid="{00000000-0005-0000-0000-0000A5140000}"/>
    <cellStyle name="Normal 4 3 3 6 3 2" xfId="14437" xr:uid="{EBE01D78-9854-4B3D-B246-512E700043D3}"/>
    <cellStyle name="Normal 4 3 3 6 4" xfId="10219" xr:uid="{E714708A-AEBC-444F-81AA-34A212503D20}"/>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8C346052-C615-40D5-95D1-AC6F0BAC6906}"/>
    <cellStyle name="Normal 4 3 3 7 2 3" xfId="12777" xr:uid="{19C89300-E8DA-47E1-B1C7-0DEAFB8A10D3}"/>
    <cellStyle name="Normal 4 3 3 7 3" xfId="6400" xr:uid="{00000000-0005-0000-0000-0000A9140000}"/>
    <cellStyle name="Normal 4 3 3 7 3 2" xfId="14850" xr:uid="{3CA3C61A-FDA0-474E-93A2-C9D8870B610F}"/>
    <cellStyle name="Normal 4 3 3 7 4" xfId="10632" xr:uid="{96888299-2925-4EFB-B800-46051BB53D4D}"/>
    <cellStyle name="Normal 4 3 3 8" xfId="2530" xr:uid="{00000000-0005-0000-0000-0000AA140000}"/>
    <cellStyle name="Normal 4 3 3 8 2" xfId="6813" xr:uid="{00000000-0005-0000-0000-0000AB140000}"/>
    <cellStyle name="Normal 4 3 3 8 2 2" xfId="15263" xr:uid="{045727C3-8CDC-43CC-9BA6-A36B179A1EC8}"/>
    <cellStyle name="Normal 4 3 3 8 3" xfId="11045" xr:uid="{FD32B310-7D6A-4DB6-9F3F-965B0C61825D}"/>
    <cellStyle name="Normal 4 3 3 9" xfId="4748" xr:uid="{00000000-0005-0000-0000-0000AC140000}"/>
    <cellStyle name="Normal 4 3 3 9 2" xfId="13198" xr:uid="{7C585F1F-D191-4DC5-B2CD-14F6C4AFBEA6}"/>
    <cellStyle name="Normal 4 3 4" xfId="842" xr:uid="{00000000-0005-0000-0000-0000AD140000}"/>
    <cellStyle name="Normal 4 3 4 2" xfId="3079" xr:uid="{00000000-0005-0000-0000-0000AE140000}"/>
    <cellStyle name="Normal 4 3 4 2 2" xfId="7301" xr:uid="{00000000-0005-0000-0000-0000AF140000}"/>
    <cellStyle name="Normal 4 3 4 2 2 2" xfId="15751" xr:uid="{D56A2B9C-4B04-4FE1-9BBF-0D85709D0614}"/>
    <cellStyle name="Normal 4 3 4 2 3" xfId="11533" xr:uid="{3E0AFE9F-09F5-4C3A-94C3-1CC3E8834AB5}"/>
    <cellStyle name="Normal 4 3 4 3" xfId="5156" xr:uid="{00000000-0005-0000-0000-0000B0140000}"/>
    <cellStyle name="Normal 4 3 4 3 2" xfId="13606" xr:uid="{68822D7A-D394-4D07-94C5-070B6FA79994}"/>
    <cellStyle name="Normal 4 3 4 4" xfId="9388" xr:uid="{44398721-7884-476D-A3D9-01B52AF4B699}"/>
    <cellStyle name="Normal 4 3 5" xfId="1262" xr:uid="{00000000-0005-0000-0000-0000B1140000}"/>
    <cellStyle name="Normal 4 3 5 2" xfId="3492" xr:uid="{00000000-0005-0000-0000-0000B2140000}"/>
    <cellStyle name="Normal 4 3 5 2 2" xfId="7714" xr:uid="{00000000-0005-0000-0000-0000B3140000}"/>
    <cellStyle name="Normal 4 3 5 2 2 2" xfId="16164" xr:uid="{45AD6AD6-B6F3-400D-85AF-DFD18535CEAB}"/>
    <cellStyle name="Normal 4 3 5 2 3" xfId="11946" xr:uid="{08C34F58-8D53-436A-9092-E2B5D22FEC0E}"/>
    <cellStyle name="Normal 4 3 5 3" xfId="5569" xr:uid="{00000000-0005-0000-0000-0000B4140000}"/>
    <cellStyle name="Normal 4 3 5 3 2" xfId="14019" xr:uid="{C60C9497-A040-4CC0-9EE4-C50D3B2FB2C4}"/>
    <cellStyle name="Normal 4 3 5 4" xfId="9801" xr:uid="{D4A726F5-897A-4082-8C80-4FAAF4D89C01}"/>
    <cellStyle name="Normal 4 3 6" xfId="1675" xr:uid="{00000000-0005-0000-0000-0000B5140000}"/>
    <cellStyle name="Normal 4 3 6 2" xfId="3905" xr:uid="{00000000-0005-0000-0000-0000B6140000}"/>
    <cellStyle name="Normal 4 3 6 2 2" xfId="8127" xr:uid="{00000000-0005-0000-0000-0000B7140000}"/>
    <cellStyle name="Normal 4 3 6 2 2 2" xfId="16577" xr:uid="{8DC9F7B9-2324-49B9-A457-0A4541E9B136}"/>
    <cellStyle name="Normal 4 3 6 2 3" xfId="12359" xr:uid="{BD8E1CD3-AB5A-444E-89E2-77D68F4A406E}"/>
    <cellStyle name="Normal 4 3 6 3" xfId="5982" xr:uid="{00000000-0005-0000-0000-0000B8140000}"/>
    <cellStyle name="Normal 4 3 6 3 2" xfId="14432" xr:uid="{B60B8994-282E-4DFA-9575-2EE7BF999530}"/>
    <cellStyle name="Normal 4 3 6 4" xfId="10214" xr:uid="{CBE7728C-AC43-45DA-B5A4-15E8BD005056}"/>
    <cellStyle name="Normal 4 3 7" xfId="2089" xr:uid="{00000000-0005-0000-0000-0000B9140000}"/>
    <cellStyle name="Normal 4 3 7 2" xfId="4318" xr:uid="{00000000-0005-0000-0000-0000BA140000}"/>
    <cellStyle name="Normal 4 3 7 2 2" xfId="8540" xr:uid="{00000000-0005-0000-0000-0000BB140000}"/>
    <cellStyle name="Normal 4 3 7 2 2 2" xfId="16990" xr:uid="{8BB5FFE3-3A81-42F0-9734-5387D5A9E4BB}"/>
    <cellStyle name="Normal 4 3 7 2 3" xfId="12772" xr:uid="{DE1832A2-AF22-49B4-B010-9312A85BE9FC}"/>
    <cellStyle name="Normal 4 3 7 3" xfId="6395" xr:uid="{00000000-0005-0000-0000-0000BC140000}"/>
    <cellStyle name="Normal 4 3 7 3 2" xfId="14845" xr:uid="{6DDDA2E0-3975-4661-9E88-DF4E9D75B9BE}"/>
    <cellStyle name="Normal 4 3 7 4" xfId="10627" xr:uid="{E79477BF-3728-432A-A163-F0175EC57871}"/>
    <cellStyle name="Normal 4 3 8" xfId="2525" xr:uid="{00000000-0005-0000-0000-0000BD140000}"/>
    <cellStyle name="Normal 4 3 8 2" xfId="6808" xr:uid="{00000000-0005-0000-0000-0000BE140000}"/>
    <cellStyle name="Normal 4 3 8 2 2" xfId="15258" xr:uid="{45C86425-68F9-43A2-8E9A-461B40C9C260}"/>
    <cellStyle name="Normal 4 3 8 3" xfId="11040" xr:uid="{49EB657B-31C5-4603-9C61-EAA3A9E658E6}"/>
    <cellStyle name="Normal 4 3 9" xfId="4743" xr:uid="{00000000-0005-0000-0000-0000BF140000}"/>
    <cellStyle name="Normal 4 3 9 2" xfId="13193" xr:uid="{37708A3A-FD5B-49B0-9E62-80CA01C08276}"/>
    <cellStyle name="Normal 4 4" xfId="378" xr:uid="{00000000-0005-0000-0000-0000C0140000}"/>
    <cellStyle name="Normal 4 4 10" xfId="2534" xr:uid="{00000000-0005-0000-0000-0000C1140000}"/>
    <cellStyle name="Normal 4 4 10 2" xfId="6817" xr:uid="{00000000-0005-0000-0000-0000C2140000}"/>
    <cellStyle name="Normal 4 4 10 2 2" xfId="15267" xr:uid="{C84F8284-8AE1-4C0C-8C38-497D09D109F2}"/>
    <cellStyle name="Normal 4 4 10 3" xfId="11049" xr:uid="{8C63C287-5635-4308-B5D2-F2DC75474D64}"/>
    <cellStyle name="Normal 4 4 11" xfId="4752" xr:uid="{00000000-0005-0000-0000-0000C3140000}"/>
    <cellStyle name="Normal 4 4 11 2" xfId="13202" xr:uid="{7623E788-5E84-4BF8-83C5-559B06AE5FDA}"/>
    <cellStyle name="Normal 4 4 12" xfId="8984" xr:uid="{B06F1859-8503-4ABE-8CCF-0D8F2A482D7A}"/>
    <cellStyle name="Normal 4 4 2" xfId="379" xr:uid="{00000000-0005-0000-0000-0000C4140000}"/>
    <cellStyle name="Normal 4 4 2 10" xfId="4753" xr:uid="{00000000-0005-0000-0000-0000C5140000}"/>
    <cellStyle name="Normal 4 4 2 10 2" xfId="13203" xr:uid="{4ED388C3-10DA-47AB-A0C9-B128EE16D6B5}"/>
    <cellStyle name="Normal 4 4 2 11" xfId="8985" xr:uid="{346D0F73-8025-4FB2-AE40-2F1DA9E4E3BD}"/>
    <cellStyle name="Normal 4 4 2 2" xfId="380" xr:uid="{00000000-0005-0000-0000-0000C6140000}"/>
    <cellStyle name="Normal 4 4 2 2 10" xfId="8986" xr:uid="{FD81FEC1-77AE-423A-BDC9-CE9BF9F9D0DC}"/>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D0C9E6D8-BC8E-4769-91A9-C215C1045114}"/>
    <cellStyle name="Normal 4 4 2 2 2 2 2 2 3" xfId="11546" xr:uid="{F9745A78-4BAC-44D5-A7F4-9BE57A52F3EF}"/>
    <cellStyle name="Normal 4 4 2 2 2 2 2 3" xfId="5169" xr:uid="{00000000-0005-0000-0000-0000CC140000}"/>
    <cellStyle name="Normal 4 4 2 2 2 2 2 3 2" xfId="13619" xr:uid="{D4166CB4-53B2-40C9-95A3-074EBAE5574A}"/>
    <cellStyle name="Normal 4 4 2 2 2 2 2 4" xfId="9401" xr:uid="{28B28DCA-9577-431C-9364-59D2E67B7D45}"/>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651AB3CA-7A8C-40D4-B125-688FFE3FFE65}"/>
    <cellStyle name="Normal 4 4 2 2 2 2 3 2 3" xfId="11959" xr:uid="{20AF848E-7E2A-4A8E-9FCC-2ECED9CF2B1C}"/>
    <cellStyle name="Normal 4 4 2 2 2 2 3 3" xfId="5582" xr:uid="{00000000-0005-0000-0000-0000D0140000}"/>
    <cellStyle name="Normal 4 4 2 2 2 2 3 3 2" xfId="14032" xr:uid="{A300EDD1-BAFA-4C80-A6DB-544300F12A14}"/>
    <cellStyle name="Normal 4 4 2 2 2 2 3 4" xfId="9814" xr:uid="{5D1B6911-C4DE-47CB-8823-6F9342E58CEB}"/>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4C57A635-2F22-41E3-943A-8226370029E3}"/>
    <cellStyle name="Normal 4 4 2 2 2 2 4 2 3" xfId="12372" xr:uid="{4F323D64-13C5-4BEB-91D5-25AC9F762162}"/>
    <cellStyle name="Normal 4 4 2 2 2 2 4 3" xfId="5995" xr:uid="{00000000-0005-0000-0000-0000D4140000}"/>
    <cellStyle name="Normal 4 4 2 2 2 2 4 3 2" xfId="14445" xr:uid="{58E14E91-8E0D-496A-984B-1FF1E079693D}"/>
    <cellStyle name="Normal 4 4 2 2 2 2 4 4" xfId="10227" xr:uid="{317649BC-4EBF-438F-8EBA-DE4F2F44F2E7}"/>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97B4FB2F-9B04-4191-BBB2-D6C483DB21FE}"/>
    <cellStyle name="Normal 4 4 2 2 2 2 5 2 3" xfId="12785" xr:uid="{FD75E393-C0E3-4496-A59A-827C57DBA73F}"/>
    <cellStyle name="Normal 4 4 2 2 2 2 5 3" xfId="6408" xr:uid="{00000000-0005-0000-0000-0000D8140000}"/>
    <cellStyle name="Normal 4 4 2 2 2 2 5 3 2" xfId="14858" xr:uid="{C2AE1A18-A771-4F37-8486-F4E2ADC67B1D}"/>
    <cellStyle name="Normal 4 4 2 2 2 2 5 4" xfId="10640" xr:uid="{BB1999A4-7E95-444B-BEE0-EE3DC2BA2356}"/>
    <cellStyle name="Normal 4 4 2 2 2 2 6" xfId="2538" xr:uid="{00000000-0005-0000-0000-0000D9140000}"/>
    <cellStyle name="Normal 4 4 2 2 2 2 6 2" xfId="6821" xr:uid="{00000000-0005-0000-0000-0000DA140000}"/>
    <cellStyle name="Normal 4 4 2 2 2 2 6 2 2" xfId="15271" xr:uid="{88B26885-04F8-4BB6-A31E-AEB101BDA562}"/>
    <cellStyle name="Normal 4 4 2 2 2 2 6 3" xfId="11053" xr:uid="{8B12E999-0450-43AB-85DD-FCA200F2458D}"/>
    <cellStyle name="Normal 4 4 2 2 2 2 7" xfId="4756" xr:uid="{00000000-0005-0000-0000-0000DB140000}"/>
    <cellStyle name="Normal 4 4 2 2 2 2 7 2" xfId="13206" xr:uid="{37BDD7E0-5AD8-44F0-B12D-29710896CF68}"/>
    <cellStyle name="Normal 4 4 2 2 2 2 8" xfId="8988" xr:uid="{BA9C364A-50C3-4FA4-BC2B-F0939374A85A}"/>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81AF83BF-463C-4DCD-89FF-C1AF0C021C3E}"/>
    <cellStyle name="Normal 4 4 2 2 2 3 2 3" xfId="11545" xr:uid="{3EC93B3B-F059-403B-AD6E-4A3626A7EC97}"/>
    <cellStyle name="Normal 4 4 2 2 2 3 3" xfId="5168" xr:uid="{00000000-0005-0000-0000-0000DF140000}"/>
    <cellStyle name="Normal 4 4 2 2 2 3 3 2" xfId="13618" xr:uid="{FA2F4B6B-696D-4422-A92D-615E810FFEE6}"/>
    <cellStyle name="Normal 4 4 2 2 2 3 4" xfId="9400" xr:uid="{BE8924DB-4402-49B6-8D86-1906AF50683C}"/>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EEAEE343-4661-4FE6-AC85-8F520CFEA240}"/>
    <cellStyle name="Normal 4 4 2 2 2 4 2 3" xfId="11958" xr:uid="{C56D2893-7B2B-4010-ABEA-E0BCFD320ABA}"/>
    <cellStyle name="Normal 4 4 2 2 2 4 3" xfId="5581" xr:uid="{00000000-0005-0000-0000-0000E3140000}"/>
    <cellStyle name="Normal 4 4 2 2 2 4 3 2" xfId="14031" xr:uid="{8BCE6C6B-8BA4-4B88-BB5F-A60B8A3788C8}"/>
    <cellStyle name="Normal 4 4 2 2 2 4 4" xfId="9813" xr:uid="{64794A51-DFCA-4E13-ACB4-ACB526665ACD}"/>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C5101E89-3759-4A54-88AB-DE79D6E71CFF}"/>
    <cellStyle name="Normal 4 4 2 2 2 5 2 3" xfId="12371" xr:uid="{28B56864-5A92-4768-AFC3-ABBCA52559E4}"/>
    <cellStyle name="Normal 4 4 2 2 2 5 3" xfId="5994" xr:uid="{00000000-0005-0000-0000-0000E7140000}"/>
    <cellStyle name="Normal 4 4 2 2 2 5 3 2" xfId="14444" xr:uid="{2C271377-E3AE-48FC-9A72-F43CFE817170}"/>
    <cellStyle name="Normal 4 4 2 2 2 5 4" xfId="10226" xr:uid="{1D7A75CD-00AA-4821-A910-35C69D83714B}"/>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42545EBE-7421-4781-AC79-77E7E545BD0B}"/>
    <cellStyle name="Normal 4 4 2 2 2 6 2 3" xfId="12784" xr:uid="{B4495278-60CC-48D8-9E58-6D835F91F3DD}"/>
    <cellStyle name="Normal 4 4 2 2 2 6 3" xfId="6407" xr:uid="{00000000-0005-0000-0000-0000EB140000}"/>
    <cellStyle name="Normal 4 4 2 2 2 6 3 2" xfId="14857" xr:uid="{11740C25-416D-40F9-A127-FF1CC1A494DE}"/>
    <cellStyle name="Normal 4 4 2 2 2 6 4" xfId="10639" xr:uid="{3B31AA46-3A78-429C-960B-66BA7E7DCFCD}"/>
    <cellStyle name="Normal 4 4 2 2 2 7" xfId="2537" xr:uid="{00000000-0005-0000-0000-0000EC140000}"/>
    <cellStyle name="Normal 4 4 2 2 2 7 2" xfId="6820" xr:uid="{00000000-0005-0000-0000-0000ED140000}"/>
    <cellStyle name="Normal 4 4 2 2 2 7 2 2" xfId="15270" xr:uid="{95CBC5BD-60E7-4D6B-ADA4-CCE12554BB87}"/>
    <cellStyle name="Normal 4 4 2 2 2 7 3" xfId="11052" xr:uid="{9E90CA6C-7493-4B13-A139-2803F7CD33DC}"/>
    <cellStyle name="Normal 4 4 2 2 2 8" xfId="4755" xr:uid="{00000000-0005-0000-0000-0000EE140000}"/>
    <cellStyle name="Normal 4 4 2 2 2 8 2" xfId="13205" xr:uid="{35CA6247-B75A-4031-B34E-38F25EDCBADC}"/>
    <cellStyle name="Normal 4 4 2 2 2 9" xfId="8987" xr:uid="{EED11B7D-B9D1-478D-B02D-D326B21B193F}"/>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CDA74A39-B7CF-4347-B6E8-4ED3054010D6}"/>
    <cellStyle name="Normal 4 4 2 2 3 2 2 3" xfId="11547" xr:uid="{80E414B3-1CB2-40F6-800F-02A56155C293}"/>
    <cellStyle name="Normal 4 4 2 2 3 2 3" xfId="5170" xr:uid="{00000000-0005-0000-0000-0000F3140000}"/>
    <cellStyle name="Normal 4 4 2 2 3 2 3 2" xfId="13620" xr:uid="{E842B25E-05EC-4F50-82B0-77F49E0DE922}"/>
    <cellStyle name="Normal 4 4 2 2 3 2 4" xfId="9402" xr:uid="{B47FF7DC-4A9B-4EE2-9E31-DBB3C18AA3ED}"/>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E435463C-2E26-4474-A6BA-3AB7A8E03215}"/>
    <cellStyle name="Normal 4 4 2 2 3 3 2 3" xfId="11960" xr:uid="{1D7B9EAB-C486-427A-AB49-43E05A29334C}"/>
    <cellStyle name="Normal 4 4 2 2 3 3 3" xfId="5583" xr:uid="{00000000-0005-0000-0000-0000F7140000}"/>
    <cellStyle name="Normal 4 4 2 2 3 3 3 2" xfId="14033" xr:uid="{C2BC27AF-4C60-4183-8EBD-298DC69C3BC4}"/>
    <cellStyle name="Normal 4 4 2 2 3 3 4" xfId="9815" xr:uid="{0B31F7C5-FD08-4168-B763-A2D4D4E753F2}"/>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BD8EF34A-5AF1-4038-95AB-E2114A9ADB77}"/>
    <cellStyle name="Normal 4 4 2 2 3 4 2 3" xfId="12373" xr:uid="{4BD3B103-D1F9-45CF-87D4-8332DD5FFC81}"/>
    <cellStyle name="Normal 4 4 2 2 3 4 3" xfId="5996" xr:uid="{00000000-0005-0000-0000-0000FB140000}"/>
    <cellStyle name="Normal 4 4 2 2 3 4 3 2" xfId="14446" xr:uid="{C63ECA3E-DE1F-4178-AF6C-428422E2AE5E}"/>
    <cellStyle name="Normal 4 4 2 2 3 4 4" xfId="10228" xr:uid="{CDFDBED5-07B5-4E34-BC78-2CEC9C283D53}"/>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A8A02F8D-4830-4AB2-A7DA-E4EA709EC748}"/>
    <cellStyle name="Normal 4 4 2 2 3 5 2 3" xfId="12786" xr:uid="{7E4D27E5-90C3-4B33-ADE7-BCA0C8942553}"/>
    <cellStyle name="Normal 4 4 2 2 3 5 3" xfId="6409" xr:uid="{00000000-0005-0000-0000-0000FF140000}"/>
    <cellStyle name="Normal 4 4 2 2 3 5 3 2" xfId="14859" xr:uid="{39384478-C13E-4AB8-94C9-F0C4E64A9D4B}"/>
    <cellStyle name="Normal 4 4 2 2 3 5 4" xfId="10641" xr:uid="{392EF783-3820-410C-B038-B8F0C9899080}"/>
    <cellStyle name="Normal 4 4 2 2 3 6" xfId="2539" xr:uid="{00000000-0005-0000-0000-000000150000}"/>
    <cellStyle name="Normal 4 4 2 2 3 6 2" xfId="6822" xr:uid="{00000000-0005-0000-0000-000001150000}"/>
    <cellStyle name="Normal 4 4 2 2 3 6 2 2" xfId="15272" xr:uid="{55C390C4-CDC2-47AE-806F-C4493C2F1092}"/>
    <cellStyle name="Normal 4 4 2 2 3 6 3" xfId="11054" xr:uid="{7B160DB8-40FA-48CE-B43A-3CE8C637046D}"/>
    <cellStyle name="Normal 4 4 2 2 3 7" xfId="4757" xr:uid="{00000000-0005-0000-0000-000002150000}"/>
    <cellStyle name="Normal 4 4 2 2 3 7 2" xfId="13207" xr:uid="{5B188365-7AF3-4E65-B8B5-78F83F1F84ED}"/>
    <cellStyle name="Normal 4 4 2 2 3 8" xfId="8989" xr:uid="{CCEF172B-42DD-4B5D-8F86-6C11B70F4299}"/>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5E483911-C1E0-4FB9-8619-5DC734171F3A}"/>
    <cellStyle name="Normal 4 4 2 2 4 2 3" xfId="11544" xr:uid="{1B04BACB-257F-400F-A8E6-709AFF15DAD6}"/>
    <cellStyle name="Normal 4 4 2 2 4 3" xfId="5167" xr:uid="{00000000-0005-0000-0000-000006150000}"/>
    <cellStyle name="Normal 4 4 2 2 4 3 2" xfId="13617" xr:uid="{44E7BB0F-BEAE-4D32-8460-AEF5334B02ED}"/>
    <cellStyle name="Normal 4 4 2 2 4 4" xfId="9399" xr:uid="{EED619A9-BE87-4CBF-8814-53EE58E21EE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B39584D7-0AE4-457E-9C5D-8851CD694B0F}"/>
    <cellStyle name="Normal 4 4 2 2 5 2 3" xfId="11957" xr:uid="{E1C63A1C-DC90-42AE-BC3A-101E879289E4}"/>
    <cellStyle name="Normal 4 4 2 2 5 3" xfId="5580" xr:uid="{00000000-0005-0000-0000-00000A150000}"/>
    <cellStyle name="Normal 4 4 2 2 5 3 2" xfId="14030" xr:uid="{E7BD1381-1E8D-4BA7-8F37-F8ED184F68F5}"/>
    <cellStyle name="Normal 4 4 2 2 5 4" xfId="9812" xr:uid="{909107FE-1203-49F4-9DD2-2B76382389F4}"/>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7914C9CB-DCD1-4726-AC6C-8F2D53142934}"/>
    <cellStyle name="Normal 4 4 2 2 6 2 3" xfId="12370" xr:uid="{3B11577E-1197-4CB5-9E41-C1CF2D003CA2}"/>
    <cellStyle name="Normal 4 4 2 2 6 3" xfId="5993" xr:uid="{00000000-0005-0000-0000-00000E150000}"/>
    <cellStyle name="Normal 4 4 2 2 6 3 2" xfId="14443" xr:uid="{0E5F04DF-DDFA-4A55-9D21-996B974AF072}"/>
    <cellStyle name="Normal 4 4 2 2 6 4" xfId="10225" xr:uid="{C34292E4-C1FF-4B56-BA00-29246B1A9F11}"/>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DB0861E3-B01B-4EAB-81D5-CDB94CB3C019}"/>
    <cellStyle name="Normal 4 4 2 2 7 2 3" xfId="12783" xr:uid="{81A2AB36-3C10-48A4-8171-25497CDDE11F}"/>
    <cellStyle name="Normal 4 4 2 2 7 3" xfId="6406" xr:uid="{00000000-0005-0000-0000-000012150000}"/>
    <cellStyle name="Normal 4 4 2 2 7 3 2" xfId="14856" xr:uid="{B8AF54F5-453F-4865-B4C2-17659A5ED13C}"/>
    <cellStyle name="Normal 4 4 2 2 7 4" xfId="10638" xr:uid="{2F37B31D-757A-4C85-81A2-083291A0C898}"/>
    <cellStyle name="Normal 4 4 2 2 8" xfId="2536" xr:uid="{00000000-0005-0000-0000-000013150000}"/>
    <cellStyle name="Normal 4 4 2 2 8 2" xfId="6819" xr:uid="{00000000-0005-0000-0000-000014150000}"/>
    <cellStyle name="Normal 4 4 2 2 8 2 2" xfId="15269" xr:uid="{4407A031-D329-47EB-B024-067360ACCE1C}"/>
    <cellStyle name="Normal 4 4 2 2 8 3" xfId="11051" xr:uid="{3C10AD4B-7D78-4406-99D5-628A98E71FF3}"/>
    <cellStyle name="Normal 4 4 2 2 9" xfId="4754" xr:uid="{00000000-0005-0000-0000-000015150000}"/>
    <cellStyle name="Normal 4 4 2 2 9 2" xfId="13204" xr:uid="{718F28E0-E41D-494A-8AFF-62C362A5875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48E34101-2E0C-4B5D-8B3B-26557E601EA1}"/>
    <cellStyle name="Normal 4 4 2 3 2 2 2 3" xfId="11549" xr:uid="{8944DEE6-FCEC-4114-B6F8-A207804467EF}"/>
    <cellStyle name="Normal 4 4 2 3 2 2 3" xfId="5172" xr:uid="{00000000-0005-0000-0000-00001B150000}"/>
    <cellStyle name="Normal 4 4 2 3 2 2 3 2" xfId="13622" xr:uid="{C2FF6C61-6DE7-469A-9E91-6D21FDBCB5BC}"/>
    <cellStyle name="Normal 4 4 2 3 2 2 4" xfId="9404" xr:uid="{84A1460C-AAE4-41C7-BE40-03D7E3572A83}"/>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B2A3A04B-C103-4383-BD92-81155A25EC71}"/>
    <cellStyle name="Normal 4 4 2 3 2 3 2 3" xfId="11962" xr:uid="{EB77283D-8F4B-4E8F-B661-5B9B3881D528}"/>
    <cellStyle name="Normal 4 4 2 3 2 3 3" xfId="5585" xr:uid="{00000000-0005-0000-0000-00001F150000}"/>
    <cellStyle name="Normal 4 4 2 3 2 3 3 2" xfId="14035" xr:uid="{24013209-EF24-4831-9EC8-19A1D9D9B425}"/>
    <cellStyle name="Normal 4 4 2 3 2 3 4" xfId="9817" xr:uid="{6F0E3A3F-7BD9-439D-B070-8D6ADE8DE19F}"/>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B25476EA-0EB4-4B03-A537-7E10FCD09154}"/>
    <cellStyle name="Normal 4 4 2 3 2 4 2 3" xfId="12375" xr:uid="{43B7D3F2-A7E9-45B0-9179-DF5CE843D057}"/>
    <cellStyle name="Normal 4 4 2 3 2 4 3" xfId="5998" xr:uid="{00000000-0005-0000-0000-000023150000}"/>
    <cellStyle name="Normal 4 4 2 3 2 4 3 2" xfId="14448" xr:uid="{B4020630-A82D-4BF7-A1D7-2C6843FD9886}"/>
    <cellStyle name="Normal 4 4 2 3 2 4 4" xfId="10230" xr:uid="{0CFFC75F-940C-4124-B30F-A7D7345AC258}"/>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47AA3BF0-904E-4B33-A769-8FC15336F2F7}"/>
    <cellStyle name="Normal 4 4 2 3 2 5 2 3" xfId="12788" xr:uid="{DFD1A91A-162C-4D98-A14A-144147738AE8}"/>
    <cellStyle name="Normal 4 4 2 3 2 5 3" xfId="6411" xr:uid="{00000000-0005-0000-0000-000027150000}"/>
    <cellStyle name="Normal 4 4 2 3 2 5 3 2" xfId="14861" xr:uid="{7C6EC07B-B00D-48B7-8A5A-86E777CB968F}"/>
    <cellStyle name="Normal 4 4 2 3 2 5 4" xfId="10643" xr:uid="{E3AF5FC7-9A97-4A71-80D7-B2CA8EE9A373}"/>
    <cellStyle name="Normal 4 4 2 3 2 6" xfId="2541" xr:uid="{00000000-0005-0000-0000-000028150000}"/>
    <cellStyle name="Normal 4 4 2 3 2 6 2" xfId="6824" xr:uid="{00000000-0005-0000-0000-000029150000}"/>
    <cellStyle name="Normal 4 4 2 3 2 6 2 2" xfId="15274" xr:uid="{C18F7038-7BCD-4D93-AECA-057D5C64A418}"/>
    <cellStyle name="Normal 4 4 2 3 2 6 3" xfId="11056" xr:uid="{58826462-23DF-4182-89CA-012696ADFB28}"/>
    <cellStyle name="Normal 4 4 2 3 2 7" xfId="4759" xr:uid="{00000000-0005-0000-0000-00002A150000}"/>
    <cellStyle name="Normal 4 4 2 3 2 7 2" xfId="13209" xr:uid="{3C84BDA7-618D-42C6-B825-8DA551B16D3F}"/>
    <cellStyle name="Normal 4 4 2 3 2 8" xfId="8991" xr:uid="{7FBF2EEB-00C8-4AA8-93C2-FCD60A537A4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97748CC1-B3E0-4563-A82A-440C104EB2CA}"/>
    <cellStyle name="Normal 4 4 2 3 3 2 3" xfId="11548" xr:uid="{7BC01783-DBD8-4D02-8534-E3FEA2CDB066}"/>
    <cellStyle name="Normal 4 4 2 3 3 3" xfId="5171" xr:uid="{00000000-0005-0000-0000-00002E150000}"/>
    <cellStyle name="Normal 4 4 2 3 3 3 2" xfId="13621" xr:uid="{A62B317F-10E5-454D-B602-A0EFF02B1125}"/>
    <cellStyle name="Normal 4 4 2 3 3 4" xfId="9403" xr:uid="{4A203F6C-1845-4C13-9FC1-F448C8C02110}"/>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FCDFC27A-47F7-426F-A002-10E118098684}"/>
    <cellStyle name="Normal 4 4 2 3 4 2 3" xfId="11961" xr:uid="{6C10E128-5D08-4C61-86EC-D90731332DB4}"/>
    <cellStyle name="Normal 4 4 2 3 4 3" xfId="5584" xr:uid="{00000000-0005-0000-0000-000032150000}"/>
    <cellStyle name="Normal 4 4 2 3 4 3 2" xfId="14034" xr:uid="{C6CBE446-0891-4A73-87B7-3AAD30AA449B}"/>
    <cellStyle name="Normal 4 4 2 3 4 4" xfId="9816" xr:uid="{CA7D0015-DC82-44B7-B812-DB6671206DA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5915C712-FDA9-4DA8-A167-7112FDC0C126}"/>
    <cellStyle name="Normal 4 4 2 3 5 2 3" xfId="12374" xr:uid="{C7D0AB61-D31E-4194-81BB-8D86F7929629}"/>
    <cellStyle name="Normal 4 4 2 3 5 3" xfId="5997" xr:uid="{00000000-0005-0000-0000-000036150000}"/>
    <cellStyle name="Normal 4 4 2 3 5 3 2" xfId="14447" xr:uid="{8C426026-C2A9-4080-BED7-6A80D296A908}"/>
    <cellStyle name="Normal 4 4 2 3 5 4" xfId="10229" xr:uid="{399099F3-294A-4C36-AE19-52172C3D1869}"/>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F67EF24A-A297-4920-9009-E4F1F3834333}"/>
    <cellStyle name="Normal 4 4 2 3 6 2 3" xfId="12787" xr:uid="{F221B373-A609-465F-9B24-46A030B2A065}"/>
    <cellStyle name="Normal 4 4 2 3 6 3" xfId="6410" xr:uid="{00000000-0005-0000-0000-00003A150000}"/>
    <cellStyle name="Normal 4 4 2 3 6 3 2" xfId="14860" xr:uid="{1AF80B1A-FDC1-497B-83FC-FC9EA488288E}"/>
    <cellStyle name="Normal 4 4 2 3 6 4" xfId="10642" xr:uid="{050C9DE6-4F17-4DC3-B386-ABFAD76DCB11}"/>
    <cellStyle name="Normal 4 4 2 3 7" xfId="2540" xr:uid="{00000000-0005-0000-0000-00003B150000}"/>
    <cellStyle name="Normal 4 4 2 3 7 2" xfId="6823" xr:uid="{00000000-0005-0000-0000-00003C150000}"/>
    <cellStyle name="Normal 4 4 2 3 7 2 2" xfId="15273" xr:uid="{9E4EE98B-DF92-4FFF-B347-497FCD9B7219}"/>
    <cellStyle name="Normal 4 4 2 3 7 3" xfId="11055" xr:uid="{F3C1660E-DD24-450B-9D72-9D50630EF7DE}"/>
    <cellStyle name="Normal 4 4 2 3 8" xfId="4758" xr:uid="{00000000-0005-0000-0000-00003D150000}"/>
    <cellStyle name="Normal 4 4 2 3 8 2" xfId="13208" xr:uid="{C722D067-B436-491C-B849-93F2CC2206C0}"/>
    <cellStyle name="Normal 4 4 2 3 9" xfId="8990" xr:uid="{E5272A8C-3871-44A4-BB92-5FA06952195F}"/>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7C8CD8F5-0542-4EF4-A9CC-1AA2CC84058E}"/>
    <cellStyle name="Normal 4 4 2 4 2 2 3" xfId="11550" xr:uid="{9A1EF79F-D105-4793-8B48-7515C4DD421B}"/>
    <cellStyle name="Normal 4 4 2 4 2 3" xfId="5173" xr:uid="{00000000-0005-0000-0000-000042150000}"/>
    <cellStyle name="Normal 4 4 2 4 2 3 2" xfId="13623" xr:uid="{A8A26FE2-026C-42E4-BF97-42C27DD0F0CA}"/>
    <cellStyle name="Normal 4 4 2 4 2 4" xfId="9405" xr:uid="{0DB77598-D26D-4BA0-83E0-8F2072C57047}"/>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5895E15A-CA20-4D1A-927F-3E5B82090094}"/>
    <cellStyle name="Normal 4 4 2 4 3 2 3" xfId="11963" xr:uid="{08E8D7B4-6B9B-46F9-8F27-4A76E2DE09D0}"/>
    <cellStyle name="Normal 4 4 2 4 3 3" xfId="5586" xr:uid="{00000000-0005-0000-0000-000046150000}"/>
    <cellStyle name="Normal 4 4 2 4 3 3 2" xfId="14036" xr:uid="{176C4512-9531-4F19-BF4A-408B91DEE6DA}"/>
    <cellStyle name="Normal 4 4 2 4 3 4" xfId="9818" xr:uid="{4FD4591B-D3C8-49FC-81A8-24ECE13A83A0}"/>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FFC25335-83E4-4B12-A78A-9575AAFE346E}"/>
    <cellStyle name="Normal 4 4 2 4 4 2 3" xfId="12376" xr:uid="{C56DE828-63B8-4625-A1BC-FE74F4158AF0}"/>
    <cellStyle name="Normal 4 4 2 4 4 3" xfId="5999" xr:uid="{00000000-0005-0000-0000-00004A150000}"/>
    <cellStyle name="Normal 4 4 2 4 4 3 2" xfId="14449" xr:uid="{3A97C4ED-7BD3-4C4F-B762-926A7D4E7DBE}"/>
    <cellStyle name="Normal 4 4 2 4 4 4" xfId="10231" xr:uid="{2069B65B-903E-449D-A6EE-9006808C6328}"/>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FE2C2CEA-C63E-4A61-A157-2193BB33F492}"/>
    <cellStyle name="Normal 4 4 2 4 5 2 3" xfId="12789" xr:uid="{28871ED1-1C61-45B3-A35F-8CC08DDB7E09}"/>
    <cellStyle name="Normal 4 4 2 4 5 3" xfId="6412" xr:uid="{00000000-0005-0000-0000-00004E150000}"/>
    <cellStyle name="Normal 4 4 2 4 5 3 2" xfId="14862" xr:uid="{D80C4355-3C56-403F-85D6-CABB4C7AE525}"/>
    <cellStyle name="Normal 4 4 2 4 5 4" xfId="10644" xr:uid="{4AEAA99E-FE21-4C3E-A69B-0A5EC93BFC4D}"/>
    <cellStyle name="Normal 4 4 2 4 6" xfId="2542" xr:uid="{00000000-0005-0000-0000-00004F150000}"/>
    <cellStyle name="Normal 4 4 2 4 6 2" xfId="6825" xr:uid="{00000000-0005-0000-0000-000050150000}"/>
    <cellStyle name="Normal 4 4 2 4 6 2 2" xfId="15275" xr:uid="{64F07BF7-F002-4E69-A65F-7461A8C77CCD}"/>
    <cellStyle name="Normal 4 4 2 4 6 3" xfId="11057" xr:uid="{A909217D-802E-4D14-88A7-8DCDB2B382AA}"/>
    <cellStyle name="Normal 4 4 2 4 7" xfId="4760" xr:uid="{00000000-0005-0000-0000-000051150000}"/>
    <cellStyle name="Normal 4 4 2 4 7 2" xfId="13210" xr:uid="{FBE55DA0-4DF3-4EEC-84CE-29E4642983BE}"/>
    <cellStyle name="Normal 4 4 2 4 8" xfId="8992" xr:uid="{D512A2C7-8D1A-488E-A7D0-A78213110AB1}"/>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0E6AF05E-6BD3-41A2-A113-A9E903364368}"/>
    <cellStyle name="Normal 4 4 2 5 2 3" xfId="11543" xr:uid="{3ABEB4E0-9DB0-4D84-B1AE-6B98328F5324}"/>
    <cellStyle name="Normal 4 4 2 5 3" xfId="5166" xr:uid="{00000000-0005-0000-0000-000055150000}"/>
    <cellStyle name="Normal 4 4 2 5 3 2" xfId="13616" xr:uid="{D5E692E0-8469-4E96-B220-5B62AB80736D}"/>
    <cellStyle name="Normal 4 4 2 5 4" xfId="9398" xr:uid="{DC0AE719-43E8-4656-9FE2-9D2BE2D9E799}"/>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F39213B1-80D1-4F45-AEE7-664741D6C7AC}"/>
    <cellStyle name="Normal 4 4 2 6 2 3" xfId="11956" xr:uid="{72E91067-1C94-4BF8-A64E-24429ABAD70C}"/>
    <cellStyle name="Normal 4 4 2 6 3" xfId="5579" xr:uid="{00000000-0005-0000-0000-000059150000}"/>
    <cellStyle name="Normal 4 4 2 6 3 2" xfId="14029" xr:uid="{1F749D19-EB25-4EA9-9761-E57826A22F77}"/>
    <cellStyle name="Normal 4 4 2 6 4" xfId="9811" xr:uid="{79E5B36B-C4E3-4741-9AEA-9CDFE976A1FE}"/>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9CD9D4B8-3009-4F77-8F0C-876662BD8C55}"/>
    <cellStyle name="Normal 4 4 2 7 2 3" xfId="12369" xr:uid="{B39AA0E1-84E8-40B7-89E3-83869D2BAEE9}"/>
    <cellStyle name="Normal 4 4 2 7 3" xfId="5992" xr:uid="{00000000-0005-0000-0000-00005D150000}"/>
    <cellStyle name="Normal 4 4 2 7 3 2" xfId="14442" xr:uid="{430D27F4-4720-43E4-9C26-024DCA53B90F}"/>
    <cellStyle name="Normal 4 4 2 7 4" xfId="10224" xr:uid="{FB99A074-8463-4EE0-8519-8226B5C520AB}"/>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05F05920-7C6F-4328-8564-C4EA24F0AB79}"/>
    <cellStyle name="Normal 4 4 2 8 2 3" xfId="12782" xr:uid="{40A2C28A-94BC-4B38-AB50-3D251BE8B110}"/>
    <cellStyle name="Normal 4 4 2 8 3" xfId="6405" xr:uid="{00000000-0005-0000-0000-000061150000}"/>
    <cellStyle name="Normal 4 4 2 8 3 2" xfId="14855" xr:uid="{2C84EC46-6FA2-4453-94F8-5DED024A1A55}"/>
    <cellStyle name="Normal 4 4 2 8 4" xfId="10637" xr:uid="{05AAFD42-E010-4872-933B-90965484E767}"/>
    <cellStyle name="Normal 4 4 2 9" xfId="2535" xr:uid="{00000000-0005-0000-0000-000062150000}"/>
    <cellStyle name="Normal 4 4 2 9 2" xfId="6818" xr:uid="{00000000-0005-0000-0000-000063150000}"/>
    <cellStyle name="Normal 4 4 2 9 2 2" xfId="15268" xr:uid="{1D76A871-07B3-4372-A484-4AB12541F16B}"/>
    <cellStyle name="Normal 4 4 2 9 3" xfId="11050" xr:uid="{7BF5FDEC-B571-49A6-B187-B32C2400E7F3}"/>
    <cellStyle name="Normal 4 4 3" xfId="387" xr:uid="{00000000-0005-0000-0000-000064150000}"/>
    <cellStyle name="Normal 4 4 3 10" xfId="8993" xr:uid="{0EBC6160-C1DB-42B8-B1E5-577DA4C7DFBF}"/>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21E1626F-17E6-4899-B40D-BAC5E85A3DAE}"/>
    <cellStyle name="Normal 4 4 3 2 2 2 2 3" xfId="11553" xr:uid="{FC6F4912-B619-417A-BF2A-01C6E309AC4B}"/>
    <cellStyle name="Normal 4 4 3 2 2 2 3" xfId="5176" xr:uid="{00000000-0005-0000-0000-00006A150000}"/>
    <cellStyle name="Normal 4 4 3 2 2 2 3 2" xfId="13626" xr:uid="{F115D7AD-F581-4C41-BE92-B4103BE317D7}"/>
    <cellStyle name="Normal 4 4 3 2 2 2 4" xfId="9408" xr:uid="{04FCBE58-BCC5-42D7-9395-9ACC1F42F75C}"/>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26F890D0-DA20-4EB1-9C33-BC5B5C033195}"/>
    <cellStyle name="Normal 4 4 3 2 2 3 2 3" xfId="11966" xr:uid="{6231DDB2-05E4-455C-B030-477F610363A4}"/>
    <cellStyle name="Normal 4 4 3 2 2 3 3" xfId="5589" xr:uid="{00000000-0005-0000-0000-00006E150000}"/>
    <cellStyle name="Normal 4 4 3 2 2 3 3 2" xfId="14039" xr:uid="{26A471D7-D2A2-4D00-A6D9-31CCB5BDAC1A}"/>
    <cellStyle name="Normal 4 4 3 2 2 3 4" xfId="9821" xr:uid="{46974719-573A-4A34-8819-D922D57C628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1D425298-BD7E-464A-9A4C-F58B379D6FBA}"/>
    <cellStyle name="Normal 4 4 3 2 2 4 2 3" xfId="12379" xr:uid="{E6C1582F-AF87-4DDD-B492-EE66285A6CDA}"/>
    <cellStyle name="Normal 4 4 3 2 2 4 3" xfId="6002" xr:uid="{00000000-0005-0000-0000-000072150000}"/>
    <cellStyle name="Normal 4 4 3 2 2 4 3 2" xfId="14452" xr:uid="{55D4703D-ED5E-4CCA-8E2C-09A7501FF699}"/>
    <cellStyle name="Normal 4 4 3 2 2 4 4" xfId="10234" xr:uid="{7AB5F093-237E-472B-A86D-A0E172B98DB8}"/>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E423C85C-83DF-444F-894B-EDAD501B5DA6}"/>
    <cellStyle name="Normal 4 4 3 2 2 5 2 3" xfId="12792" xr:uid="{DED9C464-727B-4D50-A141-FC24B50E687B}"/>
    <cellStyle name="Normal 4 4 3 2 2 5 3" xfId="6415" xr:uid="{00000000-0005-0000-0000-000076150000}"/>
    <cellStyle name="Normal 4 4 3 2 2 5 3 2" xfId="14865" xr:uid="{D72ADA46-D00E-404B-A4B4-84896651E844}"/>
    <cellStyle name="Normal 4 4 3 2 2 5 4" xfId="10647" xr:uid="{04F7A806-70B2-49BF-8902-9A3D6DD8E9A8}"/>
    <cellStyle name="Normal 4 4 3 2 2 6" xfId="2545" xr:uid="{00000000-0005-0000-0000-000077150000}"/>
    <cellStyle name="Normal 4 4 3 2 2 6 2" xfId="6828" xr:uid="{00000000-0005-0000-0000-000078150000}"/>
    <cellStyle name="Normal 4 4 3 2 2 6 2 2" xfId="15278" xr:uid="{500549DF-0D86-4E10-A719-DCDD80276184}"/>
    <cellStyle name="Normal 4 4 3 2 2 6 3" xfId="11060" xr:uid="{2BF0BF42-9B3E-4215-882F-8758AE036F28}"/>
    <cellStyle name="Normal 4 4 3 2 2 7" xfId="4763" xr:uid="{00000000-0005-0000-0000-000079150000}"/>
    <cellStyle name="Normal 4 4 3 2 2 7 2" xfId="13213" xr:uid="{66826B21-340D-4901-8424-12CD50F35DB1}"/>
    <cellStyle name="Normal 4 4 3 2 2 8" xfId="8995" xr:uid="{1652E2E7-BA12-4289-BF65-F752090D1AE5}"/>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81465ECC-60D8-47C4-9851-120B3F3BF16C}"/>
    <cellStyle name="Normal 4 4 3 2 3 2 3" xfId="11552" xr:uid="{412A4389-FDA3-4F7A-9EAA-3EB81947F824}"/>
    <cellStyle name="Normal 4 4 3 2 3 3" xfId="5175" xr:uid="{00000000-0005-0000-0000-00007D150000}"/>
    <cellStyle name="Normal 4 4 3 2 3 3 2" xfId="13625" xr:uid="{16BB06EB-89D1-403F-BA91-FE153BBB6E42}"/>
    <cellStyle name="Normal 4 4 3 2 3 4" xfId="9407" xr:uid="{D6784ACB-BA9D-4163-A8FC-A58D62E3DF39}"/>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6E4DF469-EFAE-4548-B002-28C6BFB17B7E}"/>
    <cellStyle name="Normal 4 4 3 2 4 2 3" xfId="11965" xr:uid="{1E42CFA9-D0F5-453A-A4FB-C7F0E978E070}"/>
    <cellStyle name="Normal 4 4 3 2 4 3" xfId="5588" xr:uid="{00000000-0005-0000-0000-000081150000}"/>
    <cellStyle name="Normal 4 4 3 2 4 3 2" xfId="14038" xr:uid="{95CBC284-102D-4E11-913D-C9B3D564F6E3}"/>
    <cellStyle name="Normal 4 4 3 2 4 4" xfId="9820" xr:uid="{2EA4069D-7572-47BD-9D09-A44C2398DD5A}"/>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C73AC7AB-115C-4EAF-AC46-FBE5D1697CF6}"/>
    <cellStyle name="Normal 4 4 3 2 5 2 3" xfId="12378" xr:uid="{1AE4417A-51AF-4F9F-9B02-86C60805F0FF}"/>
    <cellStyle name="Normal 4 4 3 2 5 3" xfId="6001" xr:uid="{00000000-0005-0000-0000-000085150000}"/>
    <cellStyle name="Normal 4 4 3 2 5 3 2" xfId="14451" xr:uid="{E6C4647D-EF1D-43B7-849B-6B0AAC2AE589}"/>
    <cellStyle name="Normal 4 4 3 2 5 4" xfId="10233" xr:uid="{B94824D0-9C7D-4CD5-9868-4DC13BF35890}"/>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063533FB-3F67-4AEF-A56B-A3131BCAC014}"/>
    <cellStyle name="Normal 4 4 3 2 6 2 3" xfId="12791" xr:uid="{0DA6861D-DE92-4AD5-9160-BB420846B127}"/>
    <cellStyle name="Normal 4 4 3 2 6 3" xfId="6414" xr:uid="{00000000-0005-0000-0000-000089150000}"/>
    <cellStyle name="Normal 4 4 3 2 6 3 2" xfId="14864" xr:uid="{643C0397-8383-45AD-AF05-3F6EDD45035C}"/>
    <cellStyle name="Normal 4 4 3 2 6 4" xfId="10646" xr:uid="{5A2F4693-FA0A-4784-AA75-5AE73908DDD5}"/>
    <cellStyle name="Normal 4 4 3 2 7" xfId="2544" xr:uid="{00000000-0005-0000-0000-00008A150000}"/>
    <cellStyle name="Normal 4 4 3 2 7 2" xfId="6827" xr:uid="{00000000-0005-0000-0000-00008B150000}"/>
    <cellStyle name="Normal 4 4 3 2 7 2 2" xfId="15277" xr:uid="{F9E217D5-6690-4C24-9957-95DA3123A96D}"/>
    <cellStyle name="Normal 4 4 3 2 7 3" xfId="11059" xr:uid="{FA0ABF98-7407-4117-AF48-58CC5AD1F89F}"/>
    <cellStyle name="Normal 4 4 3 2 8" xfId="4762" xr:uid="{00000000-0005-0000-0000-00008C150000}"/>
    <cellStyle name="Normal 4 4 3 2 8 2" xfId="13212" xr:uid="{A50D81FF-D02D-482D-9B07-5B558DAF70AD}"/>
    <cellStyle name="Normal 4 4 3 2 9" xfId="8994" xr:uid="{A4932EA7-F9B5-4C93-A46C-A96773620C8B}"/>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EF98ECBA-5645-421C-8571-E5FBA290BE5D}"/>
    <cellStyle name="Normal 4 4 3 3 2 2 3" xfId="11554" xr:uid="{1678F955-0DDD-4314-A996-B83C45D3934E}"/>
    <cellStyle name="Normal 4 4 3 3 2 3" xfId="5177" xr:uid="{00000000-0005-0000-0000-000091150000}"/>
    <cellStyle name="Normal 4 4 3 3 2 3 2" xfId="13627" xr:uid="{42D35386-3786-4803-97C2-353DF70285E7}"/>
    <cellStyle name="Normal 4 4 3 3 2 4" xfId="9409" xr:uid="{417A6040-11B0-4F86-B520-4B8F32A71EB5}"/>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FC669627-B17A-48C7-80D5-0301824F6B9C}"/>
    <cellStyle name="Normal 4 4 3 3 3 2 3" xfId="11967" xr:uid="{FB6181E2-7133-4C16-9BD2-AB30336CE5C9}"/>
    <cellStyle name="Normal 4 4 3 3 3 3" xfId="5590" xr:uid="{00000000-0005-0000-0000-000095150000}"/>
    <cellStyle name="Normal 4 4 3 3 3 3 2" xfId="14040" xr:uid="{EC1FF714-42A4-4481-B469-366FFB3E3CCA}"/>
    <cellStyle name="Normal 4 4 3 3 3 4" xfId="9822" xr:uid="{9EB8ACEB-AB53-4D24-B5D1-BBAFE10029B5}"/>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E4D169CC-8866-4D94-84CC-4C0FC57417B1}"/>
    <cellStyle name="Normal 4 4 3 3 4 2 3" xfId="12380" xr:uid="{A5F1E078-4F89-4196-A762-C6E06BE01CCF}"/>
    <cellStyle name="Normal 4 4 3 3 4 3" xfId="6003" xr:uid="{00000000-0005-0000-0000-000099150000}"/>
    <cellStyle name="Normal 4 4 3 3 4 3 2" xfId="14453" xr:uid="{836C81A2-79CC-46A6-85C6-E0D48E8B8E9F}"/>
    <cellStyle name="Normal 4 4 3 3 4 4" xfId="10235" xr:uid="{80486633-FE25-43B5-96F9-3ABAFE08E52D}"/>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5C752CC1-791F-48DE-97AE-183586544B10}"/>
    <cellStyle name="Normal 4 4 3 3 5 2 3" xfId="12793" xr:uid="{6F9BA86E-6021-415E-AF89-68EDBE55E49A}"/>
    <cellStyle name="Normal 4 4 3 3 5 3" xfId="6416" xr:uid="{00000000-0005-0000-0000-00009D150000}"/>
    <cellStyle name="Normal 4 4 3 3 5 3 2" xfId="14866" xr:uid="{D005771A-66EE-481F-BDE6-7E211A5E19B0}"/>
    <cellStyle name="Normal 4 4 3 3 5 4" xfId="10648" xr:uid="{D72B3DB7-2B69-4681-906A-DEF3F8529E37}"/>
    <cellStyle name="Normal 4 4 3 3 6" xfId="2546" xr:uid="{00000000-0005-0000-0000-00009E150000}"/>
    <cellStyle name="Normal 4 4 3 3 6 2" xfId="6829" xr:uid="{00000000-0005-0000-0000-00009F150000}"/>
    <cellStyle name="Normal 4 4 3 3 6 2 2" xfId="15279" xr:uid="{5CE2C2A7-2FC1-47B1-B60A-A973422B12C0}"/>
    <cellStyle name="Normal 4 4 3 3 6 3" xfId="11061" xr:uid="{C490033B-260C-44A7-99FD-35369DB9F101}"/>
    <cellStyle name="Normal 4 4 3 3 7" xfId="4764" xr:uid="{00000000-0005-0000-0000-0000A0150000}"/>
    <cellStyle name="Normal 4 4 3 3 7 2" xfId="13214" xr:uid="{619CB2D6-AFAC-48DE-BE02-8E7EB7EFD967}"/>
    <cellStyle name="Normal 4 4 3 3 8" xfId="8996" xr:uid="{15E50E6E-F9B3-44FE-B613-CA0AD39AC932}"/>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B690FAEE-4E2F-4F80-9BA6-A1C219ED3864}"/>
    <cellStyle name="Normal 4 4 3 4 2 3" xfId="11551" xr:uid="{323846A1-4895-4631-9B60-4A814B4FBB04}"/>
    <cellStyle name="Normal 4 4 3 4 3" xfId="5174" xr:uid="{00000000-0005-0000-0000-0000A4150000}"/>
    <cellStyle name="Normal 4 4 3 4 3 2" xfId="13624" xr:uid="{17160767-EC4D-49EA-8F33-55C7D15672A9}"/>
    <cellStyle name="Normal 4 4 3 4 4" xfId="9406" xr:uid="{448FC445-6B58-4213-AB0A-BFB8F7EF4FDB}"/>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BAC06A93-3627-4352-9530-6354C8CA09D6}"/>
    <cellStyle name="Normal 4 4 3 5 2 3" xfId="11964" xr:uid="{0E129818-B83B-48A2-9351-1409E77448E6}"/>
    <cellStyle name="Normal 4 4 3 5 3" xfId="5587" xr:uid="{00000000-0005-0000-0000-0000A8150000}"/>
    <cellStyle name="Normal 4 4 3 5 3 2" xfId="14037" xr:uid="{00626BED-2066-4485-B1E1-F7207580F8A7}"/>
    <cellStyle name="Normal 4 4 3 5 4" xfId="9819" xr:uid="{2BE6FFF7-C974-4FE0-B947-D677B4638A25}"/>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BE6BE173-F0CC-45A7-A89C-251E47817DC2}"/>
    <cellStyle name="Normal 4 4 3 6 2 3" xfId="12377" xr:uid="{AFF0F259-B600-4860-B3CC-09E46CB55D3E}"/>
    <cellStyle name="Normal 4 4 3 6 3" xfId="6000" xr:uid="{00000000-0005-0000-0000-0000AC150000}"/>
    <cellStyle name="Normal 4 4 3 6 3 2" xfId="14450" xr:uid="{F174A117-4DD3-4B5C-B001-6F88B7E1A68F}"/>
    <cellStyle name="Normal 4 4 3 6 4" xfId="10232" xr:uid="{813C9BAF-E547-43A3-BCEC-3103296A18D7}"/>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CF6D8F13-74BB-47B2-A37F-DFF246C2CC1D}"/>
    <cellStyle name="Normal 4 4 3 7 2 3" xfId="12790" xr:uid="{8D9BCE1C-8085-4E83-8223-37AAA0C0C2F9}"/>
    <cellStyle name="Normal 4 4 3 7 3" xfId="6413" xr:uid="{00000000-0005-0000-0000-0000B0150000}"/>
    <cellStyle name="Normal 4 4 3 7 3 2" xfId="14863" xr:uid="{77F4EF2C-3C52-4793-B5EE-CBAD93AF1FA5}"/>
    <cellStyle name="Normal 4 4 3 7 4" xfId="10645" xr:uid="{A8A17563-CFCD-43A3-BDEE-89BFAACECCFE}"/>
    <cellStyle name="Normal 4 4 3 8" xfId="2543" xr:uid="{00000000-0005-0000-0000-0000B1150000}"/>
    <cellStyle name="Normal 4 4 3 8 2" xfId="6826" xr:uid="{00000000-0005-0000-0000-0000B2150000}"/>
    <cellStyle name="Normal 4 4 3 8 2 2" xfId="15276" xr:uid="{7E65BF46-3233-4D74-9FE2-D8C050704945}"/>
    <cellStyle name="Normal 4 4 3 8 3" xfId="11058" xr:uid="{2600CA86-8D11-4897-9632-F2B098B8FA97}"/>
    <cellStyle name="Normal 4 4 3 9" xfId="4761" xr:uid="{00000000-0005-0000-0000-0000B3150000}"/>
    <cellStyle name="Normal 4 4 3 9 2" xfId="13211" xr:uid="{39A926B1-17D1-41E6-8030-829AC92C1221}"/>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03A90BF5-CCC8-4521-AD2A-5E1F5824BC32}"/>
    <cellStyle name="Normal 4 4 4 2 2 2 3" xfId="11556" xr:uid="{2EFE6CC6-213D-46DD-AB3E-12B7FDA734F0}"/>
    <cellStyle name="Normal 4 4 4 2 2 3" xfId="5179" xr:uid="{00000000-0005-0000-0000-0000B9150000}"/>
    <cellStyle name="Normal 4 4 4 2 2 3 2" xfId="13629" xr:uid="{F30508B2-136C-4FFE-809E-936A757B9053}"/>
    <cellStyle name="Normal 4 4 4 2 2 4" xfId="9411" xr:uid="{815F76D8-652E-4695-91B6-5CE012A5C5A4}"/>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439B8BF0-3602-4704-9885-58F8FDA95A0A}"/>
    <cellStyle name="Normal 4 4 4 2 3 2 3" xfId="11969" xr:uid="{9E0D2B25-78D6-4CD5-B43B-A2BA030E84C2}"/>
    <cellStyle name="Normal 4 4 4 2 3 3" xfId="5592" xr:uid="{00000000-0005-0000-0000-0000BD150000}"/>
    <cellStyle name="Normal 4 4 4 2 3 3 2" xfId="14042" xr:uid="{2ACC0A8B-5F98-476C-B5FD-C316B36518C5}"/>
    <cellStyle name="Normal 4 4 4 2 3 4" xfId="9824" xr:uid="{45DE2A82-E9C4-450D-987F-D0ADB856AB04}"/>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946F0773-6F81-4ECE-BE0E-4D63008F0059}"/>
    <cellStyle name="Normal 4 4 4 2 4 2 3" xfId="12382" xr:uid="{1ED61430-2B33-45F6-9A95-B12D69B36014}"/>
    <cellStyle name="Normal 4 4 4 2 4 3" xfId="6005" xr:uid="{00000000-0005-0000-0000-0000C1150000}"/>
    <cellStyle name="Normal 4 4 4 2 4 3 2" xfId="14455" xr:uid="{70E1E85C-8B16-4162-92DD-98831B089DCC}"/>
    <cellStyle name="Normal 4 4 4 2 4 4" xfId="10237" xr:uid="{EA1DE529-0AB4-4950-B1CC-A119DDBF18A5}"/>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5165882E-0D7D-484A-96F8-8BB9FF5F2ECF}"/>
    <cellStyle name="Normal 4 4 4 2 5 2 3" xfId="12795" xr:uid="{08E9AC1B-8F01-4603-9AD7-449907101CA2}"/>
    <cellStyle name="Normal 4 4 4 2 5 3" xfId="6418" xr:uid="{00000000-0005-0000-0000-0000C5150000}"/>
    <cellStyle name="Normal 4 4 4 2 5 3 2" xfId="14868" xr:uid="{F419A73A-A44E-40FC-B928-3C6FEE529720}"/>
    <cellStyle name="Normal 4 4 4 2 5 4" xfId="10650" xr:uid="{2A682F04-B6C0-4910-8159-1F53AB40FCD4}"/>
    <cellStyle name="Normal 4 4 4 2 6" xfId="2548" xr:uid="{00000000-0005-0000-0000-0000C6150000}"/>
    <cellStyle name="Normal 4 4 4 2 6 2" xfId="6831" xr:uid="{00000000-0005-0000-0000-0000C7150000}"/>
    <cellStyle name="Normal 4 4 4 2 6 2 2" xfId="15281" xr:uid="{E8DD73F7-AB37-42D1-9E36-F348718C41AC}"/>
    <cellStyle name="Normal 4 4 4 2 6 3" xfId="11063" xr:uid="{AC4C08E3-6A82-49F2-95C2-521039B86DD4}"/>
    <cellStyle name="Normal 4 4 4 2 7" xfId="4766" xr:uid="{00000000-0005-0000-0000-0000C8150000}"/>
    <cellStyle name="Normal 4 4 4 2 7 2" xfId="13216" xr:uid="{49626EA7-5117-48FD-B0F8-659DE0F968EA}"/>
    <cellStyle name="Normal 4 4 4 2 8" xfId="8998" xr:uid="{87B19977-8D7B-4BAD-BC6C-7641F3A50B57}"/>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B94EDA42-32E2-4183-941D-DB6FBBBA447D}"/>
    <cellStyle name="Normal 4 4 4 3 2 3" xfId="11555" xr:uid="{5116D133-FEFC-40D5-A074-4720D5283758}"/>
    <cellStyle name="Normal 4 4 4 3 3" xfId="5178" xr:uid="{00000000-0005-0000-0000-0000CC150000}"/>
    <cellStyle name="Normal 4 4 4 3 3 2" xfId="13628" xr:uid="{E7949EB9-3135-4076-BD7F-2D2831F44565}"/>
    <cellStyle name="Normal 4 4 4 3 4" xfId="9410" xr:uid="{CE0DAD63-CEF9-4FA3-8D02-7F57AEA16F8F}"/>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ED1E6A79-E35E-4DD5-963B-344BC1A258A9}"/>
    <cellStyle name="Normal 4 4 4 4 2 3" xfId="11968" xr:uid="{7BD000D9-AF5F-498E-A206-C82C3DE7193B}"/>
    <cellStyle name="Normal 4 4 4 4 3" xfId="5591" xr:uid="{00000000-0005-0000-0000-0000D0150000}"/>
    <cellStyle name="Normal 4 4 4 4 3 2" xfId="14041" xr:uid="{F76573EA-3AD1-4088-9C9A-73B94FE223B6}"/>
    <cellStyle name="Normal 4 4 4 4 4" xfId="9823" xr:uid="{E33011A9-38BA-441C-95FB-E9F8EF78461D}"/>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0B5750BB-1A0A-4536-A24D-5F5F5F18D2D9}"/>
    <cellStyle name="Normal 4 4 4 5 2 3" xfId="12381" xr:uid="{32E56307-A243-4ED8-93EE-7EBF09896885}"/>
    <cellStyle name="Normal 4 4 4 5 3" xfId="6004" xr:uid="{00000000-0005-0000-0000-0000D4150000}"/>
    <cellStyle name="Normal 4 4 4 5 3 2" xfId="14454" xr:uid="{8627EFE2-1533-4077-B4FA-F9FF9227081D}"/>
    <cellStyle name="Normal 4 4 4 5 4" xfId="10236" xr:uid="{FF1E3E4F-4735-4352-AE02-F7CEC86FA6DC}"/>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2D94FCAE-2244-460A-B03C-0154555D149C}"/>
    <cellStyle name="Normal 4 4 4 6 2 3" xfId="12794" xr:uid="{33E64C4D-02FE-4C82-885C-3E031AB175BE}"/>
    <cellStyle name="Normal 4 4 4 6 3" xfId="6417" xr:uid="{00000000-0005-0000-0000-0000D8150000}"/>
    <cellStyle name="Normal 4 4 4 6 3 2" xfId="14867" xr:uid="{0A7AAC22-3924-4661-AB3B-086B9FF16375}"/>
    <cellStyle name="Normal 4 4 4 6 4" xfId="10649" xr:uid="{AC95517C-3461-4D23-BB6F-F2664630E229}"/>
    <cellStyle name="Normal 4 4 4 7" xfId="2547" xr:uid="{00000000-0005-0000-0000-0000D9150000}"/>
    <cellStyle name="Normal 4 4 4 7 2" xfId="6830" xr:uid="{00000000-0005-0000-0000-0000DA150000}"/>
    <cellStyle name="Normal 4 4 4 7 2 2" xfId="15280" xr:uid="{E0F7D003-1BE0-4F81-A386-C13B1A76EEEC}"/>
    <cellStyle name="Normal 4 4 4 7 3" xfId="11062" xr:uid="{D52D6BA5-A0EB-4912-971F-2DEA51B3A6C6}"/>
    <cellStyle name="Normal 4 4 4 8" xfId="4765" xr:uid="{00000000-0005-0000-0000-0000DB150000}"/>
    <cellStyle name="Normal 4 4 4 8 2" xfId="13215" xr:uid="{7FA269EA-CB2C-408E-A0C0-1DED875FA95E}"/>
    <cellStyle name="Normal 4 4 4 9" xfId="8997" xr:uid="{0A2C2F2B-7961-42F1-A432-A5E8B4836718}"/>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93400100-3592-46B6-8517-A42347FCD5F5}"/>
    <cellStyle name="Normal 4 4 5 2 2 3" xfId="11557" xr:uid="{6A003DB6-774C-4BFE-A809-0FF1B83E603A}"/>
    <cellStyle name="Normal 4 4 5 2 3" xfId="5180" xr:uid="{00000000-0005-0000-0000-0000E0150000}"/>
    <cellStyle name="Normal 4 4 5 2 3 2" xfId="13630" xr:uid="{183D2A8F-1496-40E2-A417-F82FE44E50BD}"/>
    <cellStyle name="Normal 4 4 5 2 4" xfId="9412" xr:uid="{B3B088D0-3EFC-469B-80FE-C8598E54DF0E}"/>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FEA080EB-FE6A-410A-A816-B8723627C0C5}"/>
    <cellStyle name="Normal 4 4 5 3 2 3" xfId="11970" xr:uid="{F5233AAB-E28F-484A-945C-DE0F63079CC9}"/>
    <cellStyle name="Normal 4 4 5 3 3" xfId="5593" xr:uid="{00000000-0005-0000-0000-0000E4150000}"/>
    <cellStyle name="Normal 4 4 5 3 3 2" xfId="14043" xr:uid="{38269D8C-FCC3-4508-80ED-39DD7B3BAF5E}"/>
    <cellStyle name="Normal 4 4 5 3 4" xfId="9825" xr:uid="{087229B2-6DB8-45E2-A5F2-84F103992D49}"/>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1D5B3437-B00E-438C-8A2B-25CA7B03F7BB}"/>
    <cellStyle name="Normal 4 4 5 4 2 3" xfId="12383" xr:uid="{9E0E57AA-7B12-46A8-8911-D4D251FCC094}"/>
    <cellStyle name="Normal 4 4 5 4 3" xfId="6006" xr:uid="{00000000-0005-0000-0000-0000E8150000}"/>
    <cellStyle name="Normal 4 4 5 4 3 2" xfId="14456" xr:uid="{8A0AC703-5C83-4A27-8E11-0658D2FDF859}"/>
    <cellStyle name="Normal 4 4 5 4 4" xfId="10238" xr:uid="{B6F87931-1EBB-49FA-968E-BB4EA3D72658}"/>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9430FDBE-08A1-4BEA-825A-50F53F26FA3B}"/>
    <cellStyle name="Normal 4 4 5 5 2 3" xfId="12796" xr:uid="{448FF88D-7D7F-433C-83AB-1412EC7BD9CC}"/>
    <cellStyle name="Normal 4 4 5 5 3" xfId="6419" xr:uid="{00000000-0005-0000-0000-0000EC150000}"/>
    <cellStyle name="Normal 4 4 5 5 3 2" xfId="14869" xr:uid="{4214A535-6662-4CD1-9491-B091D7181F42}"/>
    <cellStyle name="Normal 4 4 5 5 4" xfId="10651" xr:uid="{A1B1E9BC-007E-4B28-90DC-6D91339C77A9}"/>
    <cellStyle name="Normal 4 4 5 6" xfId="2549" xr:uid="{00000000-0005-0000-0000-0000ED150000}"/>
    <cellStyle name="Normal 4 4 5 6 2" xfId="6832" xr:uid="{00000000-0005-0000-0000-0000EE150000}"/>
    <cellStyle name="Normal 4 4 5 6 2 2" xfId="15282" xr:uid="{50CA27EE-DD01-4FAC-886F-956B40158AB3}"/>
    <cellStyle name="Normal 4 4 5 6 3" xfId="11064" xr:uid="{D7594A6C-8A12-45A1-A644-A7FDC54618BD}"/>
    <cellStyle name="Normal 4 4 5 7" xfId="4767" xr:uid="{00000000-0005-0000-0000-0000EF150000}"/>
    <cellStyle name="Normal 4 4 5 7 2" xfId="13217" xr:uid="{67C777B6-1DDF-466D-B5DE-E80CF71C64D9}"/>
    <cellStyle name="Normal 4 4 5 8" xfId="8999" xr:uid="{804B1AF2-2D0B-4A30-8DA3-54D895C6A1E6}"/>
    <cellStyle name="Normal 4 4 6" xfId="853" xr:uid="{00000000-0005-0000-0000-0000F0150000}"/>
    <cellStyle name="Normal 4 4 6 2" xfId="3088" xr:uid="{00000000-0005-0000-0000-0000F1150000}"/>
    <cellStyle name="Normal 4 4 6 2 2" xfId="7310" xr:uid="{00000000-0005-0000-0000-0000F2150000}"/>
    <cellStyle name="Normal 4 4 6 2 2 2" xfId="15760" xr:uid="{EF0B1157-3EC9-4118-BA65-9A3902432B4C}"/>
    <cellStyle name="Normal 4 4 6 2 3" xfId="11542" xr:uid="{FC7484FA-ECFF-4624-A817-0A0EAD5B3EFB}"/>
    <cellStyle name="Normal 4 4 6 3" xfId="5165" xr:uid="{00000000-0005-0000-0000-0000F3150000}"/>
    <cellStyle name="Normal 4 4 6 3 2" xfId="13615" xr:uid="{4DB96A83-D776-43A3-B5D1-76E5D4A56102}"/>
    <cellStyle name="Normal 4 4 6 4" xfId="9397" xr:uid="{6C3C89EC-B5E7-4787-A8D2-20007D19A954}"/>
    <cellStyle name="Normal 4 4 7" xfId="1271" xr:uid="{00000000-0005-0000-0000-0000F4150000}"/>
    <cellStyle name="Normal 4 4 7 2" xfId="3501" xr:uid="{00000000-0005-0000-0000-0000F5150000}"/>
    <cellStyle name="Normal 4 4 7 2 2" xfId="7723" xr:uid="{00000000-0005-0000-0000-0000F6150000}"/>
    <cellStyle name="Normal 4 4 7 2 2 2" xfId="16173" xr:uid="{A2210286-0412-4777-9243-AC29A4222632}"/>
    <cellStyle name="Normal 4 4 7 2 3" xfId="11955" xr:uid="{AA7C27E0-3DD5-42A5-AEA0-0D70CF18E392}"/>
    <cellStyle name="Normal 4 4 7 3" xfId="5578" xr:uid="{00000000-0005-0000-0000-0000F7150000}"/>
    <cellStyle name="Normal 4 4 7 3 2" xfId="14028" xr:uid="{F7B414AC-D325-4636-B2B4-6B50E924BE0F}"/>
    <cellStyle name="Normal 4 4 7 4" xfId="9810" xr:uid="{B116B8A1-83D3-4FA9-BC37-12DFE38D6218}"/>
    <cellStyle name="Normal 4 4 8" xfId="1684" xr:uid="{00000000-0005-0000-0000-0000F8150000}"/>
    <cellStyle name="Normal 4 4 8 2" xfId="3914" xr:uid="{00000000-0005-0000-0000-0000F9150000}"/>
    <cellStyle name="Normal 4 4 8 2 2" xfId="8136" xr:uid="{00000000-0005-0000-0000-0000FA150000}"/>
    <cellStyle name="Normal 4 4 8 2 2 2" xfId="16586" xr:uid="{E7F5832C-4729-46FB-9B9D-10AE4DC5DA6E}"/>
    <cellStyle name="Normal 4 4 8 2 3" xfId="12368" xr:uid="{061DDD1D-9099-495C-A3EC-D8750AFBBB8B}"/>
    <cellStyle name="Normal 4 4 8 3" xfId="5991" xr:uid="{00000000-0005-0000-0000-0000FB150000}"/>
    <cellStyle name="Normal 4 4 8 3 2" xfId="14441" xr:uid="{F286BFA3-D58D-46BC-B724-7DF604D2CE53}"/>
    <cellStyle name="Normal 4 4 8 4" xfId="10223" xr:uid="{8952F74E-E031-4508-B693-4E85F44B3110}"/>
    <cellStyle name="Normal 4 4 9" xfId="2098" xr:uid="{00000000-0005-0000-0000-0000FC150000}"/>
    <cellStyle name="Normal 4 4 9 2" xfId="4327" xr:uid="{00000000-0005-0000-0000-0000FD150000}"/>
    <cellStyle name="Normal 4 4 9 2 2" xfId="8549" xr:uid="{00000000-0005-0000-0000-0000FE150000}"/>
    <cellStyle name="Normal 4 4 9 2 2 2" xfId="16999" xr:uid="{53D5398D-85D2-4271-9FFC-2DDAB934D3CF}"/>
    <cellStyle name="Normal 4 4 9 2 3" xfId="12781" xr:uid="{9271BA08-3826-489E-B4B9-7E9691CB974B}"/>
    <cellStyle name="Normal 4 4 9 3" xfId="6404" xr:uid="{00000000-0005-0000-0000-0000FF150000}"/>
    <cellStyle name="Normal 4 4 9 3 2" xfId="14854" xr:uid="{B19DB6A8-53D2-4944-A26C-31F4930B7CD0}"/>
    <cellStyle name="Normal 4 4 9 4" xfId="10636" xr:uid="{8D695EC2-E279-408A-8EC8-0130B58097AC}"/>
    <cellStyle name="Normal 4 5" xfId="394" xr:uid="{00000000-0005-0000-0000-000000160000}"/>
    <cellStyle name="Normal 4 6" xfId="395" xr:uid="{00000000-0005-0000-0000-000001160000}"/>
    <cellStyle name="Normal 4 6 10" xfId="4768" xr:uid="{00000000-0005-0000-0000-000002160000}"/>
    <cellStyle name="Normal 4 6 10 2" xfId="13218" xr:uid="{2EBE114A-0203-4E02-80A9-5B72C38A49A5}"/>
    <cellStyle name="Normal 4 6 11" xfId="9000" xr:uid="{4826DB08-C55B-4EDA-A2EA-78448066EFC4}"/>
    <cellStyle name="Normal 4 6 2" xfId="396" xr:uid="{00000000-0005-0000-0000-000003160000}"/>
    <cellStyle name="Normal 4 6 2 10" xfId="9001" xr:uid="{DF9388DB-D56F-4196-95F8-D436DC0B7862}"/>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5E2B7434-475B-4542-899D-DAE180247848}"/>
    <cellStyle name="Normal 4 6 2 2 2 2 2 3" xfId="11561" xr:uid="{26CE3F70-BFD9-40F7-91A8-DC7142575D0F}"/>
    <cellStyle name="Normal 4 6 2 2 2 2 3" xfId="5184" xr:uid="{00000000-0005-0000-0000-000009160000}"/>
    <cellStyle name="Normal 4 6 2 2 2 2 3 2" xfId="13634" xr:uid="{48912221-5E72-4909-9A55-6473983B329D}"/>
    <cellStyle name="Normal 4 6 2 2 2 2 4" xfId="9416" xr:uid="{04CEA072-3F54-4D60-A923-0FA1F4C08D18}"/>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37D56ED8-0C5F-4CCA-9845-D1961C7B5151}"/>
    <cellStyle name="Normal 4 6 2 2 2 3 2 3" xfId="11974" xr:uid="{F3743AC9-2C03-40E4-8B3D-206B9812282B}"/>
    <cellStyle name="Normal 4 6 2 2 2 3 3" xfId="5597" xr:uid="{00000000-0005-0000-0000-00000D160000}"/>
    <cellStyle name="Normal 4 6 2 2 2 3 3 2" xfId="14047" xr:uid="{9F6EC1D1-B76D-4FFC-9320-4656253D8FB1}"/>
    <cellStyle name="Normal 4 6 2 2 2 3 4" xfId="9829" xr:uid="{BDE7CB15-40DF-4F7F-B441-7D6E48F5BB21}"/>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4306DB30-4CBE-4C60-80BF-0D9F02029402}"/>
    <cellStyle name="Normal 4 6 2 2 2 4 2 3" xfId="12387" xr:uid="{A7C0CAD4-3C11-44F5-A1DD-79F449873D8F}"/>
    <cellStyle name="Normal 4 6 2 2 2 4 3" xfId="6010" xr:uid="{00000000-0005-0000-0000-000011160000}"/>
    <cellStyle name="Normal 4 6 2 2 2 4 3 2" xfId="14460" xr:uid="{E3053A2C-E3C7-4161-A928-307BE87474B2}"/>
    <cellStyle name="Normal 4 6 2 2 2 4 4" xfId="10242" xr:uid="{F7ED3611-FAF3-48D0-B661-2A0DB31BAF8A}"/>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9FDA75BB-7537-4806-BA81-F7EE16843789}"/>
    <cellStyle name="Normal 4 6 2 2 2 5 2 3" xfId="12800" xr:uid="{1FD07D42-FDFD-4FE6-BF0D-1C5ADB90BDDA}"/>
    <cellStyle name="Normal 4 6 2 2 2 5 3" xfId="6423" xr:uid="{00000000-0005-0000-0000-000015160000}"/>
    <cellStyle name="Normal 4 6 2 2 2 5 3 2" xfId="14873" xr:uid="{5EEB2FC1-FCB1-43D3-B223-E823A8B88CFA}"/>
    <cellStyle name="Normal 4 6 2 2 2 5 4" xfId="10655" xr:uid="{7D8F985E-40A4-43B9-937F-11A031DF9389}"/>
    <cellStyle name="Normal 4 6 2 2 2 6" xfId="2553" xr:uid="{00000000-0005-0000-0000-000016160000}"/>
    <cellStyle name="Normal 4 6 2 2 2 6 2" xfId="6836" xr:uid="{00000000-0005-0000-0000-000017160000}"/>
    <cellStyle name="Normal 4 6 2 2 2 6 2 2" xfId="15286" xr:uid="{13090A69-D319-4B88-9800-DF23A4CDE97A}"/>
    <cellStyle name="Normal 4 6 2 2 2 6 3" xfId="11068" xr:uid="{7686EC54-FF2A-49F4-BEA0-B34BD0A68922}"/>
    <cellStyle name="Normal 4 6 2 2 2 7" xfId="4771" xr:uid="{00000000-0005-0000-0000-000018160000}"/>
    <cellStyle name="Normal 4 6 2 2 2 7 2" xfId="13221" xr:uid="{25608F71-7F4D-4DEE-B191-7D1B416AD2FC}"/>
    <cellStyle name="Normal 4 6 2 2 2 8" xfId="9003" xr:uid="{2C777BD4-3F68-467B-978A-77A1CD64766C}"/>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34498993-D64B-4686-87FA-C22D106006DA}"/>
    <cellStyle name="Normal 4 6 2 2 3 2 3" xfId="11560" xr:uid="{83F2A67A-9153-45EF-8020-6D0390C97372}"/>
    <cellStyle name="Normal 4 6 2 2 3 3" xfId="5183" xr:uid="{00000000-0005-0000-0000-00001C160000}"/>
    <cellStyle name="Normal 4 6 2 2 3 3 2" xfId="13633" xr:uid="{50EB29B8-89CB-485E-B255-3E23702C0CE4}"/>
    <cellStyle name="Normal 4 6 2 2 3 4" xfId="9415" xr:uid="{B407177A-B960-4311-8E4B-8A3D1951C585}"/>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AFF8B7F8-5381-401E-98B0-8225FE4CF822}"/>
    <cellStyle name="Normal 4 6 2 2 4 2 3" xfId="11973" xr:uid="{768DA2C2-1825-46EB-99FF-33D1052A09C7}"/>
    <cellStyle name="Normal 4 6 2 2 4 3" xfId="5596" xr:uid="{00000000-0005-0000-0000-000020160000}"/>
    <cellStyle name="Normal 4 6 2 2 4 3 2" xfId="14046" xr:uid="{D2FF5733-5565-4FBD-B389-F9BF513D5B36}"/>
    <cellStyle name="Normal 4 6 2 2 4 4" xfId="9828" xr:uid="{339D48F8-70C7-4C26-8949-32A240F60B42}"/>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246DAAD0-9F94-4D1F-A718-15291BECEBEF}"/>
    <cellStyle name="Normal 4 6 2 2 5 2 3" xfId="12386" xr:uid="{F305F108-6B33-4AC5-93E8-DEE3BE277774}"/>
    <cellStyle name="Normal 4 6 2 2 5 3" xfId="6009" xr:uid="{00000000-0005-0000-0000-000024160000}"/>
    <cellStyle name="Normal 4 6 2 2 5 3 2" xfId="14459" xr:uid="{6926910B-C9C1-430A-8ADA-18A46AE03EC9}"/>
    <cellStyle name="Normal 4 6 2 2 5 4" xfId="10241" xr:uid="{D1198750-2D31-4CB4-B56A-AC502ABEF90A}"/>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7667CADA-05A8-4051-BD75-1A5FA7E4E4E8}"/>
    <cellStyle name="Normal 4 6 2 2 6 2 3" xfId="12799" xr:uid="{AAAF502D-DAA3-4BFF-8125-2B56D8422383}"/>
    <cellStyle name="Normal 4 6 2 2 6 3" xfId="6422" xr:uid="{00000000-0005-0000-0000-000028160000}"/>
    <cellStyle name="Normal 4 6 2 2 6 3 2" xfId="14872" xr:uid="{28EFB0DA-921C-4E32-8821-AB167F04B5B9}"/>
    <cellStyle name="Normal 4 6 2 2 6 4" xfId="10654" xr:uid="{04DEFA4C-80A3-4438-955E-27FEDA64D921}"/>
    <cellStyle name="Normal 4 6 2 2 7" xfId="2552" xr:uid="{00000000-0005-0000-0000-000029160000}"/>
    <cellStyle name="Normal 4 6 2 2 7 2" xfId="6835" xr:uid="{00000000-0005-0000-0000-00002A160000}"/>
    <cellStyle name="Normal 4 6 2 2 7 2 2" xfId="15285" xr:uid="{C40454FC-9DC2-4FCD-9FF4-04C002C8B921}"/>
    <cellStyle name="Normal 4 6 2 2 7 3" xfId="11067" xr:uid="{87EFC9C2-4265-49D7-9BBB-18B6D94A25AB}"/>
    <cellStyle name="Normal 4 6 2 2 8" xfId="4770" xr:uid="{00000000-0005-0000-0000-00002B160000}"/>
    <cellStyle name="Normal 4 6 2 2 8 2" xfId="13220" xr:uid="{9E64727D-724F-46DB-842A-CF899EBB30F7}"/>
    <cellStyle name="Normal 4 6 2 2 9" xfId="9002" xr:uid="{C96DD139-AC32-44F1-9E2D-2C9602CE0937}"/>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D68AF61D-E33A-4C73-8B8F-F6978AE83E07}"/>
    <cellStyle name="Normal 4 6 2 3 2 2 3" xfId="11562" xr:uid="{5E13C188-D192-4425-8C11-965CB040C07C}"/>
    <cellStyle name="Normal 4 6 2 3 2 3" xfId="5185" xr:uid="{00000000-0005-0000-0000-000030160000}"/>
    <cellStyle name="Normal 4 6 2 3 2 3 2" xfId="13635" xr:uid="{F67AFE95-6E6F-4A5E-84D3-44A3DF01727F}"/>
    <cellStyle name="Normal 4 6 2 3 2 4" xfId="9417" xr:uid="{BA319E8D-BC46-480A-A05B-3F2F3FF12C46}"/>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D370615E-2F19-411D-9234-3591DB90C842}"/>
    <cellStyle name="Normal 4 6 2 3 3 2 3" xfId="11975" xr:uid="{DA8608E7-09F0-4B57-9080-26E3AD30232E}"/>
    <cellStyle name="Normal 4 6 2 3 3 3" xfId="5598" xr:uid="{00000000-0005-0000-0000-000034160000}"/>
    <cellStyle name="Normal 4 6 2 3 3 3 2" xfId="14048" xr:uid="{58C824D3-7E14-4C3C-9BE9-437DE8A45E5F}"/>
    <cellStyle name="Normal 4 6 2 3 3 4" xfId="9830" xr:uid="{C7664C40-FA09-4BDD-BFDA-F77AEA338A3F}"/>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6ED2F1BD-6AB0-4D04-A13A-7BE0EE59AD60}"/>
    <cellStyle name="Normal 4 6 2 3 4 2 3" xfId="12388" xr:uid="{03CF5119-4D72-47C4-88D6-89AB82F42C02}"/>
    <cellStyle name="Normal 4 6 2 3 4 3" xfId="6011" xr:uid="{00000000-0005-0000-0000-000038160000}"/>
    <cellStyle name="Normal 4 6 2 3 4 3 2" xfId="14461" xr:uid="{A2A22E04-D58A-4169-947D-0934122C8849}"/>
    <cellStyle name="Normal 4 6 2 3 4 4" xfId="10243" xr:uid="{E4BE1CE5-32F7-438F-ADD7-0498F6B2C2C7}"/>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B5C75788-07B5-4AA3-8E3B-89CB711BCDAE}"/>
    <cellStyle name="Normal 4 6 2 3 5 2 3" xfId="12801" xr:uid="{178B5182-EF21-4B6E-BA5A-FEE7B36DAD12}"/>
    <cellStyle name="Normal 4 6 2 3 5 3" xfId="6424" xr:uid="{00000000-0005-0000-0000-00003C160000}"/>
    <cellStyle name="Normal 4 6 2 3 5 3 2" xfId="14874" xr:uid="{163E3D2D-539A-4BDF-BEE2-681D44A38C8F}"/>
    <cellStyle name="Normal 4 6 2 3 5 4" xfId="10656" xr:uid="{6B7AAFBE-AD6E-412C-AEA1-12B62D8CAA30}"/>
    <cellStyle name="Normal 4 6 2 3 6" xfId="2554" xr:uid="{00000000-0005-0000-0000-00003D160000}"/>
    <cellStyle name="Normal 4 6 2 3 6 2" xfId="6837" xr:uid="{00000000-0005-0000-0000-00003E160000}"/>
    <cellStyle name="Normal 4 6 2 3 6 2 2" xfId="15287" xr:uid="{D97FFB36-4583-4FFA-9BF1-7E72E1F70E76}"/>
    <cellStyle name="Normal 4 6 2 3 6 3" xfId="11069" xr:uid="{7AD73497-6ECA-4A07-A38B-52088F18427A}"/>
    <cellStyle name="Normal 4 6 2 3 7" xfId="4772" xr:uid="{00000000-0005-0000-0000-00003F160000}"/>
    <cellStyle name="Normal 4 6 2 3 7 2" xfId="13222" xr:uid="{BBDCC022-76B3-49CA-9EF8-47EA4DCD39E9}"/>
    <cellStyle name="Normal 4 6 2 3 8" xfId="9004" xr:uid="{3F212820-A84D-4315-98FC-BB4F4BB8428B}"/>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239B55A9-BCC2-4611-8933-D6A31E5CE450}"/>
    <cellStyle name="Normal 4 6 2 4 2 3" xfId="11559" xr:uid="{374F01B1-AC01-4038-8D64-57216990E4C4}"/>
    <cellStyle name="Normal 4 6 2 4 3" xfId="5182" xr:uid="{00000000-0005-0000-0000-000043160000}"/>
    <cellStyle name="Normal 4 6 2 4 3 2" xfId="13632" xr:uid="{0A57D37F-E30E-4C9A-B7AA-58DF8D13410A}"/>
    <cellStyle name="Normal 4 6 2 4 4" xfId="9414" xr:uid="{2C81D783-E82F-4FDA-A50D-14A2CC3A276F}"/>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811CEF0D-F57D-439C-8B55-691ECA15F221}"/>
    <cellStyle name="Normal 4 6 2 5 2 3" xfId="11972" xr:uid="{108A1BF2-6F82-4BCE-93EE-85B6DDB520EC}"/>
    <cellStyle name="Normal 4 6 2 5 3" xfId="5595" xr:uid="{00000000-0005-0000-0000-000047160000}"/>
    <cellStyle name="Normal 4 6 2 5 3 2" xfId="14045" xr:uid="{009C8813-0DA0-4355-8550-C88BA5417981}"/>
    <cellStyle name="Normal 4 6 2 5 4" xfId="9827" xr:uid="{30FE7046-F8C0-4074-8DDB-3D17C09E6087}"/>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A11531BB-1F0E-432E-A967-200F7C045C39}"/>
    <cellStyle name="Normal 4 6 2 6 2 3" xfId="12385" xr:uid="{5A7792FC-20A1-4F56-8F58-967D543C8344}"/>
    <cellStyle name="Normal 4 6 2 6 3" xfId="6008" xr:uid="{00000000-0005-0000-0000-00004B160000}"/>
    <cellStyle name="Normal 4 6 2 6 3 2" xfId="14458" xr:uid="{3A8A80F3-F290-4CC2-B71C-B6C8AC1ABD57}"/>
    <cellStyle name="Normal 4 6 2 6 4" xfId="10240" xr:uid="{1C7DA37F-BDA8-47EC-971D-468DB0AD4AAC}"/>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0F02767A-A4B8-4494-9EB4-1208C37B9FE3}"/>
    <cellStyle name="Normal 4 6 2 7 2 3" xfId="12798" xr:uid="{72E5774E-B1C3-411C-8D8F-7AF1E2EB238F}"/>
    <cellStyle name="Normal 4 6 2 7 3" xfId="6421" xr:uid="{00000000-0005-0000-0000-00004F160000}"/>
    <cellStyle name="Normal 4 6 2 7 3 2" xfId="14871" xr:uid="{6FECEA90-7452-48F0-A00F-3D004FB77332}"/>
    <cellStyle name="Normal 4 6 2 7 4" xfId="10653" xr:uid="{06CF3E93-142D-4EC0-862E-85C768BAB425}"/>
    <cellStyle name="Normal 4 6 2 8" xfId="2551" xr:uid="{00000000-0005-0000-0000-000050160000}"/>
    <cellStyle name="Normal 4 6 2 8 2" xfId="6834" xr:uid="{00000000-0005-0000-0000-000051160000}"/>
    <cellStyle name="Normal 4 6 2 8 2 2" xfId="15284" xr:uid="{1F1DD562-426D-46A4-8AEB-DB34A0B13F95}"/>
    <cellStyle name="Normal 4 6 2 8 3" xfId="11066" xr:uid="{B9F96E5E-2EF7-4789-A880-DC213D6E5354}"/>
    <cellStyle name="Normal 4 6 2 9" xfId="4769" xr:uid="{00000000-0005-0000-0000-000052160000}"/>
    <cellStyle name="Normal 4 6 2 9 2" xfId="13219" xr:uid="{95E254FB-24A4-4606-B656-7D4FFA2F2C85}"/>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E2D823D9-E2A7-489C-B9AB-2B02670CB726}"/>
    <cellStyle name="Normal 4 6 3 2 2 2 3" xfId="11564" xr:uid="{111D38CF-BDC2-4C26-BBA5-A9D4E5AF5DB3}"/>
    <cellStyle name="Normal 4 6 3 2 2 3" xfId="5187" xr:uid="{00000000-0005-0000-0000-000058160000}"/>
    <cellStyle name="Normal 4 6 3 2 2 3 2" xfId="13637" xr:uid="{8445C211-63A5-4B07-9D2E-CCF9E1932CC0}"/>
    <cellStyle name="Normal 4 6 3 2 2 4" xfId="9419" xr:uid="{858665AC-AF1C-46E4-BAEA-10CC456E1180}"/>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19E65FC0-00DB-4690-8FF0-E64FC2B44451}"/>
    <cellStyle name="Normal 4 6 3 2 3 2 3" xfId="11977" xr:uid="{F5D8ED22-8D73-4F84-A0EF-1ED4F436FC85}"/>
    <cellStyle name="Normal 4 6 3 2 3 3" xfId="5600" xr:uid="{00000000-0005-0000-0000-00005C160000}"/>
    <cellStyle name="Normal 4 6 3 2 3 3 2" xfId="14050" xr:uid="{64EE8697-A301-4E50-AF2D-CFAB063B4EA8}"/>
    <cellStyle name="Normal 4 6 3 2 3 4" xfId="9832" xr:uid="{2300C72D-5C36-4F68-9718-8340C212B627}"/>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BB87EA0E-A0CF-4F1E-9A8D-11481659B7DE}"/>
    <cellStyle name="Normal 4 6 3 2 4 2 3" xfId="12390" xr:uid="{BBD75D6B-DE90-4FAB-B589-E4F26E05810C}"/>
    <cellStyle name="Normal 4 6 3 2 4 3" xfId="6013" xr:uid="{00000000-0005-0000-0000-000060160000}"/>
    <cellStyle name="Normal 4 6 3 2 4 3 2" xfId="14463" xr:uid="{23ABD80C-BCD9-4ACD-839C-613B6049A838}"/>
    <cellStyle name="Normal 4 6 3 2 4 4" xfId="10245" xr:uid="{7BE05E46-B77F-4AC8-9A00-31C97BBA3F30}"/>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099AF00D-B976-4675-ACD7-61C99C4317C4}"/>
    <cellStyle name="Normal 4 6 3 2 5 2 3" xfId="12803" xr:uid="{A674F9E2-59DF-4162-A27C-F85831611A69}"/>
    <cellStyle name="Normal 4 6 3 2 5 3" xfId="6426" xr:uid="{00000000-0005-0000-0000-000064160000}"/>
    <cellStyle name="Normal 4 6 3 2 5 3 2" xfId="14876" xr:uid="{1435F526-A76C-472D-9FBE-EFF566DF9B46}"/>
    <cellStyle name="Normal 4 6 3 2 5 4" xfId="10658" xr:uid="{EC6C3209-9154-4C4D-B076-51D75D531C1E}"/>
    <cellStyle name="Normal 4 6 3 2 6" xfId="2556" xr:uid="{00000000-0005-0000-0000-000065160000}"/>
    <cellStyle name="Normal 4 6 3 2 6 2" xfId="6839" xr:uid="{00000000-0005-0000-0000-000066160000}"/>
    <cellStyle name="Normal 4 6 3 2 6 2 2" xfId="15289" xr:uid="{3D75536D-A535-4E33-A64B-5ED3E83C5616}"/>
    <cellStyle name="Normal 4 6 3 2 6 3" xfId="11071" xr:uid="{49C28127-E3C1-4460-88AD-CDF720B70C05}"/>
    <cellStyle name="Normal 4 6 3 2 7" xfId="4774" xr:uid="{00000000-0005-0000-0000-000067160000}"/>
    <cellStyle name="Normal 4 6 3 2 7 2" xfId="13224" xr:uid="{FCD3ACE4-11AB-4B90-BD22-6F82744EEE4D}"/>
    <cellStyle name="Normal 4 6 3 2 8" xfId="9006" xr:uid="{8FAD2C72-413C-4A05-B76F-9D14D350E2C1}"/>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F5EC56BB-2FE0-4DBC-B65A-85C0BFBE7A0F}"/>
    <cellStyle name="Normal 4 6 3 3 2 3" xfId="11563" xr:uid="{E93A7BCE-9F45-4A69-B01B-F870ABA686B2}"/>
    <cellStyle name="Normal 4 6 3 3 3" xfId="5186" xr:uid="{00000000-0005-0000-0000-00006B160000}"/>
    <cellStyle name="Normal 4 6 3 3 3 2" xfId="13636" xr:uid="{43786E08-5E81-4607-B733-A9596D383378}"/>
    <cellStyle name="Normal 4 6 3 3 4" xfId="9418" xr:uid="{92CEA4E4-80B3-4E2C-B5E0-C348D2F9A710}"/>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E288E08A-71D6-455D-AD10-0B3CD1A26848}"/>
    <cellStyle name="Normal 4 6 3 4 2 3" xfId="11976" xr:uid="{E8D1A96F-AD7F-4300-9F44-8534CA799304}"/>
    <cellStyle name="Normal 4 6 3 4 3" xfId="5599" xr:uid="{00000000-0005-0000-0000-00006F160000}"/>
    <cellStyle name="Normal 4 6 3 4 3 2" xfId="14049" xr:uid="{D1E016EE-C194-4EFC-A9AA-0E0432E4DD7C}"/>
    <cellStyle name="Normal 4 6 3 4 4" xfId="9831" xr:uid="{5663AF90-F1DA-444C-B06E-AD10A5999F4A}"/>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2ED8F973-FC3F-4C08-8CAF-7AB316AD573E}"/>
    <cellStyle name="Normal 4 6 3 5 2 3" xfId="12389" xr:uid="{027AD9E0-86F4-4A4B-B761-75856B23A70D}"/>
    <cellStyle name="Normal 4 6 3 5 3" xfId="6012" xr:uid="{00000000-0005-0000-0000-000073160000}"/>
    <cellStyle name="Normal 4 6 3 5 3 2" xfId="14462" xr:uid="{26EAB412-3F78-4BA4-879E-78905F4A0635}"/>
    <cellStyle name="Normal 4 6 3 5 4" xfId="10244" xr:uid="{2CBCB4D2-AB01-4349-9EDC-35E66E863C55}"/>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580FCA9B-79CC-4A85-9FF8-8F656385E407}"/>
    <cellStyle name="Normal 4 6 3 6 2 3" xfId="12802" xr:uid="{A0285C2E-4529-4818-B0FD-65A246043191}"/>
    <cellStyle name="Normal 4 6 3 6 3" xfId="6425" xr:uid="{00000000-0005-0000-0000-000077160000}"/>
    <cellStyle name="Normal 4 6 3 6 3 2" xfId="14875" xr:uid="{8C2F18B6-CE7F-47CE-AD0B-A4997715BD6F}"/>
    <cellStyle name="Normal 4 6 3 6 4" xfId="10657" xr:uid="{51576963-B3AE-47CE-BAE8-C88FC38739BD}"/>
    <cellStyle name="Normal 4 6 3 7" xfId="2555" xr:uid="{00000000-0005-0000-0000-000078160000}"/>
    <cellStyle name="Normal 4 6 3 7 2" xfId="6838" xr:uid="{00000000-0005-0000-0000-000079160000}"/>
    <cellStyle name="Normal 4 6 3 7 2 2" xfId="15288" xr:uid="{75E4773E-5759-4AF9-9EF8-FC30510D365A}"/>
    <cellStyle name="Normal 4 6 3 7 3" xfId="11070" xr:uid="{1CC97661-68FB-4A5F-8B4E-62CD225A1962}"/>
    <cellStyle name="Normal 4 6 3 8" xfId="4773" xr:uid="{00000000-0005-0000-0000-00007A160000}"/>
    <cellStyle name="Normal 4 6 3 8 2" xfId="13223" xr:uid="{95C782CB-46C6-4FC6-8EB9-4EC4AAD9C9A5}"/>
    <cellStyle name="Normal 4 6 3 9" xfId="9005" xr:uid="{3645C854-DFFB-4874-9059-717AD88A5E2B}"/>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6D5A4D38-FC9D-4A1A-9F97-2389D9A7FA4E}"/>
    <cellStyle name="Normal 4 6 4 2 2 3" xfId="11565" xr:uid="{48C09F14-863E-44F0-A3DC-F2CD1E17C9B0}"/>
    <cellStyle name="Normal 4 6 4 2 3" xfId="5188" xr:uid="{00000000-0005-0000-0000-00007F160000}"/>
    <cellStyle name="Normal 4 6 4 2 3 2" xfId="13638" xr:uid="{4FD3E85A-08CD-47E6-B45D-A49F539A43BC}"/>
    <cellStyle name="Normal 4 6 4 2 4" xfId="9420" xr:uid="{77D90EE8-C28E-466C-A221-83B32677BF33}"/>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DA6829E3-159E-441C-960D-5EA9ED897F08}"/>
    <cellStyle name="Normal 4 6 4 3 2 3" xfId="11978" xr:uid="{58D59121-2CCB-4A9A-A36F-EC0C273E86CF}"/>
    <cellStyle name="Normal 4 6 4 3 3" xfId="5601" xr:uid="{00000000-0005-0000-0000-000083160000}"/>
    <cellStyle name="Normal 4 6 4 3 3 2" xfId="14051" xr:uid="{0CAEFAFA-7D0C-41E3-85C6-11B0CE488607}"/>
    <cellStyle name="Normal 4 6 4 3 4" xfId="9833" xr:uid="{B169EE91-62F8-467E-99B6-2D55543E52B4}"/>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1786E7D7-E77C-4DCC-8DCA-D33F2FDF97D5}"/>
    <cellStyle name="Normal 4 6 4 4 2 3" xfId="12391" xr:uid="{CDBF8A9B-CF36-48A0-BB8E-535A8E2D5846}"/>
    <cellStyle name="Normal 4 6 4 4 3" xfId="6014" xr:uid="{00000000-0005-0000-0000-000087160000}"/>
    <cellStyle name="Normal 4 6 4 4 3 2" xfId="14464" xr:uid="{F310E55D-178F-4885-A87A-E66A556DD6A8}"/>
    <cellStyle name="Normal 4 6 4 4 4" xfId="10246" xr:uid="{0C62113F-1491-4AC2-8651-7B54DC6C3946}"/>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6337C0BF-9718-45C7-B522-0C8736DADC6B}"/>
    <cellStyle name="Normal 4 6 4 5 2 3" xfId="12804" xr:uid="{50A578D2-B1D3-41A4-A2B3-4E09D7656D3D}"/>
    <cellStyle name="Normal 4 6 4 5 3" xfId="6427" xr:uid="{00000000-0005-0000-0000-00008B160000}"/>
    <cellStyle name="Normal 4 6 4 5 3 2" xfId="14877" xr:uid="{093A0F53-CF08-4C3C-991B-890765223AEC}"/>
    <cellStyle name="Normal 4 6 4 5 4" xfId="10659" xr:uid="{2915BDBF-FDAC-49A4-8088-62DC78F3408C}"/>
    <cellStyle name="Normal 4 6 4 6" xfId="2557" xr:uid="{00000000-0005-0000-0000-00008C160000}"/>
    <cellStyle name="Normal 4 6 4 6 2" xfId="6840" xr:uid="{00000000-0005-0000-0000-00008D160000}"/>
    <cellStyle name="Normal 4 6 4 6 2 2" xfId="15290" xr:uid="{8FC29E45-CAB7-4677-AF14-6050204AEFD9}"/>
    <cellStyle name="Normal 4 6 4 6 3" xfId="11072" xr:uid="{2BCA42EE-58C7-41A8-9716-A37A6058DE20}"/>
    <cellStyle name="Normal 4 6 4 7" xfId="4775" xr:uid="{00000000-0005-0000-0000-00008E160000}"/>
    <cellStyle name="Normal 4 6 4 7 2" xfId="13225" xr:uid="{C4BF8C49-E48C-45BC-8197-9B72BE9C385F}"/>
    <cellStyle name="Normal 4 6 4 8" xfId="9007" xr:uid="{7DF5FDCD-EEFE-4BAC-9863-2A138A0B3C99}"/>
    <cellStyle name="Normal 4 6 5" xfId="869" xr:uid="{00000000-0005-0000-0000-00008F160000}"/>
    <cellStyle name="Normal 4 6 5 2" xfId="3104" xr:uid="{00000000-0005-0000-0000-000090160000}"/>
    <cellStyle name="Normal 4 6 5 2 2" xfId="7326" xr:uid="{00000000-0005-0000-0000-000091160000}"/>
    <cellStyle name="Normal 4 6 5 2 2 2" xfId="15776" xr:uid="{4CF3EF4D-DBE2-444E-95E2-09A1E5957F3F}"/>
    <cellStyle name="Normal 4 6 5 2 3" xfId="11558" xr:uid="{6C37A7C8-7C00-4ECC-9325-54BD4EEF7D2D}"/>
    <cellStyle name="Normal 4 6 5 3" xfId="5181" xr:uid="{00000000-0005-0000-0000-000092160000}"/>
    <cellStyle name="Normal 4 6 5 3 2" xfId="13631" xr:uid="{B2E7BFE2-BED2-49AF-ADF8-3D501DA84BA0}"/>
    <cellStyle name="Normal 4 6 5 4" xfId="9413" xr:uid="{4CEC7739-3ADB-4908-9523-25CDC796F631}"/>
    <cellStyle name="Normal 4 6 6" xfId="1287" xr:uid="{00000000-0005-0000-0000-000093160000}"/>
    <cellStyle name="Normal 4 6 6 2" xfId="3517" xr:uid="{00000000-0005-0000-0000-000094160000}"/>
    <cellStyle name="Normal 4 6 6 2 2" xfId="7739" xr:uid="{00000000-0005-0000-0000-000095160000}"/>
    <cellStyle name="Normal 4 6 6 2 2 2" xfId="16189" xr:uid="{B37EE821-BE43-425A-A583-96E9C1B8F933}"/>
    <cellStyle name="Normal 4 6 6 2 3" xfId="11971" xr:uid="{5ADD2B95-1573-4F7C-A503-C6D192E5AC87}"/>
    <cellStyle name="Normal 4 6 6 3" xfId="5594" xr:uid="{00000000-0005-0000-0000-000096160000}"/>
    <cellStyle name="Normal 4 6 6 3 2" xfId="14044" xr:uid="{1F452432-E06C-4DDF-AD09-399F63E20A1E}"/>
    <cellStyle name="Normal 4 6 6 4" xfId="9826" xr:uid="{5EEBE1D0-2929-4EBD-A690-7E5546F7374A}"/>
    <cellStyle name="Normal 4 6 7" xfId="1700" xr:uid="{00000000-0005-0000-0000-000097160000}"/>
    <cellStyle name="Normal 4 6 7 2" xfId="3930" xr:uid="{00000000-0005-0000-0000-000098160000}"/>
    <cellStyle name="Normal 4 6 7 2 2" xfId="8152" xr:uid="{00000000-0005-0000-0000-000099160000}"/>
    <cellStyle name="Normal 4 6 7 2 2 2" xfId="16602" xr:uid="{47BF278C-5162-49E3-83CF-37E4BF9A13F1}"/>
    <cellStyle name="Normal 4 6 7 2 3" xfId="12384" xr:uid="{F471E513-8080-4E78-92F6-D8D2C69A6C7B}"/>
    <cellStyle name="Normal 4 6 7 3" xfId="6007" xr:uid="{00000000-0005-0000-0000-00009A160000}"/>
    <cellStyle name="Normal 4 6 7 3 2" xfId="14457" xr:uid="{1EE47B0D-2DCE-4BAD-AE73-643BED0DBFD7}"/>
    <cellStyle name="Normal 4 6 7 4" xfId="10239" xr:uid="{6A8F9E07-D722-49C3-A13B-C1747B6A4477}"/>
    <cellStyle name="Normal 4 6 8" xfId="2114" xr:uid="{00000000-0005-0000-0000-00009B160000}"/>
    <cellStyle name="Normal 4 6 8 2" xfId="4343" xr:uid="{00000000-0005-0000-0000-00009C160000}"/>
    <cellStyle name="Normal 4 6 8 2 2" xfId="8565" xr:uid="{00000000-0005-0000-0000-00009D160000}"/>
    <cellStyle name="Normal 4 6 8 2 2 2" xfId="17015" xr:uid="{AE0C9B1D-C4EE-4A9E-8F01-9A240A5282B7}"/>
    <cellStyle name="Normal 4 6 8 2 3" xfId="12797" xr:uid="{54EC2EEA-B5A0-47E0-A37F-ED1E7EA59006}"/>
    <cellStyle name="Normal 4 6 8 3" xfId="6420" xr:uid="{00000000-0005-0000-0000-00009E160000}"/>
    <cellStyle name="Normal 4 6 8 3 2" xfId="14870" xr:uid="{48EC479B-80F9-43BB-82B0-D867F059717E}"/>
    <cellStyle name="Normal 4 6 8 4" xfId="10652" xr:uid="{64EB9058-1DEF-432A-8981-BC7572D50CCF}"/>
    <cellStyle name="Normal 4 6 9" xfId="2550" xr:uid="{00000000-0005-0000-0000-00009F160000}"/>
    <cellStyle name="Normal 4 6 9 2" xfId="6833" xr:uid="{00000000-0005-0000-0000-0000A0160000}"/>
    <cellStyle name="Normal 4 6 9 2 2" xfId="15283" xr:uid="{8BF71C05-3B73-462C-A212-DBAF31EBA9B7}"/>
    <cellStyle name="Normal 4 6 9 3" xfId="11065" xr:uid="{7142431B-7FC8-4FC6-A61B-D659FF3AE36A}"/>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63808BAF-5A60-4907-8C13-FB2E2188E5CB}"/>
    <cellStyle name="Normal 4 7 2 2 2 3" xfId="11567" xr:uid="{609367C0-FA1A-40AB-B68D-B8864246BD31}"/>
    <cellStyle name="Normal 4 7 2 2 3" xfId="5190" xr:uid="{00000000-0005-0000-0000-0000A6160000}"/>
    <cellStyle name="Normal 4 7 2 2 3 2" xfId="13640" xr:uid="{FB531F60-177F-4695-A479-02EBE466C651}"/>
    <cellStyle name="Normal 4 7 2 2 4" xfId="9422" xr:uid="{C380357D-B3D9-4D6E-BC63-F4D26C6B2F8D}"/>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7855A083-94DC-4E07-BEEF-2B95190403B6}"/>
    <cellStyle name="Normal 4 7 2 3 2 3" xfId="11980" xr:uid="{66390A1E-F398-432E-B89A-33C0A150FCAA}"/>
    <cellStyle name="Normal 4 7 2 3 3" xfId="5603" xr:uid="{00000000-0005-0000-0000-0000AA160000}"/>
    <cellStyle name="Normal 4 7 2 3 3 2" xfId="14053" xr:uid="{1526BF25-B9B7-440C-92C4-8627180FA1DA}"/>
    <cellStyle name="Normal 4 7 2 3 4" xfId="9835" xr:uid="{68885A33-F405-45FD-BBE7-41A77D16F454}"/>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5E8AE2E3-8AD5-4853-9DD6-F455661BEE00}"/>
    <cellStyle name="Normal 4 7 2 4 2 3" xfId="12393" xr:uid="{1E6EB314-A7C2-4532-9678-37A83CC6D690}"/>
    <cellStyle name="Normal 4 7 2 4 3" xfId="6016" xr:uid="{00000000-0005-0000-0000-0000AE160000}"/>
    <cellStyle name="Normal 4 7 2 4 3 2" xfId="14466" xr:uid="{F36B08D9-E126-4945-BDA2-93CDA1C203A3}"/>
    <cellStyle name="Normal 4 7 2 4 4" xfId="10248" xr:uid="{B37D2EC3-6ED5-4FB3-90D7-09D0F5CA6E61}"/>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A03D763A-A951-42C2-A715-B09882B9EAB1}"/>
    <cellStyle name="Normal 4 7 2 5 2 3" xfId="12806" xr:uid="{654E6940-9C3A-4BA0-9858-4EE84B051DD9}"/>
    <cellStyle name="Normal 4 7 2 5 3" xfId="6429" xr:uid="{00000000-0005-0000-0000-0000B2160000}"/>
    <cellStyle name="Normal 4 7 2 5 3 2" xfId="14879" xr:uid="{B8ED5DE6-539D-4FC4-A8DE-67F779A645DD}"/>
    <cellStyle name="Normal 4 7 2 5 4" xfId="10661" xr:uid="{BC0CD298-274A-4F96-9065-AA27F2D2ACC0}"/>
    <cellStyle name="Normal 4 7 2 6" xfId="2559" xr:uid="{00000000-0005-0000-0000-0000B3160000}"/>
    <cellStyle name="Normal 4 7 2 6 2" xfId="6842" xr:uid="{00000000-0005-0000-0000-0000B4160000}"/>
    <cellStyle name="Normal 4 7 2 6 2 2" xfId="15292" xr:uid="{2C8E1D4A-14B3-4E66-977B-74B95F3CEC2A}"/>
    <cellStyle name="Normal 4 7 2 6 3" xfId="11074" xr:uid="{4F4BCE25-7237-4F00-8499-371FBA0343F5}"/>
    <cellStyle name="Normal 4 7 2 7" xfId="4777" xr:uid="{00000000-0005-0000-0000-0000B5160000}"/>
    <cellStyle name="Normal 4 7 2 7 2" xfId="13227" xr:uid="{73F01B88-2757-422C-9E53-50E98EC13663}"/>
    <cellStyle name="Normal 4 7 2 8" xfId="9009" xr:uid="{1B54D1EB-5244-4B02-8DD7-EB729A5923BD}"/>
    <cellStyle name="Normal 4 7 3" xfId="877" xr:uid="{00000000-0005-0000-0000-0000B6160000}"/>
    <cellStyle name="Normal 4 7 3 2" xfId="3112" xr:uid="{00000000-0005-0000-0000-0000B7160000}"/>
    <cellStyle name="Normal 4 7 3 2 2" xfId="7334" xr:uid="{00000000-0005-0000-0000-0000B8160000}"/>
    <cellStyle name="Normal 4 7 3 2 2 2" xfId="15784" xr:uid="{C8E9FCA1-3CA5-4A97-83DE-648EF9827889}"/>
    <cellStyle name="Normal 4 7 3 2 3" xfId="11566" xr:uid="{8F5365BD-919D-46F4-8121-62C5EFE6C21A}"/>
    <cellStyle name="Normal 4 7 3 3" xfId="5189" xr:uid="{00000000-0005-0000-0000-0000B9160000}"/>
    <cellStyle name="Normal 4 7 3 3 2" xfId="13639" xr:uid="{68523FFD-5DF6-4D7F-9DDE-C9A3741A80C5}"/>
    <cellStyle name="Normal 4 7 3 4" xfId="9421" xr:uid="{2E7D771D-3820-4A5F-9D77-533FAE578AD2}"/>
    <cellStyle name="Normal 4 7 4" xfId="1295" xr:uid="{00000000-0005-0000-0000-0000BA160000}"/>
    <cellStyle name="Normal 4 7 4 2" xfId="3525" xr:uid="{00000000-0005-0000-0000-0000BB160000}"/>
    <cellStyle name="Normal 4 7 4 2 2" xfId="7747" xr:uid="{00000000-0005-0000-0000-0000BC160000}"/>
    <cellStyle name="Normal 4 7 4 2 2 2" xfId="16197" xr:uid="{1B285B82-3B2F-4D8E-B3F3-C27ACDAA4CF5}"/>
    <cellStyle name="Normal 4 7 4 2 3" xfId="11979" xr:uid="{FB2E61DA-18F5-412F-9188-19D8718E7149}"/>
    <cellStyle name="Normal 4 7 4 3" xfId="5602" xr:uid="{00000000-0005-0000-0000-0000BD160000}"/>
    <cellStyle name="Normal 4 7 4 3 2" xfId="14052" xr:uid="{C632389D-7BAD-408E-B741-34BB6ACC2768}"/>
    <cellStyle name="Normal 4 7 4 4" xfId="9834" xr:uid="{D2838EE5-254C-45F7-BF9B-E1DD93F546B0}"/>
    <cellStyle name="Normal 4 7 5" xfId="1708" xr:uid="{00000000-0005-0000-0000-0000BE160000}"/>
    <cellStyle name="Normal 4 7 5 2" xfId="3938" xr:uid="{00000000-0005-0000-0000-0000BF160000}"/>
    <cellStyle name="Normal 4 7 5 2 2" xfId="8160" xr:uid="{00000000-0005-0000-0000-0000C0160000}"/>
    <cellStyle name="Normal 4 7 5 2 2 2" xfId="16610" xr:uid="{E51296B7-A45B-4D02-B64D-ACA201AC5574}"/>
    <cellStyle name="Normal 4 7 5 2 3" xfId="12392" xr:uid="{F91FD0F4-6277-42DA-98F2-CC98F8EBDB91}"/>
    <cellStyle name="Normal 4 7 5 3" xfId="6015" xr:uid="{00000000-0005-0000-0000-0000C1160000}"/>
    <cellStyle name="Normal 4 7 5 3 2" xfId="14465" xr:uid="{B326E275-4454-48F1-A7E5-DD5653E154B0}"/>
    <cellStyle name="Normal 4 7 5 4" xfId="10247" xr:uid="{5D429076-E2AA-43D0-B989-0ADB6695B81C}"/>
    <cellStyle name="Normal 4 7 6" xfId="2122" xr:uid="{00000000-0005-0000-0000-0000C2160000}"/>
    <cellStyle name="Normal 4 7 6 2" xfId="4351" xr:uid="{00000000-0005-0000-0000-0000C3160000}"/>
    <cellStyle name="Normal 4 7 6 2 2" xfId="8573" xr:uid="{00000000-0005-0000-0000-0000C4160000}"/>
    <cellStyle name="Normal 4 7 6 2 2 2" xfId="17023" xr:uid="{EDEBDB79-436A-494A-80B7-1A921EFADD42}"/>
    <cellStyle name="Normal 4 7 6 2 3" xfId="12805" xr:uid="{6680ABFB-B385-4547-8BE6-C6E03473D2F9}"/>
    <cellStyle name="Normal 4 7 6 3" xfId="6428" xr:uid="{00000000-0005-0000-0000-0000C5160000}"/>
    <cellStyle name="Normal 4 7 6 3 2" xfId="14878" xr:uid="{C3B0BC76-C5CB-43A6-B38D-C3B2686378CA}"/>
    <cellStyle name="Normal 4 7 6 4" xfId="10660" xr:uid="{C2D58E1C-F45C-4BA3-9F4D-B8704568ED02}"/>
    <cellStyle name="Normal 4 7 7" xfId="2558" xr:uid="{00000000-0005-0000-0000-0000C6160000}"/>
    <cellStyle name="Normal 4 7 7 2" xfId="6841" xr:uid="{00000000-0005-0000-0000-0000C7160000}"/>
    <cellStyle name="Normal 4 7 7 2 2" xfId="15291" xr:uid="{90488303-4E4D-476B-9804-97B1F3431AF3}"/>
    <cellStyle name="Normal 4 7 7 3" xfId="11073" xr:uid="{09C1E997-B5FB-4C96-8366-A5EA51EE221D}"/>
    <cellStyle name="Normal 4 7 8" xfId="4776" xr:uid="{00000000-0005-0000-0000-0000C8160000}"/>
    <cellStyle name="Normal 4 7 8 2" xfId="13226" xr:uid="{A53F712D-6D27-42A1-A1FB-B8B3871CB74E}"/>
    <cellStyle name="Normal 4 7 9" xfId="9008" xr:uid="{A9566B1D-8284-4BF7-88D3-95A1E29CCBA4}"/>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6398B558-3F9A-43A2-85E7-B3D2DC8BF014}"/>
    <cellStyle name="Normal 4 8 2 2 3" xfId="11568" xr:uid="{FD5E2AFA-2E44-4C13-BF3A-05301CC34F29}"/>
    <cellStyle name="Normal 4 8 2 3" xfId="5191" xr:uid="{00000000-0005-0000-0000-0000CD160000}"/>
    <cellStyle name="Normal 4 8 2 3 2" xfId="13641" xr:uid="{FF39DA7A-9D22-4DFC-834E-F5E0FF712890}"/>
    <cellStyle name="Normal 4 8 2 4" xfId="9423" xr:uid="{FB86AC75-32DA-42F8-89CA-9A62A297C472}"/>
    <cellStyle name="Normal 4 8 3" xfId="1297" xr:uid="{00000000-0005-0000-0000-0000CE160000}"/>
    <cellStyle name="Normal 4 8 3 2" xfId="3527" xr:uid="{00000000-0005-0000-0000-0000CF160000}"/>
    <cellStyle name="Normal 4 8 3 2 2" xfId="7749" xr:uid="{00000000-0005-0000-0000-0000D0160000}"/>
    <cellStyle name="Normal 4 8 3 2 2 2" xfId="16199" xr:uid="{0C1D9A9D-CFA8-4E0A-8AFC-AC3B4885F32C}"/>
    <cellStyle name="Normal 4 8 3 2 3" xfId="11981" xr:uid="{84AD71A5-6B79-4406-8987-4AEFF964CC16}"/>
    <cellStyle name="Normal 4 8 3 3" xfId="5604" xr:uid="{00000000-0005-0000-0000-0000D1160000}"/>
    <cellStyle name="Normal 4 8 3 3 2" xfId="14054" xr:uid="{C3E47C1A-59A2-490A-8EF1-BB021AA40FD1}"/>
    <cellStyle name="Normal 4 8 3 4" xfId="9836" xr:uid="{785B6295-332C-4272-8D68-FA332CAC00FA}"/>
    <cellStyle name="Normal 4 8 4" xfId="1710" xr:uid="{00000000-0005-0000-0000-0000D2160000}"/>
    <cellStyle name="Normal 4 8 4 2" xfId="3940" xr:uid="{00000000-0005-0000-0000-0000D3160000}"/>
    <cellStyle name="Normal 4 8 4 2 2" xfId="8162" xr:uid="{00000000-0005-0000-0000-0000D4160000}"/>
    <cellStyle name="Normal 4 8 4 2 2 2" xfId="16612" xr:uid="{4B9026E0-AB5F-44FF-B671-956A3CBF5FEB}"/>
    <cellStyle name="Normal 4 8 4 2 3" xfId="12394" xr:uid="{29A0031E-75ED-4D0F-B01D-E37235B69EF6}"/>
    <cellStyle name="Normal 4 8 4 3" xfId="6017" xr:uid="{00000000-0005-0000-0000-0000D5160000}"/>
    <cellStyle name="Normal 4 8 4 3 2" xfId="14467" xr:uid="{C5A0C109-DDC5-4AF0-8E59-89E7099F0506}"/>
    <cellStyle name="Normal 4 8 4 4" xfId="10249" xr:uid="{AE09ECFE-8D31-4B9D-8557-276D7A1A3D1C}"/>
    <cellStyle name="Normal 4 8 5" xfId="2124" xr:uid="{00000000-0005-0000-0000-0000D6160000}"/>
    <cellStyle name="Normal 4 8 5 2" xfId="4353" xr:uid="{00000000-0005-0000-0000-0000D7160000}"/>
    <cellStyle name="Normal 4 8 5 2 2" xfId="8575" xr:uid="{00000000-0005-0000-0000-0000D8160000}"/>
    <cellStyle name="Normal 4 8 5 2 2 2" xfId="17025" xr:uid="{FDBD89D3-AAFB-47E2-8AC0-093F732ED34B}"/>
    <cellStyle name="Normal 4 8 5 2 3" xfId="12807" xr:uid="{D989D569-8416-4CAA-A9A5-C22D788D4FB1}"/>
    <cellStyle name="Normal 4 8 5 3" xfId="6430" xr:uid="{00000000-0005-0000-0000-0000D9160000}"/>
    <cellStyle name="Normal 4 8 5 3 2" xfId="14880" xr:uid="{415C21DF-CA90-4531-BCDD-5D3881762DDB}"/>
    <cellStyle name="Normal 4 8 5 4" xfId="10662" xr:uid="{FA9E1F31-AC2A-432A-BDD8-E020F8625845}"/>
    <cellStyle name="Normal 4 8 6" xfId="2560" xr:uid="{00000000-0005-0000-0000-0000DA160000}"/>
    <cellStyle name="Normal 4 8 6 2" xfId="6843" xr:uid="{00000000-0005-0000-0000-0000DB160000}"/>
    <cellStyle name="Normal 4 8 6 2 2" xfId="15293" xr:uid="{F5FE8817-F7E8-450D-95CC-F7873D9AD04E}"/>
    <cellStyle name="Normal 4 8 6 3" xfId="11075" xr:uid="{A19067C7-E2C6-435D-B027-BA2FF5678871}"/>
    <cellStyle name="Normal 4 8 7" xfId="4778" xr:uid="{00000000-0005-0000-0000-0000DC160000}"/>
    <cellStyle name="Normal 4 8 7 2" xfId="13228" xr:uid="{483FA0BA-9F76-4A65-88D9-C1B403A9BB7F}"/>
    <cellStyle name="Normal 4 8 8" xfId="9010" xr:uid="{8F04D222-0AD7-4100-AC4E-535AB18E13A6}"/>
    <cellStyle name="Normal 4 9" xfId="4715" xr:uid="{00000000-0005-0000-0000-0000DD160000}"/>
    <cellStyle name="Normal 4 9 2" xfId="13165" xr:uid="{95373A8D-BD4D-4385-8AFA-FCDB7C29E79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10B6AADF-783C-4732-B542-D8699A33F0D7}"/>
    <cellStyle name="Normal 5 10 2 3" xfId="12395" xr:uid="{7A3351F8-58AD-4FC9-A6C3-D23CA979D133}"/>
    <cellStyle name="Normal 5 10 3" xfId="6018" xr:uid="{00000000-0005-0000-0000-0000E2160000}"/>
    <cellStyle name="Normal 5 10 3 2" xfId="14468" xr:uid="{9294A10E-693D-4C79-ABF9-2167363496FF}"/>
    <cellStyle name="Normal 5 10 4" xfId="10250" xr:uid="{3DC849E7-7587-4B5E-9400-429B8A2090E7}"/>
    <cellStyle name="Normal 5 11" xfId="2125" xr:uid="{00000000-0005-0000-0000-0000E3160000}"/>
    <cellStyle name="Normal 5 11 2" xfId="4354" xr:uid="{00000000-0005-0000-0000-0000E4160000}"/>
    <cellStyle name="Normal 5 11 2 2" xfId="8576" xr:uid="{00000000-0005-0000-0000-0000E5160000}"/>
    <cellStyle name="Normal 5 11 2 2 2" xfId="17026" xr:uid="{400027FB-104C-4F21-8EE6-80BD4D84CE32}"/>
    <cellStyle name="Normal 5 11 2 3" xfId="12808" xr:uid="{7FC20DEE-82F1-4D26-B76D-899F809584AB}"/>
    <cellStyle name="Normal 5 11 3" xfId="6431" xr:uid="{00000000-0005-0000-0000-0000E6160000}"/>
    <cellStyle name="Normal 5 11 3 2" xfId="14881" xr:uid="{40012100-092F-4CB3-8D91-709E51DFD8B4}"/>
    <cellStyle name="Normal 5 11 4" xfId="10663" xr:uid="{E2A26526-522B-478E-AC43-8B2F8F0A6868}"/>
    <cellStyle name="Normal 5 12" xfId="2561" xr:uid="{00000000-0005-0000-0000-0000E7160000}"/>
    <cellStyle name="Normal 5 12 2" xfId="6844" xr:uid="{00000000-0005-0000-0000-0000E8160000}"/>
    <cellStyle name="Normal 5 12 2 2" xfId="15294" xr:uid="{ED7A035B-7040-4706-80D8-BD18B5082840}"/>
    <cellStyle name="Normal 5 12 3" xfId="11076" xr:uid="{747EF730-B7A1-4E06-AAED-F848553EF12E}"/>
    <cellStyle name="Normal 5 13" xfId="4779" xr:uid="{00000000-0005-0000-0000-0000E9160000}"/>
    <cellStyle name="Normal 5 13 2" xfId="13229" xr:uid="{87F9DE71-8F63-4000-96A2-E51EECF96A71}"/>
    <cellStyle name="Normal 5 14" xfId="9011" xr:uid="{4E6D42B4-19E0-4D40-A331-77A31303B9B2}"/>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FF5B2D07-A3A6-4483-8FA5-839043536846}"/>
    <cellStyle name="Normal 5 2 10 2 3" xfId="12809" xr:uid="{30DF485E-F109-4EF8-989E-A15050554BEC}"/>
    <cellStyle name="Normal 5 2 10 3" xfId="6432" xr:uid="{00000000-0005-0000-0000-0000EE160000}"/>
    <cellStyle name="Normal 5 2 10 3 2" xfId="14882" xr:uid="{399F5800-53D4-4A39-BB19-BD9E18F718C7}"/>
    <cellStyle name="Normal 5 2 10 4" xfId="10664" xr:uid="{998E0D11-03FA-4A69-9510-745E618B873E}"/>
    <cellStyle name="Normal 5 2 11" xfId="2562" xr:uid="{00000000-0005-0000-0000-0000EF160000}"/>
    <cellStyle name="Normal 5 2 11 2" xfId="6845" xr:uid="{00000000-0005-0000-0000-0000F0160000}"/>
    <cellStyle name="Normal 5 2 11 2 2" xfId="15295" xr:uid="{C8AC921B-B980-4AAE-8EB1-6EB652C15D78}"/>
    <cellStyle name="Normal 5 2 11 3" xfId="11077" xr:uid="{DE28EA44-4D40-4F3C-9089-CF10EDA515EB}"/>
    <cellStyle name="Normal 5 2 12" xfId="4780" xr:uid="{00000000-0005-0000-0000-0000F1160000}"/>
    <cellStyle name="Normal 5 2 12 2" xfId="13230" xr:uid="{CBDE9ACA-548F-44A6-BF4C-4C22B0953787}"/>
    <cellStyle name="Normal 5 2 13" xfId="9012" xr:uid="{081DE8BB-7E2E-4782-80C8-A8664C807F62}"/>
    <cellStyle name="Normal 5 2 2" xfId="408" xr:uid="{00000000-0005-0000-0000-0000F2160000}"/>
    <cellStyle name="Normal 5 2 2 10" xfId="2563" xr:uid="{00000000-0005-0000-0000-0000F3160000}"/>
    <cellStyle name="Normal 5 2 2 10 2" xfId="6846" xr:uid="{00000000-0005-0000-0000-0000F4160000}"/>
    <cellStyle name="Normal 5 2 2 10 2 2" xfId="15296" xr:uid="{9F376310-09EC-4A2F-8265-538CDF35CCAC}"/>
    <cellStyle name="Normal 5 2 2 10 3" xfId="11078" xr:uid="{7B2BC14D-3788-45DB-8F1A-0FC55E80DE68}"/>
    <cellStyle name="Normal 5 2 2 11" xfId="4781" xr:uid="{00000000-0005-0000-0000-0000F5160000}"/>
    <cellStyle name="Normal 5 2 2 11 2" xfId="13231" xr:uid="{7760AE23-F860-4797-B969-D4A5534EACD8}"/>
    <cellStyle name="Normal 5 2 2 12" xfId="9013" xr:uid="{2F6A9004-334C-4094-AEB3-F7A68DCCD7D3}"/>
    <cellStyle name="Normal 5 2 2 2" xfId="409" xr:uid="{00000000-0005-0000-0000-0000F6160000}"/>
    <cellStyle name="Normal 5 2 2 2 10" xfId="4782" xr:uid="{00000000-0005-0000-0000-0000F7160000}"/>
    <cellStyle name="Normal 5 2 2 2 10 2" xfId="13232" xr:uid="{F79FDBC0-A0D5-4DBA-865F-1CB09B97FEB0}"/>
    <cellStyle name="Normal 5 2 2 2 11" xfId="9014" xr:uid="{738C1541-A20F-4C4D-96D0-3910441AAB26}"/>
    <cellStyle name="Normal 5 2 2 2 2" xfId="410" xr:uid="{00000000-0005-0000-0000-0000F8160000}"/>
    <cellStyle name="Normal 5 2 2 2 2 10" xfId="9015" xr:uid="{943E3EE3-BF0F-48AE-A728-21C3DC95A08E}"/>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7C4F10C7-BBEC-4489-98BC-E9708A7EC25A}"/>
    <cellStyle name="Normal 5 2 2 2 2 2 2 2 2 3" xfId="11575" xr:uid="{1E652718-0827-442D-AF54-19CD90371BF1}"/>
    <cellStyle name="Normal 5 2 2 2 2 2 2 2 3" xfId="5198" xr:uid="{00000000-0005-0000-0000-0000FE160000}"/>
    <cellStyle name="Normal 5 2 2 2 2 2 2 2 3 2" xfId="13648" xr:uid="{B448D628-0E45-45D3-ABFE-36783CC001A3}"/>
    <cellStyle name="Normal 5 2 2 2 2 2 2 2 4" xfId="9430" xr:uid="{928749D0-6A20-4412-8046-365EA419AAF1}"/>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51E155D6-585A-48BD-8353-57BFB84D0AED}"/>
    <cellStyle name="Normal 5 2 2 2 2 2 2 3 2 3" xfId="11988" xr:uid="{9C910FC7-80DA-439D-BBA1-C490F69D7A2B}"/>
    <cellStyle name="Normal 5 2 2 2 2 2 2 3 3" xfId="5611" xr:uid="{00000000-0005-0000-0000-000002170000}"/>
    <cellStyle name="Normal 5 2 2 2 2 2 2 3 3 2" xfId="14061" xr:uid="{43620609-35A9-4D23-84A1-B049315A5E02}"/>
    <cellStyle name="Normal 5 2 2 2 2 2 2 3 4" xfId="9843" xr:uid="{BD7943C9-080C-4C6C-87DB-F9158490806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64A09F79-2959-4A28-AFB5-64DD733D25F6}"/>
    <cellStyle name="Normal 5 2 2 2 2 2 2 4 2 3" xfId="12401" xr:uid="{1D8E72B6-D729-40D5-8EDE-F6C3DB6594BB}"/>
    <cellStyle name="Normal 5 2 2 2 2 2 2 4 3" xfId="6024" xr:uid="{00000000-0005-0000-0000-000006170000}"/>
    <cellStyle name="Normal 5 2 2 2 2 2 2 4 3 2" xfId="14474" xr:uid="{85B087C5-F07D-4E65-ADF6-BD72CECEF49A}"/>
    <cellStyle name="Normal 5 2 2 2 2 2 2 4 4" xfId="10256" xr:uid="{986C3DBD-24E0-4CE6-9EFE-9CAB7BC3B3D7}"/>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5FE3ED09-99D5-484F-9FD6-F7A06C912B02}"/>
    <cellStyle name="Normal 5 2 2 2 2 2 2 5 2 3" xfId="12814" xr:uid="{84E83D9B-1EDB-4BA4-BC89-AB0820395450}"/>
    <cellStyle name="Normal 5 2 2 2 2 2 2 5 3" xfId="6437" xr:uid="{00000000-0005-0000-0000-00000A170000}"/>
    <cellStyle name="Normal 5 2 2 2 2 2 2 5 3 2" xfId="14887" xr:uid="{8AAC21E7-A3AE-4994-8398-E4BBC0BCA3B7}"/>
    <cellStyle name="Normal 5 2 2 2 2 2 2 5 4" xfId="10669" xr:uid="{1185FB8D-F258-4E3B-90BA-B8A996791FFD}"/>
    <cellStyle name="Normal 5 2 2 2 2 2 2 6" xfId="2567" xr:uid="{00000000-0005-0000-0000-00000B170000}"/>
    <cellStyle name="Normal 5 2 2 2 2 2 2 6 2" xfId="6850" xr:uid="{00000000-0005-0000-0000-00000C170000}"/>
    <cellStyle name="Normal 5 2 2 2 2 2 2 6 2 2" xfId="15300" xr:uid="{90F543AC-D6E4-4C91-B3BA-B0D7D35104AB}"/>
    <cellStyle name="Normal 5 2 2 2 2 2 2 6 3" xfId="11082" xr:uid="{AA4CD522-F12C-4866-9EFD-D39E7D62E4FF}"/>
    <cellStyle name="Normal 5 2 2 2 2 2 2 7" xfId="4785" xr:uid="{00000000-0005-0000-0000-00000D170000}"/>
    <cellStyle name="Normal 5 2 2 2 2 2 2 7 2" xfId="13235" xr:uid="{87EE2994-E60B-455C-BF89-59EF213043E4}"/>
    <cellStyle name="Normal 5 2 2 2 2 2 2 8" xfId="9017" xr:uid="{5C384E24-F372-4104-AA8C-51E367E17C14}"/>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5BDB9310-C48B-4291-9D88-1D324884A962}"/>
    <cellStyle name="Normal 5 2 2 2 2 2 3 2 3" xfId="11574" xr:uid="{ECBC0B34-FD6A-42CE-8FCB-AEBED065D757}"/>
    <cellStyle name="Normal 5 2 2 2 2 2 3 3" xfId="5197" xr:uid="{00000000-0005-0000-0000-000011170000}"/>
    <cellStyle name="Normal 5 2 2 2 2 2 3 3 2" xfId="13647" xr:uid="{F478A133-D59F-4B6C-94DE-C1484E56D693}"/>
    <cellStyle name="Normal 5 2 2 2 2 2 3 4" xfId="9429" xr:uid="{D66574B1-E126-4809-9700-5B305BED5289}"/>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B11AA9AF-1B83-42D7-B00A-B783920E195A}"/>
    <cellStyle name="Normal 5 2 2 2 2 2 4 2 3" xfId="11987" xr:uid="{7E3E48B7-07DA-4E62-A03E-56558432D808}"/>
    <cellStyle name="Normal 5 2 2 2 2 2 4 3" xfId="5610" xr:uid="{00000000-0005-0000-0000-000015170000}"/>
    <cellStyle name="Normal 5 2 2 2 2 2 4 3 2" xfId="14060" xr:uid="{77CBCDE2-1880-4519-995A-7DEA90453695}"/>
    <cellStyle name="Normal 5 2 2 2 2 2 4 4" xfId="9842" xr:uid="{2AB82817-956A-4844-B63F-82A831AF48A5}"/>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A8DB687B-0614-44ED-98ED-B4D665F749CA}"/>
    <cellStyle name="Normal 5 2 2 2 2 2 5 2 3" xfId="12400" xr:uid="{8341F3CE-E278-4B67-ABAD-4FD36C770EE0}"/>
    <cellStyle name="Normal 5 2 2 2 2 2 5 3" xfId="6023" xr:uid="{00000000-0005-0000-0000-000019170000}"/>
    <cellStyle name="Normal 5 2 2 2 2 2 5 3 2" xfId="14473" xr:uid="{BF6C5D31-DF2A-4801-A66C-9AE748FF56F7}"/>
    <cellStyle name="Normal 5 2 2 2 2 2 5 4" xfId="10255" xr:uid="{FF2CE4E2-FDB9-4486-AE20-ABF35A35F3DF}"/>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7808A5AA-D682-447E-8A83-9E8B05A27C1F}"/>
    <cellStyle name="Normal 5 2 2 2 2 2 6 2 3" xfId="12813" xr:uid="{2105D177-18F8-4220-9FD6-3C841D50A92A}"/>
    <cellStyle name="Normal 5 2 2 2 2 2 6 3" xfId="6436" xr:uid="{00000000-0005-0000-0000-00001D170000}"/>
    <cellStyle name="Normal 5 2 2 2 2 2 6 3 2" xfId="14886" xr:uid="{50756783-93BB-4560-B921-90A1FE898296}"/>
    <cellStyle name="Normal 5 2 2 2 2 2 6 4" xfId="10668" xr:uid="{3EA5B1B5-037C-4F7D-B592-F13CD182C417}"/>
    <cellStyle name="Normal 5 2 2 2 2 2 7" xfId="2566" xr:uid="{00000000-0005-0000-0000-00001E170000}"/>
    <cellStyle name="Normal 5 2 2 2 2 2 7 2" xfId="6849" xr:uid="{00000000-0005-0000-0000-00001F170000}"/>
    <cellStyle name="Normal 5 2 2 2 2 2 7 2 2" xfId="15299" xr:uid="{47108F4C-8136-4FC0-801E-9142C0E64BE9}"/>
    <cellStyle name="Normal 5 2 2 2 2 2 7 3" xfId="11081" xr:uid="{CBAEDD59-D809-4F98-815D-95461CF9B996}"/>
    <cellStyle name="Normal 5 2 2 2 2 2 8" xfId="4784" xr:uid="{00000000-0005-0000-0000-000020170000}"/>
    <cellStyle name="Normal 5 2 2 2 2 2 8 2" xfId="13234" xr:uid="{BC52DE91-2348-4C2C-8E9E-782EE6A1E603}"/>
    <cellStyle name="Normal 5 2 2 2 2 2 9" xfId="9016" xr:uid="{CE24BE6D-5C58-45CB-8943-6FFA3654150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F56E91ED-16F2-45F2-AFEB-100055F091D0}"/>
    <cellStyle name="Normal 5 2 2 2 2 3 2 2 3" xfId="11576" xr:uid="{400F0BB5-ABCE-44D5-A66C-1205B57DC4F0}"/>
    <cellStyle name="Normal 5 2 2 2 2 3 2 3" xfId="5199" xr:uid="{00000000-0005-0000-0000-000025170000}"/>
    <cellStyle name="Normal 5 2 2 2 2 3 2 3 2" xfId="13649" xr:uid="{664A6C21-3BA0-45FE-9A3B-CF19F8FE7940}"/>
    <cellStyle name="Normal 5 2 2 2 2 3 2 4" xfId="9431" xr:uid="{7066F446-929B-4772-ACD5-8AFAC0BB082C}"/>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810B7A5D-833E-472B-9CCE-50C6DB82DE0A}"/>
    <cellStyle name="Normal 5 2 2 2 2 3 3 2 3" xfId="11989" xr:uid="{306823B2-AB9B-4BE8-9869-3DFE5EBDAFFE}"/>
    <cellStyle name="Normal 5 2 2 2 2 3 3 3" xfId="5612" xr:uid="{00000000-0005-0000-0000-000029170000}"/>
    <cellStyle name="Normal 5 2 2 2 2 3 3 3 2" xfId="14062" xr:uid="{F0EEE97C-4035-4A37-A8DB-6E20E9772029}"/>
    <cellStyle name="Normal 5 2 2 2 2 3 3 4" xfId="9844" xr:uid="{D623E3F1-B0D5-46BE-AA76-42E5F399F1A1}"/>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17670883-BAEC-4E84-8AE2-E282B9D0D2E8}"/>
    <cellStyle name="Normal 5 2 2 2 2 3 4 2 3" xfId="12402" xr:uid="{F4FDF09E-3179-46B4-BAA6-E75A3DAB6A2D}"/>
    <cellStyle name="Normal 5 2 2 2 2 3 4 3" xfId="6025" xr:uid="{00000000-0005-0000-0000-00002D170000}"/>
    <cellStyle name="Normal 5 2 2 2 2 3 4 3 2" xfId="14475" xr:uid="{C0C46974-7B5A-4C5C-964A-CFDB571B864A}"/>
    <cellStyle name="Normal 5 2 2 2 2 3 4 4" xfId="10257" xr:uid="{BE1BC674-78AD-463B-A1BC-B1B96FD9A0DF}"/>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2E4199A9-5628-4EA9-BF07-05525E998643}"/>
    <cellStyle name="Normal 5 2 2 2 2 3 5 2 3" xfId="12815" xr:uid="{78975843-1C28-41C5-B140-FCC246C76E9E}"/>
    <cellStyle name="Normal 5 2 2 2 2 3 5 3" xfId="6438" xr:uid="{00000000-0005-0000-0000-000031170000}"/>
    <cellStyle name="Normal 5 2 2 2 2 3 5 3 2" xfId="14888" xr:uid="{B51DE1A3-54C6-4EE2-801B-D3887844E520}"/>
    <cellStyle name="Normal 5 2 2 2 2 3 5 4" xfId="10670" xr:uid="{6108F406-3B6A-43A7-A7FB-B4937C734BBB}"/>
    <cellStyle name="Normal 5 2 2 2 2 3 6" xfId="2568" xr:uid="{00000000-0005-0000-0000-000032170000}"/>
    <cellStyle name="Normal 5 2 2 2 2 3 6 2" xfId="6851" xr:uid="{00000000-0005-0000-0000-000033170000}"/>
    <cellStyle name="Normal 5 2 2 2 2 3 6 2 2" xfId="15301" xr:uid="{CDA24C9D-05E6-44AE-8C4C-C54A14848263}"/>
    <cellStyle name="Normal 5 2 2 2 2 3 6 3" xfId="11083" xr:uid="{7BEBEB5F-DA25-44A5-9037-BBE7DE7E5B30}"/>
    <cellStyle name="Normal 5 2 2 2 2 3 7" xfId="4786" xr:uid="{00000000-0005-0000-0000-000034170000}"/>
    <cellStyle name="Normal 5 2 2 2 2 3 7 2" xfId="13236" xr:uid="{8C2FE103-5696-4034-B1B8-52C8278072F9}"/>
    <cellStyle name="Normal 5 2 2 2 2 3 8" xfId="9018" xr:uid="{D344980F-4A34-4238-9B99-D0128B57009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51D65785-03B4-44CE-8BFF-297623FE3E39}"/>
    <cellStyle name="Normal 5 2 2 2 2 4 2 3" xfId="11573" xr:uid="{6F89964B-40E2-4AC4-BF23-646520EEA353}"/>
    <cellStyle name="Normal 5 2 2 2 2 4 3" xfId="5196" xr:uid="{00000000-0005-0000-0000-000038170000}"/>
    <cellStyle name="Normal 5 2 2 2 2 4 3 2" xfId="13646" xr:uid="{C7EE98F4-F225-4600-9F20-68C7BE4DFA40}"/>
    <cellStyle name="Normal 5 2 2 2 2 4 4" xfId="9428" xr:uid="{6B9343FC-A22E-4B5F-BD58-C35D3CCC7C6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7EDB7AB4-14CF-4F32-A88B-1F0662553E58}"/>
    <cellStyle name="Normal 5 2 2 2 2 5 2 3" xfId="11986" xr:uid="{83C43F13-C97F-4EFB-AB63-C0A16FD1A359}"/>
    <cellStyle name="Normal 5 2 2 2 2 5 3" xfId="5609" xr:uid="{00000000-0005-0000-0000-00003C170000}"/>
    <cellStyle name="Normal 5 2 2 2 2 5 3 2" xfId="14059" xr:uid="{46C440B6-1D56-4BD5-8071-28053C57D39A}"/>
    <cellStyle name="Normal 5 2 2 2 2 5 4" xfId="9841" xr:uid="{DBD56DB9-E2F0-4572-B7F8-6CF6BE9DB6E7}"/>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C9A1A161-B2E1-4B97-A6ED-5A26448F8DCC}"/>
    <cellStyle name="Normal 5 2 2 2 2 6 2 3" xfId="12399" xr:uid="{BD1E091A-564D-42FD-9B62-E0E512C87B4D}"/>
    <cellStyle name="Normal 5 2 2 2 2 6 3" xfId="6022" xr:uid="{00000000-0005-0000-0000-000040170000}"/>
    <cellStyle name="Normal 5 2 2 2 2 6 3 2" xfId="14472" xr:uid="{00A339F2-5383-47C5-8877-AD9A21E2C8BF}"/>
    <cellStyle name="Normal 5 2 2 2 2 6 4" xfId="10254" xr:uid="{2A7C1E6E-ADEB-4F5A-8489-87224FE7AE3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18CE5D55-7B02-4934-955D-A6459CC03E8E}"/>
    <cellStyle name="Normal 5 2 2 2 2 7 2 3" xfId="12812" xr:uid="{9453B83D-8B11-4844-9622-91AA17CF70B4}"/>
    <cellStyle name="Normal 5 2 2 2 2 7 3" xfId="6435" xr:uid="{00000000-0005-0000-0000-000044170000}"/>
    <cellStyle name="Normal 5 2 2 2 2 7 3 2" xfId="14885" xr:uid="{2FEFD779-1AC5-4F48-9E95-DA5100860AF6}"/>
    <cellStyle name="Normal 5 2 2 2 2 7 4" xfId="10667" xr:uid="{4155A3B8-DFFF-474E-A1F7-D23A731FA496}"/>
    <cellStyle name="Normal 5 2 2 2 2 8" xfId="2565" xr:uid="{00000000-0005-0000-0000-000045170000}"/>
    <cellStyle name="Normal 5 2 2 2 2 8 2" xfId="6848" xr:uid="{00000000-0005-0000-0000-000046170000}"/>
    <cellStyle name="Normal 5 2 2 2 2 8 2 2" xfId="15298" xr:uid="{48DC62E7-62D9-44CB-A4E3-DC16A3BD259C}"/>
    <cellStyle name="Normal 5 2 2 2 2 8 3" xfId="11080" xr:uid="{16D67E97-BB32-4474-B379-4B7350F7C1D9}"/>
    <cellStyle name="Normal 5 2 2 2 2 9" xfId="4783" xr:uid="{00000000-0005-0000-0000-000047170000}"/>
    <cellStyle name="Normal 5 2 2 2 2 9 2" xfId="13233" xr:uid="{9D6BD3CD-D012-4DD9-B8AE-4B552126F0E1}"/>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5A32FBF0-D3CE-4BB2-A4E6-581919A1898A}"/>
    <cellStyle name="Normal 5 2 2 2 3 2 2 2 3" xfId="11578" xr:uid="{535EF04E-35DB-439F-948E-C193143DE32A}"/>
    <cellStyle name="Normal 5 2 2 2 3 2 2 3" xfId="5201" xr:uid="{00000000-0005-0000-0000-00004D170000}"/>
    <cellStyle name="Normal 5 2 2 2 3 2 2 3 2" xfId="13651" xr:uid="{05306FDB-64F0-42E6-AA1C-EAE7767BA818}"/>
    <cellStyle name="Normal 5 2 2 2 3 2 2 4" xfId="9433" xr:uid="{FA553812-BF31-4B5D-ACBD-EEDB94F96C2F}"/>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B13828B8-025E-4840-B3A7-98C4B4832B6E}"/>
    <cellStyle name="Normal 5 2 2 2 3 2 3 2 3" xfId="11991" xr:uid="{C60DCA37-3ED0-4B02-BE1B-B24BEEEA5257}"/>
    <cellStyle name="Normal 5 2 2 2 3 2 3 3" xfId="5614" xr:uid="{00000000-0005-0000-0000-000051170000}"/>
    <cellStyle name="Normal 5 2 2 2 3 2 3 3 2" xfId="14064" xr:uid="{0EC1D1A8-10EC-4172-B228-B0A2F4BB47F7}"/>
    <cellStyle name="Normal 5 2 2 2 3 2 3 4" xfId="9846" xr:uid="{0F3A46A3-3D08-4607-A61B-B442AB35A377}"/>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3279E274-E2C4-49E3-97EF-A5930ACEFD44}"/>
    <cellStyle name="Normal 5 2 2 2 3 2 4 2 3" xfId="12404" xr:uid="{057AD48C-24FD-4717-B7BF-4EE040336228}"/>
    <cellStyle name="Normal 5 2 2 2 3 2 4 3" xfId="6027" xr:uid="{00000000-0005-0000-0000-000055170000}"/>
    <cellStyle name="Normal 5 2 2 2 3 2 4 3 2" xfId="14477" xr:uid="{5039A9FA-FC1C-4990-855F-AB8DCE461EEF}"/>
    <cellStyle name="Normal 5 2 2 2 3 2 4 4" xfId="10259" xr:uid="{3BD00B9F-B370-4E98-9EA4-AEC2B4B659A2}"/>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352D084B-E7E6-4CE1-A2D8-231E1909B975}"/>
    <cellStyle name="Normal 5 2 2 2 3 2 5 2 3" xfId="12817" xr:uid="{ED4E1251-33E4-4229-8D80-7E83C6B2F47D}"/>
    <cellStyle name="Normal 5 2 2 2 3 2 5 3" xfId="6440" xr:uid="{00000000-0005-0000-0000-000059170000}"/>
    <cellStyle name="Normal 5 2 2 2 3 2 5 3 2" xfId="14890" xr:uid="{8F24F612-4022-4646-AD92-B76008920D72}"/>
    <cellStyle name="Normal 5 2 2 2 3 2 5 4" xfId="10672" xr:uid="{E2BCE97B-0A05-416E-94B3-F49F86804233}"/>
    <cellStyle name="Normal 5 2 2 2 3 2 6" xfId="2570" xr:uid="{00000000-0005-0000-0000-00005A170000}"/>
    <cellStyle name="Normal 5 2 2 2 3 2 6 2" xfId="6853" xr:uid="{00000000-0005-0000-0000-00005B170000}"/>
    <cellStyle name="Normal 5 2 2 2 3 2 6 2 2" xfId="15303" xr:uid="{6E151E22-0439-4C90-B1D1-83A9F301863B}"/>
    <cellStyle name="Normal 5 2 2 2 3 2 6 3" xfId="11085" xr:uid="{2B5691C4-AA39-49BA-850A-C47310BA7661}"/>
    <cellStyle name="Normal 5 2 2 2 3 2 7" xfId="4788" xr:uid="{00000000-0005-0000-0000-00005C170000}"/>
    <cellStyle name="Normal 5 2 2 2 3 2 7 2" xfId="13238" xr:uid="{95E060AA-8BDC-4A08-A30B-C398C83B0F9E}"/>
    <cellStyle name="Normal 5 2 2 2 3 2 8" xfId="9020" xr:uid="{76AB53A5-DE08-4BA5-A135-11F985400FA2}"/>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5B79A738-FFC1-485F-A810-6B7DF3980D11}"/>
    <cellStyle name="Normal 5 2 2 2 3 3 2 3" xfId="11577" xr:uid="{41275037-9F91-4928-82B8-83B8A5AA6015}"/>
    <cellStyle name="Normal 5 2 2 2 3 3 3" xfId="5200" xr:uid="{00000000-0005-0000-0000-000060170000}"/>
    <cellStyle name="Normal 5 2 2 2 3 3 3 2" xfId="13650" xr:uid="{9968913D-77FA-4566-978A-6D6C5505C558}"/>
    <cellStyle name="Normal 5 2 2 2 3 3 4" xfId="9432" xr:uid="{E08C699E-7B82-424C-8759-424BF624ECF7}"/>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AEBDDC32-8711-4C7C-A84B-510B3D7D8947}"/>
    <cellStyle name="Normal 5 2 2 2 3 4 2 3" xfId="11990" xr:uid="{9AF15AE3-4F43-4B2B-AE9E-3D10B8C1001E}"/>
    <cellStyle name="Normal 5 2 2 2 3 4 3" xfId="5613" xr:uid="{00000000-0005-0000-0000-000064170000}"/>
    <cellStyle name="Normal 5 2 2 2 3 4 3 2" xfId="14063" xr:uid="{261054B4-9850-4796-BF89-5C430E81781A}"/>
    <cellStyle name="Normal 5 2 2 2 3 4 4" xfId="9845" xr:uid="{BFADCDBE-0679-4498-9091-C2457F6CA08A}"/>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B7D24845-69D7-4150-8F40-782D70C1503E}"/>
    <cellStyle name="Normal 5 2 2 2 3 5 2 3" xfId="12403" xr:uid="{8F6480E8-6EE1-4F0D-92BD-9AE1C0BFDBF6}"/>
    <cellStyle name="Normal 5 2 2 2 3 5 3" xfId="6026" xr:uid="{00000000-0005-0000-0000-000068170000}"/>
    <cellStyle name="Normal 5 2 2 2 3 5 3 2" xfId="14476" xr:uid="{DF9B08F2-D624-46F0-999E-50962873B3D3}"/>
    <cellStyle name="Normal 5 2 2 2 3 5 4" xfId="10258" xr:uid="{5131A94E-7A56-48C6-BE9E-B147468C02A8}"/>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8F9E0AE4-DE0B-4416-9E52-0BB53ABD2A00}"/>
    <cellStyle name="Normal 5 2 2 2 3 6 2 3" xfId="12816" xr:uid="{626F0F32-02B9-407F-AEFB-5B7675106F89}"/>
    <cellStyle name="Normal 5 2 2 2 3 6 3" xfId="6439" xr:uid="{00000000-0005-0000-0000-00006C170000}"/>
    <cellStyle name="Normal 5 2 2 2 3 6 3 2" xfId="14889" xr:uid="{3EB759D9-C01F-4A55-AC10-0AFF67F83766}"/>
    <cellStyle name="Normal 5 2 2 2 3 6 4" xfId="10671" xr:uid="{A72C9F6C-EBA2-4AFB-BBE7-A8EA9799D5DC}"/>
    <cellStyle name="Normal 5 2 2 2 3 7" xfId="2569" xr:uid="{00000000-0005-0000-0000-00006D170000}"/>
    <cellStyle name="Normal 5 2 2 2 3 7 2" xfId="6852" xr:uid="{00000000-0005-0000-0000-00006E170000}"/>
    <cellStyle name="Normal 5 2 2 2 3 7 2 2" xfId="15302" xr:uid="{980A7F88-FBFC-4042-B1CD-93953F5F10A9}"/>
    <cellStyle name="Normal 5 2 2 2 3 7 3" xfId="11084" xr:uid="{44144C2D-40AC-4A0D-9BDD-001B9ED0AE0F}"/>
    <cellStyle name="Normal 5 2 2 2 3 8" xfId="4787" xr:uid="{00000000-0005-0000-0000-00006F170000}"/>
    <cellStyle name="Normal 5 2 2 2 3 8 2" xfId="13237" xr:uid="{AF8B3EA8-D94C-4F2D-A90F-1AC84170A8AF}"/>
    <cellStyle name="Normal 5 2 2 2 3 9" xfId="9019" xr:uid="{BD0CA13F-3542-4328-AB22-639384270D8F}"/>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18B6F239-EED2-4CDD-9A13-8F03F5F2A87E}"/>
    <cellStyle name="Normal 5 2 2 2 4 2 2 3" xfId="11579" xr:uid="{B08A6FDB-39D4-4942-B9FA-AF42B9558EDF}"/>
    <cellStyle name="Normal 5 2 2 2 4 2 3" xfId="5202" xr:uid="{00000000-0005-0000-0000-000074170000}"/>
    <cellStyle name="Normal 5 2 2 2 4 2 3 2" xfId="13652" xr:uid="{5775A237-2DA7-4EF8-AB8D-3E24FF51BCD0}"/>
    <cellStyle name="Normal 5 2 2 2 4 2 4" xfId="9434" xr:uid="{B9A9ACA3-8D9C-4431-A90C-AB637957210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2B5C98D7-9F47-4C26-8582-6864D01E3355}"/>
    <cellStyle name="Normal 5 2 2 2 4 3 2 3" xfId="11992" xr:uid="{FAAE864B-6371-4669-9899-A8240CD126D5}"/>
    <cellStyle name="Normal 5 2 2 2 4 3 3" xfId="5615" xr:uid="{00000000-0005-0000-0000-000078170000}"/>
    <cellStyle name="Normal 5 2 2 2 4 3 3 2" xfId="14065" xr:uid="{A84C1E02-7C21-498E-834A-AEB4F1B02D2C}"/>
    <cellStyle name="Normal 5 2 2 2 4 3 4" xfId="9847" xr:uid="{FD753667-065B-4D80-B17D-152FE5F66E3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1E6E53DF-6B72-4513-B9B8-77977AC92667}"/>
    <cellStyle name="Normal 5 2 2 2 4 4 2 3" xfId="12405" xr:uid="{2AA0B8D0-D74B-4A22-BD34-F3A2BBC5CCEC}"/>
    <cellStyle name="Normal 5 2 2 2 4 4 3" xfId="6028" xr:uid="{00000000-0005-0000-0000-00007C170000}"/>
    <cellStyle name="Normal 5 2 2 2 4 4 3 2" xfId="14478" xr:uid="{CCCB1000-5361-4968-B1DE-0ABBB243C936}"/>
    <cellStyle name="Normal 5 2 2 2 4 4 4" xfId="10260" xr:uid="{9BBC9409-1B83-448F-800C-FF9703454323}"/>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9171F10E-8817-48A1-A089-85039044830D}"/>
    <cellStyle name="Normal 5 2 2 2 4 5 2 3" xfId="12818" xr:uid="{78D54AF6-ABC0-46CB-A938-07C92E0C7235}"/>
    <cellStyle name="Normal 5 2 2 2 4 5 3" xfId="6441" xr:uid="{00000000-0005-0000-0000-000080170000}"/>
    <cellStyle name="Normal 5 2 2 2 4 5 3 2" xfId="14891" xr:uid="{42FF07E9-FA87-4BD1-B05C-65B1D7312901}"/>
    <cellStyle name="Normal 5 2 2 2 4 5 4" xfId="10673" xr:uid="{E2B8BFC6-9FA8-48BC-A157-3C3137BA0EDD}"/>
    <cellStyle name="Normal 5 2 2 2 4 6" xfId="2571" xr:uid="{00000000-0005-0000-0000-000081170000}"/>
    <cellStyle name="Normal 5 2 2 2 4 6 2" xfId="6854" xr:uid="{00000000-0005-0000-0000-000082170000}"/>
    <cellStyle name="Normal 5 2 2 2 4 6 2 2" xfId="15304" xr:uid="{C221C035-5A61-43FC-8AE5-64F6B562E087}"/>
    <cellStyle name="Normal 5 2 2 2 4 6 3" xfId="11086" xr:uid="{64429FBD-0F06-4F22-8E78-E1DDB1F67C34}"/>
    <cellStyle name="Normal 5 2 2 2 4 7" xfId="4789" xr:uid="{00000000-0005-0000-0000-000083170000}"/>
    <cellStyle name="Normal 5 2 2 2 4 7 2" xfId="13239" xr:uid="{5B09B472-F788-40A3-A298-CDCDA61AFD28}"/>
    <cellStyle name="Normal 5 2 2 2 4 8" xfId="9021" xr:uid="{C7188AAC-78DD-495D-82D6-F858A680AD12}"/>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8CB2FC2C-937C-4C12-83F5-ED6C03B94EF5}"/>
    <cellStyle name="Normal 5 2 2 2 5 2 3" xfId="11572" xr:uid="{7E6001F0-4B8E-4C8B-B59A-D89744CA7A51}"/>
    <cellStyle name="Normal 5 2 2 2 5 3" xfId="5195" xr:uid="{00000000-0005-0000-0000-000087170000}"/>
    <cellStyle name="Normal 5 2 2 2 5 3 2" xfId="13645" xr:uid="{EE627253-A6F4-4BB5-9F5D-69E241A1DD8B}"/>
    <cellStyle name="Normal 5 2 2 2 5 4" xfId="9427" xr:uid="{FF2FA91E-C5DA-4858-A90D-71DEF5C59B5C}"/>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A4EB2B17-12C4-4683-AA10-4AB0E580E475}"/>
    <cellStyle name="Normal 5 2 2 2 6 2 3" xfId="11985" xr:uid="{3B22DBFA-17E0-402C-9C3A-85D34D89156C}"/>
    <cellStyle name="Normal 5 2 2 2 6 3" xfId="5608" xr:uid="{00000000-0005-0000-0000-00008B170000}"/>
    <cellStyle name="Normal 5 2 2 2 6 3 2" xfId="14058" xr:uid="{C014A7BD-D328-4DD6-8CD2-97B2EF06DBBF}"/>
    <cellStyle name="Normal 5 2 2 2 6 4" xfId="9840" xr:uid="{00E82715-7DE6-41D5-9AE1-9ABDE9771FCA}"/>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D9757C94-8C08-491A-8F59-B42F5C0B9E76}"/>
    <cellStyle name="Normal 5 2 2 2 7 2 3" xfId="12398" xr:uid="{A0D8F0CF-9E08-4F99-B11C-CBFDC20D3A5A}"/>
    <cellStyle name="Normal 5 2 2 2 7 3" xfId="6021" xr:uid="{00000000-0005-0000-0000-00008F170000}"/>
    <cellStyle name="Normal 5 2 2 2 7 3 2" xfId="14471" xr:uid="{4CCCB42C-39DF-4B23-B124-955C36DEB1E7}"/>
    <cellStyle name="Normal 5 2 2 2 7 4" xfId="10253" xr:uid="{AE7C1DD0-FF7C-4B32-B33D-831D54808C36}"/>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1EB123CB-264B-4A10-91C6-94B2F34BE602}"/>
    <cellStyle name="Normal 5 2 2 2 8 2 3" xfId="12811" xr:uid="{065E6208-16A0-4307-ABC3-8052DECE039C}"/>
    <cellStyle name="Normal 5 2 2 2 8 3" xfId="6434" xr:uid="{00000000-0005-0000-0000-000093170000}"/>
    <cellStyle name="Normal 5 2 2 2 8 3 2" xfId="14884" xr:uid="{8C4010E1-D866-4F8A-B1A9-8F8A87D72E5E}"/>
    <cellStyle name="Normal 5 2 2 2 8 4" xfId="10666" xr:uid="{ABA48040-8433-4533-9901-09D8BB6B603A}"/>
    <cellStyle name="Normal 5 2 2 2 9" xfId="2564" xr:uid="{00000000-0005-0000-0000-000094170000}"/>
    <cellStyle name="Normal 5 2 2 2 9 2" xfId="6847" xr:uid="{00000000-0005-0000-0000-000095170000}"/>
    <cellStyle name="Normal 5 2 2 2 9 2 2" xfId="15297" xr:uid="{AA6F490C-D1D1-42BC-9D73-C1AD1FC8BDA8}"/>
    <cellStyle name="Normal 5 2 2 2 9 3" xfId="11079" xr:uid="{E14E5058-4E78-4D24-99A6-61EA91D16D08}"/>
    <cellStyle name="Normal 5 2 2 3" xfId="417" xr:uid="{00000000-0005-0000-0000-000096170000}"/>
    <cellStyle name="Normal 5 2 2 3 10" xfId="9022" xr:uid="{BE8614F7-6451-419A-A679-18AF29225E0A}"/>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309FF81C-71A2-4AC4-B1D6-9053D5D9783A}"/>
    <cellStyle name="Normal 5 2 2 3 2 2 2 2 3" xfId="11582" xr:uid="{6B052FA6-0BBF-4901-B84A-6A1EEA236785}"/>
    <cellStyle name="Normal 5 2 2 3 2 2 2 3" xfId="5205" xr:uid="{00000000-0005-0000-0000-00009C170000}"/>
    <cellStyle name="Normal 5 2 2 3 2 2 2 3 2" xfId="13655" xr:uid="{32F0A808-2300-4EBC-9AA1-EF9D70FDD652}"/>
    <cellStyle name="Normal 5 2 2 3 2 2 2 4" xfId="9437" xr:uid="{BABBE56D-7CF6-4A0B-8F71-91160C82B879}"/>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4F4CF07E-213D-4F9E-941F-D6FE392A2B51}"/>
    <cellStyle name="Normal 5 2 2 3 2 2 3 2 3" xfId="11995" xr:uid="{CE6FB44D-2708-4C97-AD4E-F6EDCED92047}"/>
    <cellStyle name="Normal 5 2 2 3 2 2 3 3" xfId="5618" xr:uid="{00000000-0005-0000-0000-0000A0170000}"/>
    <cellStyle name="Normal 5 2 2 3 2 2 3 3 2" xfId="14068" xr:uid="{73D6F322-519E-4A43-AA91-A4F0E317CEB1}"/>
    <cellStyle name="Normal 5 2 2 3 2 2 3 4" xfId="9850" xr:uid="{0793EAD3-544E-4028-9091-C35009B64DB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5436F950-F122-4F9F-BC53-0D019D7BF604}"/>
    <cellStyle name="Normal 5 2 2 3 2 2 4 2 3" xfId="12408" xr:uid="{68CE3B3C-2CB2-4C32-A17B-006C2613C738}"/>
    <cellStyle name="Normal 5 2 2 3 2 2 4 3" xfId="6031" xr:uid="{00000000-0005-0000-0000-0000A4170000}"/>
    <cellStyle name="Normal 5 2 2 3 2 2 4 3 2" xfId="14481" xr:uid="{C32FA853-AAA6-4EBF-9973-EC75D7F505C4}"/>
    <cellStyle name="Normal 5 2 2 3 2 2 4 4" xfId="10263" xr:uid="{25E1A635-97D9-447C-95C8-2445097CB3D7}"/>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988E551D-AEAF-4680-B5DB-B35613640CA4}"/>
    <cellStyle name="Normal 5 2 2 3 2 2 5 2 3" xfId="12821" xr:uid="{24329F72-17B3-44FA-B153-E179585CF5C5}"/>
    <cellStyle name="Normal 5 2 2 3 2 2 5 3" xfId="6444" xr:uid="{00000000-0005-0000-0000-0000A8170000}"/>
    <cellStyle name="Normal 5 2 2 3 2 2 5 3 2" xfId="14894" xr:uid="{5623B354-573E-4D8C-9081-42B4E7E88B55}"/>
    <cellStyle name="Normal 5 2 2 3 2 2 5 4" xfId="10676" xr:uid="{C9F91470-93C5-42A6-ADF5-0104A7EC76B5}"/>
    <cellStyle name="Normal 5 2 2 3 2 2 6" xfId="2574" xr:uid="{00000000-0005-0000-0000-0000A9170000}"/>
    <cellStyle name="Normal 5 2 2 3 2 2 6 2" xfId="6857" xr:uid="{00000000-0005-0000-0000-0000AA170000}"/>
    <cellStyle name="Normal 5 2 2 3 2 2 6 2 2" xfId="15307" xr:uid="{8C1B2168-6AC2-4002-A5B7-7D4DE76D9F92}"/>
    <cellStyle name="Normal 5 2 2 3 2 2 6 3" xfId="11089" xr:uid="{58F816FF-202D-41E3-A351-A7C58AD0A5E2}"/>
    <cellStyle name="Normal 5 2 2 3 2 2 7" xfId="4792" xr:uid="{00000000-0005-0000-0000-0000AB170000}"/>
    <cellStyle name="Normal 5 2 2 3 2 2 7 2" xfId="13242" xr:uid="{D668B028-E1E5-4990-B103-DA605C7CEFAE}"/>
    <cellStyle name="Normal 5 2 2 3 2 2 8" xfId="9024" xr:uid="{9CC4CCD0-813F-41C2-A8AD-5CCA4ECD8B25}"/>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FC0F2B20-1137-4AE4-936F-B36DBDF64053}"/>
    <cellStyle name="Normal 5 2 2 3 2 3 2 3" xfId="11581" xr:uid="{50188299-98FF-435B-877B-6C26D2A09A1D}"/>
    <cellStyle name="Normal 5 2 2 3 2 3 3" xfId="5204" xr:uid="{00000000-0005-0000-0000-0000AF170000}"/>
    <cellStyle name="Normal 5 2 2 3 2 3 3 2" xfId="13654" xr:uid="{C2274FD5-22BA-4644-B253-B76ACF3E49E1}"/>
    <cellStyle name="Normal 5 2 2 3 2 3 4" xfId="9436" xr:uid="{389A9A12-4066-4326-BC49-809AB404F6F9}"/>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659CB67D-900F-4EE3-926A-171FA326ECB9}"/>
    <cellStyle name="Normal 5 2 2 3 2 4 2 3" xfId="11994" xr:uid="{108A6AB5-7D91-4EFA-8C2A-AF9EC3EFD95A}"/>
    <cellStyle name="Normal 5 2 2 3 2 4 3" xfId="5617" xr:uid="{00000000-0005-0000-0000-0000B3170000}"/>
    <cellStyle name="Normal 5 2 2 3 2 4 3 2" xfId="14067" xr:uid="{88247668-8737-4E63-81D2-679C3294ABC1}"/>
    <cellStyle name="Normal 5 2 2 3 2 4 4" xfId="9849" xr:uid="{93E50D88-0043-468E-A9E1-0FECEF12A95C}"/>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BD2DC071-0575-4CEE-A553-BB23FBAB46A5}"/>
    <cellStyle name="Normal 5 2 2 3 2 5 2 3" xfId="12407" xr:uid="{639C53C4-4A15-4D16-BFDC-8AADE1FFB26A}"/>
    <cellStyle name="Normal 5 2 2 3 2 5 3" xfId="6030" xr:uid="{00000000-0005-0000-0000-0000B7170000}"/>
    <cellStyle name="Normal 5 2 2 3 2 5 3 2" xfId="14480" xr:uid="{13259422-D2FE-4383-97DA-72E0DC93F9F9}"/>
    <cellStyle name="Normal 5 2 2 3 2 5 4" xfId="10262" xr:uid="{30076BC9-14A7-49DF-A28E-2FEABFBA136C}"/>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3FBDF517-CC62-4656-9EBA-E2E7A407C992}"/>
    <cellStyle name="Normal 5 2 2 3 2 6 2 3" xfId="12820" xr:uid="{980F66CC-9D87-4550-A940-23CCA6C6DA46}"/>
    <cellStyle name="Normal 5 2 2 3 2 6 3" xfId="6443" xr:uid="{00000000-0005-0000-0000-0000BB170000}"/>
    <cellStyle name="Normal 5 2 2 3 2 6 3 2" xfId="14893" xr:uid="{7D03533E-A348-43D5-8F92-EAA968215261}"/>
    <cellStyle name="Normal 5 2 2 3 2 6 4" xfId="10675" xr:uid="{6E0FDB64-0CEE-4F84-9803-AB29D23568E0}"/>
    <cellStyle name="Normal 5 2 2 3 2 7" xfId="2573" xr:uid="{00000000-0005-0000-0000-0000BC170000}"/>
    <cellStyle name="Normal 5 2 2 3 2 7 2" xfId="6856" xr:uid="{00000000-0005-0000-0000-0000BD170000}"/>
    <cellStyle name="Normal 5 2 2 3 2 7 2 2" xfId="15306" xr:uid="{54B6E4F0-7D5F-432D-903D-820F1F182670}"/>
    <cellStyle name="Normal 5 2 2 3 2 7 3" xfId="11088" xr:uid="{C34B33DC-8DF8-446D-BB24-8ABAB31FF6D1}"/>
    <cellStyle name="Normal 5 2 2 3 2 8" xfId="4791" xr:uid="{00000000-0005-0000-0000-0000BE170000}"/>
    <cellStyle name="Normal 5 2 2 3 2 8 2" xfId="13241" xr:uid="{2D01B518-50C6-40BF-A11B-1103EE0BE429}"/>
    <cellStyle name="Normal 5 2 2 3 2 9" xfId="9023" xr:uid="{E6C4B51B-B380-4CD5-99BA-E901E87C780B}"/>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F6EC8ABB-0F27-488F-904A-7A3F4AE9F212}"/>
    <cellStyle name="Normal 5 2 2 3 3 2 2 3" xfId="11583" xr:uid="{8C5C3696-73C0-46AB-8947-D3852549DD4A}"/>
    <cellStyle name="Normal 5 2 2 3 3 2 3" xfId="5206" xr:uid="{00000000-0005-0000-0000-0000C3170000}"/>
    <cellStyle name="Normal 5 2 2 3 3 2 3 2" xfId="13656" xr:uid="{4073A677-D066-4AE9-8CFD-F879457B2058}"/>
    <cellStyle name="Normal 5 2 2 3 3 2 4" xfId="9438" xr:uid="{EC4C2520-ED0C-41F6-898C-94175067E2FC}"/>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8A0C9DAF-6A3A-4CC4-ACB9-3DFB0C117995}"/>
    <cellStyle name="Normal 5 2 2 3 3 3 2 3" xfId="11996" xr:uid="{1A33FE3A-22A5-4184-A0F0-525CBF22CAD9}"/>
    <cellStyle name="Normal 5 2 2 3 3 3 3" xfId="5619" xr:uid="{00000000-0005-0000-0000-0000C7170000}"/>
    <cellStyle name="Normal 5 2 2 3 3 3 3 2" xfId="14069" xr:uid="{89227DA3-E396-4C7E-B943-EBD3FF670B9D}"/>
    <cellStyle name="Normal 5 2 2 3 3 3 4" xfId="9851" xr:uid="{47E4C760-CE65-4BE7-9E77-02F7F1281B0B}"/>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3C72A9FB-E0EF-4465-89E5-69C429353F6C}"/>
    <cellStyle name="Normal 5 2 2 3 3 4 2 3" xfId="12409" xr:uid="{C1F6C09C-EC4F-4BBE-BEBF-9239537981EA}"/>
    <cellStyle name="Normal 5 2 2 3 3 4 3" xfId="6032" xr:uid="{00000000-0005-0000-0000-0000CB170000}"/>
    <cellStyle name="Normal 5 2 2 3 3 4 3 2" xfId="14482" xr:uid="{02C378F4-3853-4DBA-972B-12D965943688}"/>
    <cellStyle name="Normal 5 2 2 3 3 4 4" xfId="10264" xr:uid="{D2102C3E-4CA6-4801-98A4-BC7AF1DD152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3DD208FE-97BD-4FFE-BD42-A48A49CE4F38}"/>
    <cellStyle name="Normal 5 2 2 3 3 5 2 3" xfId="12822" xr:uid="{1D212BAE-BF80-4984-A636-29C61684E37C}"/>
    <cellStyle name="Normal 5 2 2 3 3 5 3" xfId="6445" xr:uid="{00000000-0005-0000-0000-0000CF170000}"/>
    <cellStyle name="Normal 5 2 2 3 3 5 3 2" xfId="14895" xr:uid="{12A5570A-0D3E-4578-83FA-6EDA0AFABA97}"/>
    <cellStyle name="Normal 5 2 2 3 3 5 4" xfId="10677" xr:uid="{668AFFE8-5281-44EE-BEB0-83AB11FE955E}"/>
    <cellStyle name="Normal 5 2 2 3 3 6" xfId="2575" xr:uid="{00000000-0005-0000-0000-0000D0170000}"/>
    <cellStyle name="Normal 5 2 2 3 3 6 2" xfId="6858" xr:uid="{00000000-0005-0000-0000-0000D1170000}"/>
    <cellStyle name="Normal 5 2 2 3 3 6 2 2" xfId="15308" xr:uid="{89771469-F060-47BE-AA1A-FB00B9CCE9C6}"/>
    <cellStyle name="Normal 5 2 2 3 3 6 3" xfId="11090" xr:uid="{1C7EB6B0-430A-4219-A19B-7713FF684EE2}"/>
    <cellStyle name="Normal 5 2 2 3 3 7" xfId="4793" xr:uid="{00000000-0005-0000-0000-0000D2170000}"/>
    <cellStyle name="Normal 5 2 2 3 3 7 2" xfId="13243" xr:uid="{E07CC689-F51C-43F9-AD69-9AFEA9E2503B}"/>
    <cellStyle name="Normal 5 2 2 3 3 8" xfId="9025" xr:uid="{E4E27CF7-E17B-4D6F-BEEC-2D3873EC2CB3}"/>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42090F1A-8900-4734-B05A-CDC60333494D}"/>
    <cellStyle name="Normal 5 2 2 3 4 2 3" xfId="11580" xr:uid="{CE78D1F5-6360-4790-8F13-C568B2AE2742}"/>
    <cellStyle name="Normal 5 2 2 3 4 3" xfId="5203" xr:uid="{00000000-0005-0000-0000-0000D6170000}"/>
    <cellStyle name="Normal 5 2 2 3 4 3 2" xfId="13653" xr:uid="{C24C5F90-4724-40F6-9476-DBB266CC2BEC}"/>
    <cellStyle name="Normal 5 2 2 3 4 4" xfId="9435" xr:uid="{E42C6CA4-6A94-47A6-8DE7-7AD915A8424A}"/>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C9FA5345-17B9-43A7-A148-09FC31438FC1}"/>
    <cellStyle name="Normal 5 2 2 3 5 2 3" xfId="11993" xr:uid="{E4E38C2B-E8C7-4103-B394-803DD9F7463D}"/>
    <cellStyle name="Normal 5 2 2 3 5 3" xfId="5616" xr:uid="{00000000-0005-0000-0000-0000DA170000}"/>
    <cellStyle name="Normal 5 2 2 3 5 3 2" xfId="14066" xr:uid="{953776A0-0911-46BB-B88E-72771CE23C20}"/>
    <cellStyle name="Normal 5 2 2 3 5 4" xfId="9848" xr:uid="{B8EAF468-B7C2-4388-B6EE-7B785A215349}"/>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8D66D210-4DD0-4FBA-BCCE-7CA76885E9EA}"/>
    <cellStyle name="Normal 5 2 2 3 6 2 3" xfId="12406" xr:uid="{86519168-6550-4D51-A1D6-6A07921CCDD0}"/>
    <cellStyle name="Normal 5 2 2 3 6 3" xfId="6029" xr:uid="{00000000-0005-0000-0000-0000DE170000}"/>
    <cellStyle name="Normal 5 2 2 3 6 3 2" xfId="14479" xr:uid="{F24E48C7-32EB-4BA8-AD88-94540BCEE640}"/>
    <cellStyle name="Normal 5 2 2 3 6 4" xfId="10261" xr:uid="{2FE5DA2D-CE0D-47F8-8658-CB1FD4154C76}"/>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014ED06E-5362-4CEF-B7F1-DD46F6CE7AB4}"/>
    <cellStyle name="Normal 5 2 2 3 7 2 3" xfId="12819" xr:uid="{2A3B18E2-CAD2-458F-8835-C1B973F25E88}"/>
    <cellStyle name="Normal 5 2 2 3 7 3" xfId="6442" xr:uid="{00000000-0005-0000-0000-0000E2170000}"/>
    <cellStyle name="Normal 5 2 2 3 7 3 2" xfId="14892" xr:uid="{C4A398C8-62DA-4098-8B37-9D47136C34B9}"/>
    <cellStyle name="Normal 5 2 2 3 7 4" xfId="10674" xr:uid="{B2FE8208-A2F0-4A03-9DEE-669D2E7B3081}"/>
    <cellStyle name="Normal 5 2 2 3 8" xfId="2572" xr:uid="{00000000-0005-0000-0000-0000E3170000}"/>
    <cellStyle name="Normal 5 2 2 3 8 2" xfId="6855" xr:uid="{00000000-0005-0000-0000-0000E4170000}"/>
    <cellStyle name="Normal 5 2 2 3 8 2 2" xfId="15305" xr:uid="{A5EE6080-9084-4E10-9332-27E13AC392AB}"/>
    <cellStyle name="Normal 5 2 2 3 8 3" xfId="11087" xr:uid="{4BBE1518-5CAD-4C92-852A-54D468D55BDF}"/>
    <cellStyle name="Normal 5 2 2 3 9" xfId="4790" xr:uid="{00000000-0005-0000-0000-0000E5170000}"/>
    <cellStyle name="Normal 5 2 2 3 9 2" xfId="13240" xr:uid="{931A981E-CE4E-410C-AC60-239376C874B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C45BB7D2-6B4F-4E82-8608-460F8F20B8DD}"/>
    <cellStyle name="Normal 5 2 2 4 2 2 2 3" xfId="11585" xr:uid="{053F206C-741D-4527-B28C-C6A98FC313C4}"/>
    <cellStyle name="Normal 5 2 2 4 2 2 3" xfId="5208" xr:uid="{00000000-0005-0000-0000-0000EB170000}"/>
    <cellStyle name="Normal 5 2 2 4 2 2 3 2" xfId="13658" xr:uid="{350B2370-0DCE-410F-9B48-492E9DD44B12}"/>
    <cellStyle name="Normal 5 2 2 4 2 2 4" xfId="9440" xr:uid="{B82ADD95-F860-41C3-99DF-374469CDD72F}"/>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8F23117D-C219-46EB-8ADD-5AF57FB3BE9E}"/>
    <cellStyle name="Normal 5 2 2 4 2 3 2 3" xfId="11998" xr:uid="{2AD13237-C771-4CB2-B816-1B7D76889207}"/>
    <cellStyle name="Normal 5 2 2 4 2 3 3" xfId="5621" xr:uid="{00000000-0005-0000-0000-0000EF170000}"/>
    <cellStyle name="Normal 5 2 2 4 2 3 3 2" xfId="14071" xr:uid="{62F3030E-DBA2-499D-8928-2E7957D28AF7}"/>
    <cellStyle name="Normal 5 2 2 4 2 3 4" xfId="9853" xr:uid="{8468203B-3C49-46EE-80C7-F90F9C5DB83C}"/>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756A86FC-89D5-437E-AFFC-B71D9A795308}"/>
    <cellStyle name="Normal 5 2 2 4 2 4 2 3" xfId="12411" xr:uid="{8D2C03EC-3A58-4847-9FE9-F2F9A2503540}"/>
    <cellStyle name="Normal 5 2 2 4 2 4 3" xfId="6034" xr:uid="{00000000-0005-0000-0000-0000F3170000}"/>
    <cellStyle name="Normal 5 2 2 4 2 4 3 2" xfId="14484" xr:uid="{F799AA0A-904A-407E-801B-AEB24633201C}"/>
    <cellStyle name="Normal 5 2 2 4 2 4 4" xfId="10266" xr:uid="{4CDBFF5C-9547-4146-BA46-9096D7B7D621}"/>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55540F1E-5F85-4620-9F17-DB8B6F95D1B3}"/>
    <cellStyle name="Normal 5 2 2 4 2 5 2 3" xfId="12824" xr:uid="{04757D08-D6CF-42FA-9894-6A0CF78E9676}"/>
    <cellStyle name="Normal 5 2 2 4 2 5 3" xfId="6447" xr:uid="{00000000-0005-0000-0000-0000F7170000}"/>
    <cellStyle name="Normal 5 2 2 4 2 5 3 2" xfId="14897" xr:uid="{3146DF0F-6FB8-417D-B8DF-10501725BAB3}"/>
    <cellStyle name="Normal 5 2 2 4 2 5 4" xfId="10679" xr:uid="{BD014A5D-D252-4E61-843E-52A0E8A67E7E}"/>
    <cellStyle name="Normal 5 2 2 4 2 6" xfId="2577" xr:uid="{00000000-0005-0000-0000-0000F8170000}"/>
    <cellStyle name="Normal 5 2 2 4 2 6 2" xfId="6860" xr:uid="{00000000-0005-0000-0000-0000F9170000}"/>
    <cellStyle name="Normal 5 2 2 4 2 6 2 2" xfId="15310" xr:uid="{F8238787-51E2-4B9B-8A78-2C996C0B32CE}"/>
    <cellStyle name="Normal 5 2 2 4 2 6 3" xfId="11092" xr:uid="{19D8EC51-A52F-4AC6-9DAE-A539FF80A614}"/>
    <cellStyle name="Normal 5 2 2 4 2 7" xfId="4795" xr:uid="{00000000-0005-0000-0000-0000FA170000}"/>
    <cellStyle name="Normal 5 2 2 4 2 7 2" xfId="13245" xr:uid="{A7563E7C-71D0-438C-ABBC-33B46112BEF1}"/>
    <cellStyle name="Normal 5 2 2 4 2 8" xfId="9027" xr:uid="{EF4B3EDA-B03E-472B-B575-2D0A327AE2C1}"/>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1932D7B5-646C-4525-925A-9801BAC40AB0}"/>
    <cellStyle name="Normal 5 2 2 4 3 2 3" xfId="11584" xr:uid="{5E6316DB-C269-4FE7-829C-EC912A5E9465}"/>
    <cellStyle name="Normal 5 2 2 4 3 3" xfId="5207" xr:uid="{00000000-0005-0000-0000-0000FE170000}"/>
    <cellStyle name="Normal 5 2 2 4 3 3 2" xfId="13657" xr:uid="{27CB23BE-D1DA-49EB-B5FA-8AE0BC44159B}"/>
    <cellStyle name="Normal 5 2 2 4 3 4" xfId="9439" xr:uid="{70CFCE32-50FA-4F57-81B7-37820549179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56E354CA-6C58-412A-800D-F04F21EDC594}"/>
    <cellStyle name="Normal 5 2 2 4 4 2 3" xfId="11997" xr:uid="{6540BB7B-B25A-40E1-80DC-7AB9AE31FE18}"/>
    <cellStyle name="Normal 5 2 2 4 4 3" xfId="5620" xr:uid="{00000000-0005-0000-0000-000002180000}"/>
    <cellStyle name="Normal 5 2 2 4 4 3 2" xfId="14070" xr:uid="{B88A839A-E532-41AB-9028-0141D6C6413A}"/>
    <cellStyle name="Normal 5 2 2 4 4 4" xfId="9852" xr:uid="{30CD2C84-276B-4220-A5D2-EDCAA027776F}"/>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400840E2-C0FF-4351-92FD-4937D8125413}"/>
    <cellStyle name="Normal 5 2 2 4 5 2 3" xfId="12410" xr:uid="{D344D8D4-9C63-483D-8E05-BD8AB24BB4D7}"/>
    <cellStyle name="Normal 5 2 2 4 5 3" xfId="6033" xr:uid="{00000000-0005-0000-0000-000006180000}"/>
    <cellStyle name="Normal 5 2 2 4 5 3 2" xfId="14483" xr:uid="{AA3007A4-E783-42DB-8617-2E8BF3D078DA}"/>
    <cellStyle name="Normal 5 2 2 4 5 4" xfId="10265" xr:uid="{D95B981E-E6DB-4120-AF0E-35CE38F80C34}"/>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9A451B18-5A34-4557-847C-F72D72383ED5}"/>
    <cellStyle name="Normal 5 2 2 4 6 2 3" xfId="12823" xr:uid="{B5073DD1-0A3E-4B50-9910-B3EBFA88D908}"/>
    <cellStyle name="Normal 5 2 2 4 6 3" xfId="6446" xr:uid="{00000000-0005-0000-0000-00000A180000}"/>
    <cellStyle name="Normal 5 2 2 4 6 3 2" xfId="14896" xr:uid="{5F2B9B84-05B2-4326-91D7-A842F4424342}"/>
    <cellStyle name="Normal 5 2 2 4 6 4" xfId="10678" xr:uid="{B5C7E7FB-F179-42E2-A07E-56A9E49F955B}"/>
    <cellStyle name="Normal 5 2 2 4 7" xfId="2576" xr:uid="{00000000-0005-0000-0000-00000B180000}"/>
    <cellStyle name="Normal 5 2 2 4 7 2" xfId="6859" xr:uid="{00000000-0005-0000-0000-00000C180000}"/>
    <cellStyle name="Normal 5 2 2 4 7 2 2" xfId="15309" xr:uid="{D2316BA8-065A-4ABC-A1A3-A2A2CB8201DE}"/>
    <cellStyle name="Normal 5 2 2 4 7 3" xfId="11091" xr:uid="{B9EECB22-9E69-49B3-B955-8AC172DEBFFB}"/>
    <cellStyle name="Normal 5 2 2 4 8" xfId="4794" xr:uid="{00000000-0005-0000-0000-00000D180000}"/>
    <cellStyle name="Normal 5 2 2 4 8 2" xfId="13244" xr:uid="{56CB0838-6E44-426A-A457-40D29F582504}"/>
    <cellStyle name="Normal 5 2 2 4 9" xfId="9026" xr:uid="{69224164-788E-4825-B839-759D79729864}"/>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F8D4A728-222E-45E0-A672-BACB3B38FE28}"/>
    <cellStyle name="Normal 5 2 2 5 2 2 3" xfId="11586" xr:uid="{6ADD9F6C-DF2B-46A3-A2E4-2D42316E9A4C}"/>
    <cellStyle name="Normal 5 2 2 5 2 3" xfId="5209" xr:uid="{00000000-0005-0000-0000-000012180000}"/>
    <cellStyle name="Normal 5 2 2 5 2 3 2" xfId="13659" xr:uid="{957DC131-6448-411E-95A4-8183EBA52062}"/>
    <cellStyle name="Normal 5 2 2 5 2 4" xfId="9441" xr:uid="{B1A7AD10-E1B4-4070-900F-1AC7E80825C9}"/>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B3C9FE98-4220-4F74-9287-5434E0CC40BA}"/>
    <cellStyle name="Normal 5 2 2 5 3 2 3" xfId="11999" xr:uid="{D1458138-28E5-4A22-9B5F-4411E8C932C1}"/>
    <cellStyle name="Normal 5 2 2 5 3 3" xfId="5622" xr:uid="{00000000-0005-0000-0000-000016180000}"/>
    <cellStyle name="Normal 5 2 2 5 3 3 2" xfId="14072" xr:uid="{2B098B67-5091-4BA3-AEEA-882AF9EB1AAF}"/>
    <cellStyle name="Normal 5 2 2 5 3 4" xfId="9854" xr:uid="{61B87AA3-D188-4BC7-B13B-9A1593F55B84}"/>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23892B2B-2E6F-411C-ABB6-8072ED84F5E9}"/>
    <cellStyle name="Normal 5 2 2 5 4 2 3" xfId="12412" xr:uid="{4534D544-56EF-4187-867C-7CDC5AAE8EB1}"/>
    <cellStyle name="Normal 5 2 2 5 4 3" xfId="6035" xr:uid="{00000000-0005-0000-0000-00001A180000}"/>
    <cellStyle name="Normal 5 2 2 5 4 3 2" xfId="14485" xr:uid="{E5A1C7DE-0A77-420A-A327-1F0A4314EE24}"/>
    <cellStyle name="Normal 5 2 2 5 4 4" xfId="10267" xr:uid="{966308C1-95FE-4C09-88F0-256444288587}"/>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ED4C9686-FA45-4F1E-B904-F41126614FD5}"/>
    <cellStyle name="Normal 5 2 2 5 5 2 3" xfId="12825" xr:uid="{0AF9D258-9CF1-4E49-8736-900AE16255E1}"/>
    <cellStyle name="Normal 5 2 2 5 5 3" xfId="6448" xr:uid="{00000000-0005-0000-0000-00001E180000}"/>
    <cellStyle name="Normal 5 2 2 5 5 3 2" xfId="14898" xr:uid="{08E74545-2D13-4977-9FB5-F3427A252618}"/>
    <cellStyle name="Normal 5 2 2 5 5 4" xfId="10680" xr:uid="{9D03564E-0A73-4DF6-9AAB-E043315454FC}"/>
    <cellStyle name="Normal 5 2 2 5 6" xfId="2578" xr:uid="{00000000-0005-0000-0000-00001F180000}"/>
    <cellStyle name="Normal 5 2 2 5 6 2" xfId="6861" xr:uid="{00000000-0005-0000-0000-000020180000}"/>
    <cellStyle name="Normal 5 2 2 5 6 2 2" xfId="15311" xr:uid="{E182F84E-93A0-4B83-BE69-BD050A15F46B}"/>
    <cellStyle name="Normal 5 2 2 5 6 3" xfId="11093" xr:uid="{89F49616-074C-4704-9D30-7114C5CD5392}"/>
    <cellStyle name="Normal 5 2 2 5 7" xfId="4796" xr:uid="{00000000-0005-0000-0000-000021180000}"/>
    <cellStyle name="Normal 5 2 2 5 7 2" xfId="13246" xr:uid="{9A21EC02-C46E-424B-9E26-04359AA1D9A5}"/>
    <cellStyle name="Normal 5 2 2 5 8" xfId="9028" xr:uid="{D76E670E-954F-45D8-8B8D-2ECA79FB4CBA}"/>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FFF366A1-8D74-41B8-9D7B-1EF98EE0203E}"/>
    <cellStyle name="Normal 5 2 2 6 2 3" xfId="11571" xr:uid="{780E0061-A8C6-40E4-AE57-B7CC685D6DD2}"/>
    <cellStyle name="Normal 5 2 2 6 3" xfId="5194" xr:uid="{00000000-0005-0000-0000-000025180000}"/>
    <cellStyle name="Normal 5 2 2 6 3 2" xfId="13644" xr:uid="{630B016E-3ECE-4A33-BDC6-7158838BB1A1}"/>
    <cellStyle name="Normal 5 2 2 6 4" xfId="9426" xr:uid="{9B853125-3A4B-4879-B569-7E231E0409E3}"/>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F2ABCDA1-D3D7-4950-B145-D25DD1D65FF3}"/>
    <cellStyle name="Normal 5 2 2 7 2 3" xfId="11984" xr:uid="{74F62CA9-6A27-4626-ABFD-5FAD38F7E43B}"/>
    <cellStyle name="Normal 5 2 2 7 3" xfId="5607" xr:uid="{00000000-0005-0000-0000-000029180000}"/>
    <cellStyle name="Normal 5 2 2 7 3 2" xfId="14057" xr:uid="{D43B973D-6CB3-438E-BF27-3559C85A615E}"/>
    <cellStyle name="Normal 5 2 2 7 4" xfId="9839" xr:uid="{28ADDF09-B11B-4DCC-828B-9356CC4F4562}"/>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2AE2BFFE-8A29-46FA-8555-9FB269F75F30}"/>
    <cellStyle name="Normal 5 2 2 8 2 3" xfId="12397" xr:uid="{0A533C85-A361-43A5-A7FD-EFBB52C6B5E8}"/>
    <cellStyle name="Normal 5 2 2 8 3" xfId="6020" xr:uid="{00000000-0005-0000-0000-00002D180000}"/>
    <cellStyle name="Normal 5 2 2 8 3 2" xfId="14470" xr:uid="{38AF86A4-3D5A-4087-B2DD-B1DDD1D2E139}"/>
    <cellStyle name="Normal 5 2 2 8 4" xfId="10252" xr:uid="{CD497764-00CC-4620-A8C5-B109C378EE3F}"/>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18806092-4C77-448A-8605-FC7A33BF9E4C}"/>
    <cellStyle name="Normal 5 2 2 9 2 3" xfId="12810" xr:uid="{E61BB5F0-3325-4D29-8B22-366BB014B820}"/>
    <cellStyle name="Normal 5 2 2 9 3" xfId="6433" xr:uid="{00000000-0005-0000-0000-000031180000}"/>
    <cellStyle name="Normal 5 2 2 9 3 2" xfId="14883" xr:uid="{669F007C-ADED-4D13-99B9-D5E3E7CACCA2}"/>
    <cellStyle name="Normal 5 2 2 9 4" xfId="10665" xr:uid="{E249EB70-2B21-48D7-B5AD-CF4D550198DE}"/>
    <cellStyle name="Normal 5 2 3" xfId="424" xr:uid="{00000000-0005-0000-0000-000032180000}"/>
    <cellStyle name="Normal 5 2 3 10" xfId="4797" xr:uid="{00000000-0005-0000-0000-000033180000}"/>
    <cellStyle name="Normal 5 2 3 10 2" xfId="13247" xr:uid="{1904243F-9ED5-45A1-AE42-765F87EF66E1}"/>
    <cellStyle name="Normal 5 2 3 11" xfId="9029" xr:uid="{3CE10541-68E1-4F15-A147-A22FF8A9C60A}"/>
    <cellStyle name="Normal 5 2 3 2" xfId="425" xr:uid="{00000000-0005-0000-0000-000034180000}"/>
    <cellStyle name="Normal 5 2 3 2 10" xfId="9030" xr:uid="{05823F6D-F317-46D7-B012-B907E3F03BF5}"/>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EE551750-1FD1-4FFC-9F4C-33BA36A9A142}"/>
    <cellStyle name="Normal 5 2 3 2 2 2 2 2 3" xfId="11590" xr:uid="{288DF1D0-C256-497B-B11E-D7FD3864B7C2}"/>
    <cellStyle name="Normal 5 2 3 2 2 2 2 3" xfId="5213" xr:uid="{00000000-0005-0000-0000-00003A180000}"/>
    <cellStyle name="Normal 5 2 3 2 2 2 2 3 2" xfId="13663" xr:uid="{95107D31-5AC7-4002-A6F7-8E131C73FA7C}"/>
    <cellStyle name="Normal 5 2 3 2 2 2 2 4" xfId="9445" xr:uid="{752CB47C-BFBF-4551-A11C-D94E037E723F}"/>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8E0D2BFF-F1A5-433F-B7B0-BD49524F3DB9}"/>
    <cellStyle name="Normal 5 2 3 2 2 2 3 2 3" xfId="12003" xr:uid="{0E95B284-9619-4EE7-9734-A1E3739425E1}"/>
    <cellStyle name="Normal 5 2 3 2 2 2 3 3" xfId="5626" xr:uid="{00000000-0005-0000-0000-00003E180000}"/>
    <cellStyle name="Normal 5 2 3 2 2 2 3 3 2" xfId="14076" xr:uid="{4DEBC415-95C1-4B37-A8C0-10068D565533}"/>
    <cellStyle name="Normal 5 2 3 2 2 2 3 4" xfId="9858" xr:uid="{5BFF139B-99B1-4243-A4FD-10BAC8408D7E}"/>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121C95BA-3023-4A1D-9B2E-8FE97A53C18C}"/>
    <cellStyle name="Normal 5 2 3 2 2 2 4 2 3" xfId="12416" xr:uid="{9C06858B-465A-43AB-86F3-D903654D3177}"/>
    <cellStyle name="Normal 5 2 3 2 2 2 4 3" xfId="6039" xr:uid="{00000000-0005-0000-0000-000042180000}"/>
    <cellStyle name="Normal 5 2 3 2 2 2 4 3 2" xfId="14489" xr:uid="{B77FA30C-35B1-4009-83E5-CDDBDB750D0B}"/>
    <cellStyle name="Normal 5 2 3 2 2 2 4 4" xfId="10271" xr:uid="{80CA5EC8-C75E-4A0D-B388-1D8C1383E464}"/>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CDF74377-CACA-43B3-88BD-E313224350D1}"/>
    <cellStyle name="Normal 5 2 3 2 2 2 5 2 3" xfId="12829" xr:uid="{F7BB4617-BD66-4195-9DB6-F8047DF8CD23}"/>
    <cellStyle name="Normal 5 2 3 2 2 2 5 3" xfId="6452" xr:uid="{00000000-0005-0000-0000-000046180000}"/>
    <cellStyle name="Normal 5 2 3 2 2 2 5 3 2" xfId="14902" xr:uid="{2812266C-80F3-46C6-BCBD-E0FF756DB446}"/>
    <cellStyle name="Normal 5 2 3 2 2 2 5 4" xfId="10684" xr:uid="{BEEEDB47-4538-4443-87DA-5FF6846D0CD1}"/>
    <cellStyle name="Normal 5 2 3 2 2 2 6" xfId="2582" xr:uid="{00000000-0005-0000-0000-000047180000}"/>
    <cellStyle name="Normal 5 2 3 2 2 2 6 2" xfId="6865" xr:uid="{00000000-0005-0000-0000-000048180000}"/>
    <cellStyle name="Normal 5 2 3 2 2 2 6 2 2" xfId="15315" xr:uid="{0FEBCF00-572C-494E-8950-BB13C84009BC}"/>
    <cellStyle name="Normal 5 2 3 2 2 2 6 3" xfId="11097" xr:uid="{558DEA3E-4F6A-4230-A9BC-79CF110F126F}"/>
    <cellStyle name="Normal 5 2 3 2 2 2 7" xfId="4800" xr:uid="{00000000-0005-0000-0000-000049180000}"/>
    <cellStyle name="Normal 5 2 3 2 2 2 7 2" xfId="13250" xr:uid="{F6625E52-6874-407A-AE18-A708451F037C}"/>
    <cellStyle name="Normal 5 2 3 2 2 2 8" xfId="9032" xr:uid="{CA113DA6-E88D-421E-AB0D-B02354CED59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5F3AE87F-A462-4182-ACEF-EC5F3F02AD44}"/>
    <cellStyle name="Normal 5 2 3 2 2 3 2 3" xfId="11589" xr:uid="{08005F75-C62F-4822-9FC7-2F1B93885860}"/>
    <cellStyle name="Normal 5 2 3 2 2 3 3" xfId="5212" xr:uid="{00000000-0005-0000-0000-00004D180000}"/>
    <cellStyle name="Normal 5 2 3 2 2 3 3 2" xfId="13662" xr:uid="{25224025-2048-47F4-B662-1263953B59AE}"/>
    <cellStyle name="Normal 5 2 3 2 2 3 4" xfId="9444" xr:uid="{1EC375D7-A49E-453A-B425-176C1897822F}"/>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240A5E1D-DD88-4AE5-A67A-3510A57F6DE5}"/>
    <cellStyle name="Normal 5 2 3 2 2 4 2 3" xfId="12002" xr:uid="{108CF8FE-7788-446F-832E-8EAC4B050815}"/>
    <cellStyle name="Normal 5 2 3 2 2 4 3" xfId="5625" xr:uid="{00000000-0005-0000-0000-000051180000}"/>
    <cellStyle name="Normal 5 2 3 2 2 4 3 2" xfId="14075" xr:uid="{C8A2BF7D-5678-461F-AC52-9FBC6CE0F807}"/>
    <cellStyle name="Normal 5 2 3 2 2 4 4" xfId="9857" xr:uid="{74AB222E-0F97-4556-B7F7-A4AC12942AB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60E2FCE0-1C68-49A2-840B-6E6B73D9D53B}"/>
    <cellStyle name="Normal 5 2 3 2 2 5 2 3" xfId="12415" xr:uid="{339D684D-6AA9-4352-A23D-1C1B37FED941}"/>
    <cellStyle name="Normal 5 2 3 2 2 5 3" xfId="6038" xr:uid="{00000000-0005-0000-0000-000055180000}"/>
    <cellStyle name="Normal 5 2 3 2 2 5 3 2" xfId="14488" xr:uid="{D127F733-DC88-48AF-AD04-5FD24CF99E79}"/>
    <cellStyle name="Normal 5 2 3 2 2 5 4" xfId="10270" xr:uid="{69777E73-BF8C-44C3-BBCE-18566A5A081F}"/>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086B914E-B421-43AE-95C7-3F306C2D0F46}"/>
    <cellStyle name="Normal 5 2 3 2 2 6 2 3" xfId="12828" xr:uid="{E2671DAD-B1AC-4004-8208-3AF021A3136A}"/>
    <cellStyle name="Normal 5 2 3 2 2 6 3" xfId="6451" xr:uid="{00000000-0005-0000-0000-000059180000}"/>
    <cellStyle name="Normal 5 2 3 2 2 6 3 2" xfId="14901" xr:uid="{5E35EC75-6271-427E-A1B6-430E2FDC0B35}"/>
    <cellStyle name="Normal 5 2 3 2 2 6 4" xfId="10683" xr:uid="{6292EAD0-192B-496A-A485-48740F262B64}"/>
    <cellStyle name="Normal 5 2 3 2 2 7" xfId="2581" xr:uid="{00000000-0005-0000-0000-00005A180000}"/>
    <cellStyle name="Normal 5 2 3 2 2 7 2" xfId="6864" xr:uid="{00000000-0005-0000-0000-00005B180000}"/>
    <cellStyle name="Normal 5 2 3 2 2 7 2 2" xfId="15314" xr:uid="{9FA6A8C4-F8E1-4C4C-ACE0-2578BDA9F273}"/>
    <cellStyle name="Normal 5 2 3 2 2 7 3" xfId="11096" xr:uid="{3A27E473-4396-49F3-9A47-F2719A3E3B6B}"/>
    <cellStyle name="Normal 5 2 3 2 2 8" xfId="4799" xr:uid="{00000000-0005-0000-0000-00005C180000}"/>
    <cellStyle name="Normal 5 2 3 2 2 8 2" xfId="13249" xr:uid="{252B0A49-16CD-429A-A18E-055F20699BD5}"/>
    <cellStyle name="Normal 5 2 3 2 2 9" xfId="9031" xr:uid="{5C51FCD6-611F-4CFB-922E-0C6477D7F743}"/>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C07EAF97-57B6-4BB2-BFDE-C6F1097425AF}"/>
    <cellStyle name="Normal 5 2 3 2 3 2 2 3" xfId="11591" xr:uid="{7A1B29B5-2984-47A1-AC6C-54CA01CB3DDF}"/>
    <cellStyle name="Normal 5 2 3 2 3 2 3" xfId="5214" xr:uid="{00000000-0005-0000-0000-000061180000}"/>
    <cellStyle name="Normal 5 2 3 2 3 2 3 2" xfId="13664" xr:uid="{173EBF4E-1B45-410C-BFC9-336CCCB5A80C}"/>
    <cellStyle name="Normal 5 2 3 2 3 2 4" xfId="9446" xr:uid="{C937DFC0-B663-4B9A-A85F-AB4D37842C3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11D74D04-3208-4CEB-8F4A-01B30FAB7990}"/>
    <cellStyle name="Normal 5 2 3 2 3 3 2 3" xfId="12004" xr:uid="{8F866EEC-5DBD-425F-8257-B136227C851C}"/>
    <cellStyle name="Normal 5 2 3 2 3 3 3" xfId="5627" xr:uid="{00000000-0005-0000-0000-000065180000}"/>
    <cellStyle name="Normal 5 2 3 2 3 3 3 2" xfId="14077" xr:uid="{D0466E6B-2EB3-4A1F-B110-6D19B883943A}"/>
    <cellStyle name="Normal 5 2 3 2 3 3 4" xfId="9859" xr:uid="{F69A64DE-50BB-45D2-8697-67F90E2D4BCC}"/>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07240B0F-0AAD-4F17-B41D-451B9F5AE7BA}"/>
    <cellStyle name="Normal 5 2 3 2 3 4 2 3" xfId="12417" xr:uid="{AFDE4922-031A-4E7C-BA49-55A6BB4254C2}"/>
    <cellStyle name="Normal 5 2 3 2 3 4 3" xfId="6040" xr:uid="{00000000-0005-0000-0000-000069180000}"/>
    <cellStyle name="Normal 5 2 3 2 3 4 3 2" xfId="14490" xr:uid="{CFDD406D-346B-4621-B395-3624C5EA70DD}"/>
    <cellStyle name="Normal 5 2 3 2 3 4 4" xfId="10272" xr:uid="{F624CDE8-49AE-400E-967F-347149EC4EF5}"/>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E3B02EA1-34FB-478A-A4E4-C464964F9AB9}"/>
    <cellStyle name="Normal 5 2 3 2 3 5 2 3" xfId="12830" xr:uid="{40C6639E-D06B-40C4-9B07-68D40944F221}"/>
    <cellStyle name="Normal 5 2 3 2 3 5 3" xfId="6453" xr:uid="{00000000-0005-0000-0000-00006D180000}"/>
    <cellStyle name="Normal 5 2 3 2 3 5 3 2" xfId="14903" xr:uid="{596BBCDF-CD6C-4B1F-A6EB-D34A0E016632}"/>
    <cellStyle name="Normal 5 2 3 2 3 5 4" xfId="10685" xr:uid="{0453F529-A5F2-40CD-9D15-4ABD8CA6AE47}"/>
    <cellStyle name="Normal 5 2 3 2 3 6" xfId="2583" xr:uid="{00000000-0005-0000-0000-00006E180000}"/>
    <cellStyle name="Normal 5 2 3 2 3 6 2" xfId="6866" xr:uid="{00000000-0005-0000-0000-00006F180000}"/>
    <cellStyle name="Normal 5 2 3 2 3 6 2 2" xfId="15316" xr:uid="{AE42912D-8CF9-42AB-BD99-D71CB11B372F}"/>
    <cellStyle name="Normal 5 2 3 2 3 6 3" xfId="11098" xr:uid="{DE3F820D-E011-4D21-A02E-DF21D1553F04}"/>
    <cellStyle name="Normal 5 2 3 2 3 7" xfId="4801" xr:uid="{00000000-0005-0000-0000-000070180000}"/>
    <cellStyle name="Normal 5 2 3 2 3 7 2" xfId="13251" xr:uid="{721ADEC7-8F4B-4B72-B855-2B1FBCF58F53}"/>
    <cellStyle name="Normal 5 2 3 2 3 8" xfId="9033" xr:uid="{DB45AB3F-C5BE-47C9-B460-6C01870E625F}"/>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CC2B707A-757C-4207-85B6-9DE57DC477A4}"/>
    <cellStyle name="Normal 5 2 3 2 4 2 3" xfId="11588" xr:uid="{4B147845-E079-4FCB-B48F-777EF735854E}"/>
    <cellStyle name="Normal 5 2 3 2 4 3" xfId="5211" xr:uid="{00000000-0005-0000-0000-000074180000}"/>
    <cellStyle name="Normal 5 2 3 2 4 3 2" xfId="13661" xr:uid="{F5328416-B475-42D8-97AC-0C49A6DA3D5F}"/>
    <cellStyle name="Normal 5 2 3 2 4 4" xfId="9443" xr:uid="{FFF33160-F695-436C-BAF3-21942FE7B12C}"/>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18A0D941-EB6F-4234-88BA-40C29E383C73}"/>
    <cellStyle name="Normal 5 2 3 2 5 2 3" xfId="12001" xr:uid="{91D4FDC0-867C-49FA-87A7-E7CE8D9D8B43}"/>
    <cellStyle name="Normal 5 2 3 2 5 3" xfId="5624" xr:uid="{00000000-0005-0000-0000-000078180000}"/>
    <cellStyle name="Normal 5 2 3 2 5 3 2" xfId="14074" xr:uid="{CB0B64C6-418A-4C15-8992-B140BB389A07}"/>
    <cellStyle name="Normal 5 2 3 2 5 4" xfId="9856" xr:uid="{C83EA631-0C6F-492F-BACD-6A0A9E568C39}"/>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AC86C879-2F85-4972-BF72-1A8AFD667AFE}"/>
    <cellStyle name="Normal 5 2 3 2 6 2 3" xfId="12414" xr:uid="{39B5BD37-C047-4FAB-B15E-51A6F094C32E}"/>
    <cellStyle name="Normal 5 2 3 2 6 3" xfId="6037" xr:uid="{00000000-0005-0000-0000-00007C180000}"/>
    <cellStyle name="Normal 5 2 3 2 6 3 2" xfId="14487" xr:uid="{1151A613-2B4E-4080-9362-12CAE41A4FF6}"/>
    <cellStyle name="Normal 5 2 3 2 6 4" xfId="10269" xr:uid="{A8D32517-94CF-4E14-90A1-1C08ABF8CB16}"/>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EBCF07D2-B770-4B39-86DE-C267014F1C1A}"/>
    <cellStyle name="Normal 5 2 3 2 7 2 3" xfId="12827" xr:uid="{E1289029-34FB-499C-82AF-3F7D4C3DDC6A}"/>
    <cellStyle name="Normal 5 2 3 2 7 3" xfId="6450" xr:uid="{00000000-0005-0000-0000-000080180000}"/>
    <cellStyle name="Normal 5 2 3 2 7 3 2" xfId="14900" xr:uid="{0E5FF1D2-A357-4F37-A1EE-671833CCAA80}"/>
    <cellStyle name="Normal 5 2 3 2 7 4" xfId="10682" xr:uid="{35E46492-ADF5-4BDB-A7E1-D23D6D18B1FB}"/>
    <cellStyle name="Normal 5 2 3 2 8" xfId="2580" xr:uid="{00000000-0005-0000-0000-000081180000}"/>
    <cellStyle name="Normal 5 2 3 2 8 2" xfId="6863" xr:uid="{00000000-0005-0000-0000-000082180000}"/>
    <cellStyle name="Normal 5 2 3 2 8 2 2" xfId="15313" xr:uid="{DF20E2C9-3537-4444-8ACB-B93767963EA3}"/>
    <cellStyle name="Normal 5 2 3 2 8 3" xfId="11095" xr:uid="{610D1A80-22A8-4EED-A731-AD6D61B26273}"/>
    <cellStyle name="Normal 5 2 3 2 9" xfId="4798" xr:uid="{00000000-0005-0000-0000-000083180000}"/>
    <cellStyle name="Normal 5 2 3 2 9 2" xfId="13248" xr:uid="{B48E832B-4D5E-47A1-A737-E49FB5C0268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D2625B86-5D4A-45A2-AAD4-625AF1919F8E}"/>
    <cellStyle name="Normal 5 2 3 3 2 2 2 3" xfId="11593" xr:uid="{2CC70A74-22E7-41FE-BDF8-EC72674CC77B}"/>
    <cellStyle name="Normal 5 2 3 3 2 2 3" xfId="5216" xr:uid="{00000000-0005-0000-0000-000089180000}"/>
    <cellStyle name="Normal 5 2 3 3 2 2 3 2" xfId="13666" xr:uid="{D45E9AFF-9DB8-4EFD-8F1F-0A9C02D73A4A}"/>
    <cellStyle name="Normal 5 2 3 3 2 2 4" xfId="9448" xr:uid="{89C632D2-61B3-4594-B709-E51C3F9814BF}"/>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C88C9913-8D63-4060-B7D5-72298FF0833D}"/>
    <cellStyle name="Normal 5 2 3 3 2 3 2 3" xfId="12006" xr:uid="{981679FE-E667-4594-88CF-CA246085F2F8}"/>
    <cellStyle name="Normal 5 2 3 3 2 3 3" xfId="5629" xr:uid="{00000000-0005-0000-0000-00008D180000}"/>
    <cellStyle name="Normal 5 2 3 3 2 3 3 2" xfId="14079" xr:uid="{9E1BBDED-B492-41B0-ABA0-67C9A90F2D7D}"/>
    <cellStyle name="Normal 5 2 3 3 2 3 4" xfId="9861" xr:uid="{64727066-AAFE-4C1B-AB05-D67B26F187DC}"/>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C06F6DAE-1EA8-4403-BD8D-191F4ADA13CC}"/>
    <cellStyle name="Normal 5 2 3 3 2 4 2 3" xfId="12419" xr:uid="{DF3210AE-E195-4C7A-BF23-CCA8B3E96295}"/>
    <cellStyle name="Normal 5 2 3 3 2 4 3" xfId="6042" xr:uid="{00000000-0005-0000-0000-000091180000}"/>
    <cellStyle name="Normal 5 2 3 3 2 4 3 2" xfId="14492" xr:uid="{0D46F4FA-7C71-4B9F-B133-5C0F14AB5993}"/>
    <cellStyle name="Normal 5 2 3 3 2 4 4" xfId="10274" xr:uid="{63F0D1CC-A2A6-41E3-9F55-EE280178961D}"/>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0A1B5CA3-2ADC-4766-8B98-192CD219C133}"/>
    <cellStyle name="Normal 5 2 3 3 2 5 2 3" xfId="12832" xr:uid="{1482DB50-1C3C-4A4A-AC02-EC5B6638B0A2}"/>
    <cellStyle name="Normal 5 2 3 3 2 5 3" xfId="6455" xr:uid="{00000000-0005-0000-0000-000095180000}"/>
    <cellStyle name="Normal 5 2 3 3 2 5 3 2" xfId="14905" xr:uid="{475DA18E-123B-478B-92E9-67671DA4CF07}"/>
    <cellStyle name="Normal 5 2 3 3 2 5 4" xfId="10687" xr:uid="{F19CDE6F-BA6F-48EF-997E-F072C67DEBF0}"/>
    <cellStyle name="Normal 5 2 3 3 2 6" xfId="2585" xr:uid="{00000000-0005-0000-0000-000096180000}"/>
    <cellStyle name="Normal 5 2 3 3 2 6 2" xfId="6868" xr:uid="{00000000-0005-0000-0000-000097180000}"/>
    <cellStyle name="Normal 5 2 3 3 2 6 2 2" xfId="15318" xr:uid="{0A1F40A3-E11F-4A97-813A-ADFFD43CE29D}"/>
    <cellStyle name="Normal 5 2 3 3 2 6 3" xfId="11100" xr:uid="{8F95A676-ED47-4DB7-8893-6A5E5FA8E305}"/>
    <cellStyle name="Normal 5 2 3 3 2 7" xfId="4803" xr:uid="{00000000-0005-0000-0000-000098180000}"/>
    <cellStyle name="Normal 5 2 3 3 2 7 2" xfId="13253" xr:uid="{B82F53FC-63B2-4FC6-A844-EDADF7CDB509}"/>
    <cellStyle name="Normal 5 2 3 3 2 8" xfId="9035" xr:uid="{BD4E094D-16CA-42BF-AE8C-28A3F4D3C36B}"/>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DAE6C37D-DC1B-4DBB-8824-9423F449F414}"/>
    <cellStyle name="Normal 5 2 3 3 3 2 3" xfId="11592" xr:uid="{F0C3D5C0-C977-43CD-B996-A2EE7F285070}"/>
    <cellStyle name="Normal 5 2 3 3 3 3" xfId="5215" xr:uid="{00000000-0005-0000-0000-00009C180000}"/>
    <cellStyle name="Normal 5 2 3 3 3 3 2" xfId="13665" xr:uid="{964403AC-B79E-41EE-BF6B-CF45392CD85E}"/>
    <cellStyle name="Normal 5 2 3 3 3 4" xfId="9447" xr:uid="{D1D9AE9C-0E17-4A0C-A7CB-1DC406C5D68A}"/>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B501BA4C-6990-4419-87C5-D8264821F9A0}"/>
    <cellStyle name="Normal 5 2 3 3 4 2 3" xfId="12005" xr:uid="{6E704C15-0E5B-414F-8359-7C608D54DF47}"/>
    <cellStyle name="Normal 5 2 3 3 4 3" xfId="5628" xr:uid="{00000000-0005-0000-0000-0000A0180000}"/>
    <cellStyle name="Normal 5 2 3 3 4 3 2" xfId="14078" xr:uid="{C2224543-63F6-4EAE-B322-177BD002AA50}"/>
    <cellStyle name="Normal 5 2 3 3 4 4" xfId="9860" xr:uid="{8D2C54B6-9CEF-4EF2-B530-AEEEE216657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CC69BCC8-4889-43AC-A71B-70825EEB97B3}"/>
    <cellStyle name="Normal 5 2 3 3 5 2 3" xfId="12418" xr:uid="{A166C4DF-459F-451E-AAEA-DF22D1948B47}"/>
    <cellStyle name="Normal 5 2 3 3 5 3" xfId="6041" xr:uid="{00000000-0005-0000-0000-0000A4180000}"/>
    <cellStyle name="Normal 5 2 3 3 5 3 2" xfId="14491" xr:uid="{B72CD519-818D-42AF-A6FD-24722695586A}"/>
    <cellStyle name="Normal 5 2 3 3 5 4" xfId="10273" xr:uid="{95ED9D50-B5EC-43DA-9B53-64D18E29CC58}"/>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01B91CAC-884E-42B3-A0CC-5ED51293B3BB}"/>
    <cellStyle name="Normal 5 2 3 3 6 2 3" xfId="12831" xr:uid="{155AA184-3916-4482-8261-1D97789B06DB}"/>
    <cellStyle name="Normal 5 2 3 3 6 3" xfId="6454" xr:uid="{00000000-0005-0000-0000-0000A8180000}"/>
    <cellStyle name="Normal 5 2 3 3 6 3 2" xfId="14904" xr:uid="{A2BFC654-AD27-40D0-AACC-2FFEEC50B69C}"/>
    <cellStyle name="Normal 5 2 3 3 6 4" xfId="10686" xr:uid="{7EA706EC-C05C-415D-A137-872FC71894D3}"/>
    <cellStyle name="Normal 5 2 3 3 7" xfId="2584" xr:uid="{00000000-0005-0000-0000-0000A9180000}"/>
    <cellStyle name="Normal 5 2 3 3 7 2" xfId="6867" xr:uid="{00000000-0005-0000-0000-0000AA180000}"/>
    <cellStyle name="Normal 5 2 3 3 7 2 2" xfId="15317" xr:uid="{819EEA2A-E5C2-4407-8294-2F1CEEEC98E4}"/>
    <cellStyle name="Normal 5 2 3 3 7 3" xfId="11099" xr:uid="{D68DDC27-5A82-4325-BD72-0513CD5EC5DB}"/>
    <cellStyle name="Normal 5 2 3 3 8" xfId="4802" xr:uid="{00000000-0005-0000-0000-0000AB180000}"/>
    <cellStyle name="Normal 5 2 3 3 8 2" xfId="13252" xr:uid="{A7EF498B-E934-4D1B-9487-115A40645C60}"/>
    <cellStyle name="Normal 5 2 3 3 9" xfId="9034" xr:uid="{39CA9972-9FBF-4426-8A6E-F710CE15E9A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0627679C-69AE-4020-9629-BD5A90159BC5}"/>
    <cellStyle name="Normal 5 2 3 4 2 2 3" xfId="11594" xr:uid="{655DA051-3168-448D-89CF-B312E4A0A32C}"/>
    <cellStyle name="Normal 5 2 3 4 2 3" xfId="5217" xr:uid="{00000000-0005-0000-0000-0000B0180000}"/>
    <cellStyle name="Normal 5 2 3 4 2 3 2" xfId="13667" xr:uid="{1604DFF4-8DA2-46C0-B887-D508CAE4986A}"/>
    <cellStyle name="Normal 5 2 3 4 2 4" xfId="9449" xr:uid="{AA5A338E-0B38-40F8-9A43-9B5FE4F7A19C}"/>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D7997700-C9BA-4D01-A521-3D5F84E460FB}"/>
    <cellStyle name="Normal 5 2 3 4 3 2 3" xfId="12007" xr:uid="{9C5A0E9F-7678-49C4-BB4A-AB75FEE3AA26}"/>
    <cellStyle name="Normal 5 2 3 4 3 3" xfId="5630" xr:uid="{00000000-0005-0000-0000-0000B4180000}"/>
    <cellStyle name="Normal 5 2 3 4 3 3 2" xfId="14080" xr:uid="{D2314D03-A788-4D2C-A93C-5CAB786A1C92}"/>
    <cellStyle name="Normal 5 2 3 4 3 4" xfId="9862" xr:uid="{7EAE7371-C5BB-4526-9A49-6C94EF9C5A1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B500F118-B446-4416-B1FA-654DED3C5C27}"/>
    <cellStyle name="Normal 5 2 3 4 4 2 3" xfId="12420" xr:uid="{78653548-37B1-4022-9B7A-84C065D95C12}"/>
    <cellStyle name="Normal 5 2 3 4 4 3" xfId="6043" xr:uid="{00000000-0005-0000-0000-0000B8180000}"/>
    <cellStyle name="Normal 5 2 3 4 4 3 2" xfId="14493" xr:uid="{B1487522-4082-45DC-BFD0-AB0E9960012C}"/>
    <cellStyle name="Normal 5 2 3 4 4 4" xfId="10275" xr:uid="{E9A14C2F-23CF-45EC-94F5-63AA30857327}"/>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28497248-A0F6-4D48-82F2-4B5CA72B0DD4}"/>
    <cellStyle name="Normal 5 2 3 4 5 2 3" xfId="12833" xr:uid="{6417CE7D-760E-4510-ACE7-FFC95F720B41}"/>
    <cellStyle name="Normal 5 2 3 4 5 3" xfId="6456" xr:uid="{00000000-0005-0000-0000-0000BC180000}"/>
    <cellStyle name="Normal 5 2 3 4 5 3 2" xfId="14906" xr:uid="{B792E14E-45DF-42E6-872B-B23C22D2BABC}"/>
    <cellStyle name="Normal 5 2 3 4 5 4" xfId="10688" xr:uid="{155EEF0F-1943-4D68-81D5-F7861C401566}"/>
    <cellStyle name="Normal 5 2 3 4 6" xfId="2586" xr:uid="{00000000-0005-0000-0000-0000BD180000}"/>
    <cellStyle name="Normal 5 2 3 4 6 2" xfId="6869" xr:uid="{00000000-0005-0000-0000-0000BE180000}"/>
    <cellStyle name="Normal 5 2 3 4 6 2 2" xfId="15319" xr:uid="{A7B79E40-C4D7-4E52-8C0F-2E62571134F2}"/>
    <cellStyle name="Normal 5 2 3 4 6 3" xfId="11101" xr:uid="{FD463282-AB28-4AC1-B504-2D1C9F7E2D02}"/>
    <cellStyle name="Normal 5 2 3 4 7" xfId="4804" xr:uid="{00000000-0005-0000-0000-0000BF180000}"/>
    <cellStyle name="Normal 5 2 3 4 7 2" xfId="13254" xr:uid="{7EF6AD31-C41F-411C-BED2-CAF8C4117E13}"/>
    <cellStyle name="Normal 5 2 3 4 8" xfId="9036" xr:uid="{CF727FB6-0F32-4FE5-98D7-72EA7812149E}"/>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D5081ADA-5E2A-4E1B-AF50-9DC3FF73FA8C}"/>
    <cellStyle name="Normal 5 2 3 5 2 3" xfId="11587" xr:uid="{1972BC28-C11D-492D-A754-DE8CBB8D312A}"/>
    <cellStyle name="Normal 5 2 3 5 3" xfId="5210" xr:uid="{00000000-0005-0000-0000-0000C3180000}"/>
    <cellStyle name="Normal 5 2 3 5 3 2" xfId="13660" xr:uid="{3DBAFF57-7C23-4037-95A1-1A00A280710B}"/>
    <cellStyle name="Normal 5 2 3 5 4" xfId="9442" xr:uid="{44588FF0-05BE-4E54-AD7D-47CF23DD15D7}"/>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B09337A7-F7D5-4E6E-A816-96E237A64139}"/>
    <cellStyle name="Normal 5 2 3 6 2 3" xfId="12000" xr:uid="{135CD719-8F34-4997-8CD1-8EC84CC08227}"/>
    <cellStyle name="Normal 5 2 3 6 3" xfId="5623" xr:uid="{00000000-0005-0000-0000-0000C7180000}"/>
    <cellStyle name="Normal 5 2 3 6 3 2" xfId="14073" xr:uid="{7025E95F-6BD5-4BF9-BD91-AF948A83CFA8}"/>
    <cellStyle name="Normal 5 2 3 6 4" xfId="9855" xr:uid="{7A8FAD26-724A-4EA6-8546-1C240D09B5A4}"/>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878A913B-D576-471D-9489-D9F63B099F56}"/>
    <cellStyle name="Normal 5 2 3 7 2 3" xfId="12413" xr:uid="{F03B06D8-D80D-4F8F-BA76-E9BD8C886E58}"/>
    <cellStyle name="Normal 5 2 3 7 3" xfId="6036" xr:uid="{00000000-0005-0000-0000-0000CB180000}"/>
    <cellStyle name="Normal 5 2 3 7 3 2" xfId="14486" xr:uid="{B5B768B3-B317-4F8F-82BC-9DA6A3725A9D}"/>
    <cellStyle name="Normal 5 2 3 7 4" xfId="10268" xr:uid="{8811D8D2-892D-410D-B403-9D026103C04B}"/>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9CB25D2E-EB43-4F38-B627-7A8EF9DE80AA}"/>
    <cellStyle name="Normal 5 2 3 8 2 3" xfId="12826" xr:uid="{0E251BA6-1F38-4492-A76E-DE283EABEFB6}"/>
    <cellStyle name="Normal 5 2 3 8 3" xfId="6449" xr:uid="{00000000-0005-0000-0000-0000CF180000}"/>
    <cellStyle name="Normal 5 2 3 8 3 2" xfId="14899" xr:uid="{52439C64-D2AB-498F-9323-B7C70911D8C8}"/>
    <cellStyle name="Normal 5 2 3 8 4" xfId="10681" xr:uid="{56C92408-5FFE-431E-B6AA-46FBA785A084}"/>
    <cellStyle name="Normal 5 2 3 9" xfId="2579" xr:uid="{00000000-0005-0000-0000-0000D0180000}"/>
    <cellStyle name="Normal 5 2 3 9 2" xfId="6862" xr:uid="{00000000-0005-0000-0000-0000D1180000}"/>
    <cellStyle name="Normal 5 2 3 9 2 2" xfId="15312" xr:uid="{2A7127F0-8F3E-4CF4-8F66-FF8CE9243AC4}"/>
    <cellStyle name="Normal 5 2 3 9 3" xfId="11094" xr:uid="{8A1CD93A-BB58-4238-AFBD-89573CAC3999}"/>
    <cellStyle name="Normal 5 2 4" xfId="432" xr:uid="{00000000-0005-0000-0000-0000D2180000}"/>
    <cellStyle name="Normal 5 2 4 10" xfId="9037" xr:uid="{AE4851E2-563B-4EBA-ABC8-B7FC43919E27}"/>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5BE50814-4E29-44D4-B1A9-AAF214C1252D}"/>
    <cellStyle name="Normal 5 2 4 2 2 2 2 3" xfId="11597" xr:uid="{3022D96A-CBE6-447E-A56B-3D66E99DF129}"/>
    <cellStyle name="Normal 5 2 4 2 2 2 3" xfId="5220" xr:uid="{00000000-0005-0000-0000-0000D8180000}"/>
    <cellStyle name="Normal 5 2 4 2 2 2 3 2" xfId="13670" xr:uid="{A783547A-2D8E-4AF5-BB8B-060B2D4E314B}"/>
    <cellStyle name="Normal 5 2 4 2 2 2 4" xfId="9452" xr:uid="{431A4166-1945-4C4F-9A26-DC0D3DCB2D08}"/>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6B7EE71D-EA0D-44EF-B07E-7A53CD9E3D87}"/>
    <cellStyle name="Normal 5 2 4 2 2 3 2 3" xfId="12010" xr:uid="{ED970261-987E-419E-936C-24BA37DDC829}"/>
    <cellStyle name="Normal 5 2 4 2 2 3 3" xfId="5633" xr:uid="{00000000-0005-0000-0000-0000DC180000}"/>
    <cellStyle name="Normal 5 2 4 2 2 3 3 2" xfId="14083" xr:uid="{9FAB20EE-CC94-47A0-B71C-3B94ED318214}"/>
    <cellStyle name="Normal 5 2 4 2 2 3 4" xfId="9865" xr:uid="{DA4C8B11-C4E9-4D82-8D3A-F9C245D61A26}"/>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7F9C7403-46A9-4452-BE27-3BD1CA74D779}"/>
    <cellStyle name="Normal 5 2 4 2 2 4 2 3" xfId="12423" xr:uid="{F2B2A2A4-51A4-4BF9-9607-131136EB8C4D}"/>
    <cellStyle name="Normal 5 2 4 2 2 4 3" xfId="6046" xr:uid="{00000000-0005-0000-0000-0000E0180000}"/>
    <cellStyle name="Normal 5 2 4 2 2 4 3 2" xfId="14496" xr:uid="{D2058437-EA92-4711-9311-05F4D4F37C04}"/>
    <cellStyle name="Normal 5 2 4 2 2 4 4" xfId="10278" xr:uid="{A8DE0458-A059-47E6-8419-AB1A894DA181}"/>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CBBD8E05-1AB6-4A8B-A5DC-3890B649AFFE}"/>
    <cellStyle name="Normal 5 2 4 2 2 5 2 3" xfId="12836" xr:uid="{B0F178E4-EB4B-4986-B76C-6ECB8EAFD566}"/>
    <cellStyle name="Normal 5 2 4 2 2 5 3" xfId="6459" xr:uid="{00000000-0005-0000-0000-0000E4180000}"/>
    <cellStyle name="Normal 5 2 4 2 2 5 3 2" xfId="14909" xr:uid="{5D051A55-9CA9-4E69-AE40-3D35A9CDF0B0}"/>
    <cellStyle name="Normal 5 2 4 2 2 5 4" xfId="10691" xr:uid="{13BDE6D1-1ACD-426E-AB86-4CE097C1CDBA}"/>
    <cellStyle name="Normal 5 2 4 2 2 6" xfId="2589" xr:uid="{00000000-0005-0000-0000-0000E5180000}"/>
    <cellStyle name="Normal 5 2 4 2 2 6 2" xfId="6872" xr:uid="{00000000-0005-0000-0000-0000E6180000}"/>
    <cellStyle name="Normal 5 2 4 2 2 6 2 2" xfId="15322" xr:uid="{02B6A3F8-7CD2-4C47-862F-44F4C090AECC}"/>
    <cellStyle name="Normal 5 2 4 2 2 6 3" xfId="11104" xr:uid="{C688CA68-A9F5-4C11-9337-6D04709E0C4C}"/>
    <cellStyle name="Normal 5 2 4 2 2 7" xfId="4807" xr:uid="{00000000-0005-0000-0000-0000E7180000}"/>
    <cellStyle name="Normal 5 2 4 2 2 7 2" xfId="13257" xr:uid="{82936EE8-FAE0-4B0D-B2E8-FF163BB73B22}"/>
    <cellStyle name="Normal 5 2 4 2 2 8" xfId="9039" xr:uid="{7C331E7B-E517-4DD0-AD12-149E0F08BD23}"/>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8E737A54-C674-471D-8070-C53CAD4E9C80}"/>
    <cellStyle name="Normal 5 2 4 2 3 2 3" xfId="11596" xr:uid="{A3B8BAE9-8C5E-4CD4-AAB0-C5AD6B24741A}"/>
    <cellStyle name="Normal 5 2 4 2 3 3" xfId="5219" xr:uid="{00000000-0005-0000-0000-0000EB180000}"/>
    <cellStyle name="Normal 5 2 4 2 3 3 2" xfId="13669" xr:uid="{D0704110-C3AE-4FEE-845F-A74BD898011C}"/>
    <cellStyle name="Normal 5 2 4 2 3 4" xfId="9451" xr:uid="{7E07A928-E676-4718-A8ED-26C8CD5AAF00}"/>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067EBD48-F1BB-4C01-AF1E-575BC2A4EFFA}"/>
    <cellStyle name="Normal 5 2 4 2 4 2 3" xfId="12009" xr:uid="{8AA8FEEE-F656-43F0-95BE-0C69783E5B94}"/>
    <cellStyle name="Normal 5 2 4 2 4 3" xfId="5632" xr:uid="{00000000-0005-0000-0000-0000EF180000}"/>
    <cellStyle name="Normal 5 2 4 2 4 3 2" xfId="14082" xr:uid="{389AE281-086E-4925-9B0A-3EC0A4170E32}"/>
    <cellStyle name="Normal 5 2 4 2 4 4" xfId="9864" xr:uid="{8A37DA8A-3D5F-40CE-A403-F450B5AC012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837308C8-D842-4CB9-B5E2-990E2D7495F1}"/>
    <cellStyle name="Normal 5 2 4 2 5 2 3" xfId="12422" xr:uid="{4B48D545-4F67-4CE5-8B54-6279A556989E}"/>
    <cellStyle name="Normal 5 2 4 2 5 3" xfId="6045" xr:uid="{00000000-0005-0000-0000-0000F3180000}"/>
    <cellStyle name="Normal 5 2 4 2 5 3 2" xfId="14495" xr:uid="{B12B24C9-939C-4F60-A926-29CC3B7DF447}"/>
    <cellStyle name="Normal 5 2 4 2 5 4" xfId="10277" xr:uid="{F1D0A6E6-CBAC-4D6B-9635-764A3208425D}"/>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6A197912-A630-4C8F-AFF0-03A944203D16}"/>
    <cellStyle name="Normal 5 2 4 2 6 2 3" xfId="12835" xr:uid="{0F392610-0E39-4FF0-B30E-7F4408E2752D}"/>
    <cellStyle name="Normal 5 2 4 2 6 3" xfId="6458" xr:uid="{00000000-0005-0000-0000-0000F7180000}"/>
    <cellStyle name="Normal 5 2 4 2 6 3 2" xfId="14908" xr:uid="{78D79765-D859-4977-95C9-436519A844D3}"/>
    <cellStyle name="Normal 5 2 4 2 6 4" xfId="10690" xr:uid="{0FD50482-A000-45C7-AB8B-B58B3EE179DA}"/>
    <cellStyle name="Normal 5 2 4 2 7" xfId="2588" xr:uid="{00000000-0005-0000-0000-0000F8180000}"/>
    <cellStyle name="Normal 5 2 4 2 7 2" xfId="6871" xr:uid="{00000000-0005-0000-0000-0000F9180000}"/>
    <cellStyle name="Normal 5 2 4 2 7 2 2" xfId="15321" xr:uid="{9A6D35C0-B5F7-4D9C-AE9D-878C4DC0D0B0}"/>
    <cellStyle name="Normal 5 2 4 2 7 3" xfId="11103" xr:uid="{F498E335-32F2-48D5-A23A-ABA4FBBC59F9}"/>
    <cellStyle name="Normal 5 2 4 2 8" xfId="4806" xr:uid="{00000000-0005-0000-0000-0000FA180000}"/>
    <cellStyle name="Normal 5 2 4 2 8 2" xfId="13256" xr:uid="{03A4CE46-30A3-47CA-B62D-ECFC8FCC1D25}"/>
    <cellStyle name="Normal 5 2 4 2 9" xfId="9038" xr:uid="{9582AA25-728C-4EAE-A2D8-020A4FC2BE52}"/>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9F5FAF61-94FA-4A46-8102-3FA50B8AFB32}"/>
    <cellStyle name="Normal 5 2 4 3 2 2 3" xfId="11598" xr:uid="{B1A925CB-774D-452E-9CE5-46970773F878}"/>
    <cellStyle name="Normal 5 2 4 3 2 3" xfId="5221" xr:uid="{00000000-0005-0000-0000-0000FF180000}"/>
    <cellStyle name="Normal 5 2 4 3 2 3 2" xfId="13671" xr:uid="{D1451A6F-E2C3-4B1E-8CDC-85266316C031}"/>
    <cellStyle name="Normal 5 2 4 3 2 4" xfId="9453" xr:uid="{8FE78122-3AF7-4AB3-9474-0F3C754BC8DC}"/>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C8E47EF8-6FBE-4A07-9130-972241A3DDAF}"/>
    <cellStyle name="Normal 5 2 4 3 3 2 3" xfId="12011" xr:uid="{124ECF14-9B46-4ADE-A18A-110D479AC016}"/>
    <cellStyle name="Normal 5 2 4 3 3 3" xfId="5634" xr:uid="{00000000-0005-0000-0000-000003190000}"/>
    <cellStyle name="Normal 5 2 4 3 3 3 2" xfId="14084" xr:uid="{0D9033F7-5EF8-4D0C-8D69-827A2BD0FF9A}"/>
    <cellStyle name="Normal 5 2 4 3 3 4" xfId="9866" xr:uid="{65B2F28E-F5D3-4603-8A94-83E069AA07BD}"/>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B6842A4D-C201-4AED-B76F-5B6AED11A1CB}"/>
    <cellStyle name="Normal 5 2 4 3 4 2 3" xfId="12424" xr:uid="{3D5AB367-3D45-4FAE-A5F2-32D9E7017FAD}"/>
    <cellStyle name="Normal 5 2 4 3 4 3" xfId="6047" xr:uid="{00000000-0005-0000-0000-000007190000}"/>
    <cellStyle name="Normal 5 2 4 3 4 3 2" xfId="14497" xr:uid="{360F857C-9F52-44E2-89CD-742F877DED91}"/>
    <cellStyle name="Normal 5 2 4 3 4 4" xfId="10279" xr:uid="{033977F8-6B7E-41EA-B6E1-54C53E390F0C}"/>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D8D598F6-217B-404D-B356-CD70D9E090C8}"/>
    <cellStyle name="Normal 5 2 4 3 5 2 3" xfId="12837" xr:uid="{11EC687E-DC13-44A5-A9F9-0CF398621834}"/>
    <cellStyle name="Normal 5 2 4 3 5 3" xfId="6460" xr:uid="{00000000-0005-0000-0000-00000B190000}"/>
    <cellStyle name="Normal 5 2 4 3 5 3 2" xfId="14910" xr:uid="{E83EFEEB-2E24-4F4A-84FF-48ED57C4DDEA}"/>
    <cellStyle name="Normal 5 2 4 3 5 4" xfId="10692" xr:uid="{2A46456F-5E44-49F5-9409-9188E239982B}"/>
    <cellStyle name="Normal 5 2 4 3 6" xfId="2590" xr:uid="{00000000-0005-0000-0000-00000C190000}"/>
    <cellStyle name="Normal 5 2 4 3 6 2" xfId="6873" xr:uid="{00000000-0005-0000-0000-00000D190000}"/>
    <cellStyle name="Normal 5 2 4 3 6 2 2" xfId="15323" xr:uid="{87B612C0-59E3-430C-AF3F-5462C3E19144}"/>
    <cellStyle name="Normal 5 2 4 3 6 3" xfId="11105" xr:uid="{D9EE21BE-8E85-4A1B-AE91-94426CF3710C}"/>
    <cellStyle name="Normal 5 2 4 3 7" xfId="4808" xr:uid="{00000000-0005-0000-0000-00000E190000}"/>
    <cellStyle name="Normal 5 2 4 3 7 2" xfId="13258" xr:uid="{921985EF-1887-4B95-82A1-D67F3C76ECA6}"/>
    <cellStyle name="Normal 5 2 4 3 8" xfId="9040" xr:uid="{5F2157EA-5DE1-45CF-98EF-E2EFAE9B35D4}"/>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2AE1ACAC-04B9-4244-A296-9A291ABAD113}"/>
    <cellStyle name="Normal 5 2 4 4 2 3" xfId="11595" xr:uid="{702536C2-2F1F-4CBA-AD8D-7C7E31B3E1A3}"/>
    <cellStyle name="Normal 5 2 4 4 3" xfId="5218" xr:uid="{00000000-0005-0000-0000-000012190000}"/>
    <cellStyle name="Normal 5 2 4 4 3 2" xfId="13668" xr:uid="{1A3CFA99-697F-4EED-AEB4-135B85D30B7F}"/>
    <cellStyle name="Normal 5 2 4 4 4" xfId="9450" xr:uid="{6B1F3DE0-80A4-4721-90A6-345375F375A4}"/>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6B2C3489-3DF8-4AC0-98D4-19F492247098}"/>
    <cellStyle name="Normal 5 2 4 5 2 3" xfId="12008" xr:uid="{6A4EC635-9A9C-4C9E-97C1-97F26878EFF7}"/>
    <cellStyle name="Normal 5 2 4 5 3" xfId="5631" xr:uid="{00000000-0005-0000-0000-000016190000}"/>
    <cellStyle name="Normal 5 2 4 5 3 2" xfId="14081" xr:uid="{90C06FCD-51EB-4B06-9058-E0722BEE07CA}"/>
    <cellStyle name="Normal 5 2 4 5 4" xfId="9863" xr:uid="{77963DE8-26EA-47F5-8221-483EDD15CB05}"/>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D932BF71-1045-46DE-A7C2-E9B6479BF310}"/>
    <cellStyle name="Normal 5 2 4 6 2 3" xfId="12421" xr:uid="{00BFEB99-C477-461F-8554-BFBAF0CB244E}"/>
    <cellStyle name="Normal 5 2 4 6 3" xfId="6044" xr:uid="{00000000-0005-0000-0000-00001A190000}"/>
    <cellStyle name="Normal 5 2 4 6 3 2" xfId="14494" xr:uid="{AAFAF68D-E7F8-4CA7-9C93-42FE43A050AE}"/>
    <cellStyle name="Normal 5 2 4 6 4" xfId="10276" xr:uid="{E6F26ABA-0F48-4F80-92E9-6ECA571504F6}"/>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47CC6E4F-0232-4A31-B3DE-1CB4688BB06F}"/>
    <cellStyle name="Normal 5 2 4 7 2 3" xfId="12834" xr:uid="{26BD5D7B-0DD5-4D1A-B4BD-1624B56EC117}"/>
    <cellStyle name="Normal 5 2 4 7 3" xfId="6457" xr:uid="{00000000-0005-0000-0000-00001E190000}"/>
    <cellStyle name="Normal 5 2 4 7 3 2" xfId="14907" xr:uid="{197D3F9C-1EA1-4B1C-89FC-AE4A55C8EF93}"/>
    <cellStyle name="Normal 5 2 4 7 4" xfId="10689" xr:uid="{EAB416AA-A56B-46A3-AAC7-FD9B630329F8}"/>
    <cellStyle name="Normal 5 2 4 8" xfId="2587" xr:uid="{00000000-0005-0000-0000-00001F190000}"/>
    <cellStyle name="Normal 5 2 4 8 2" xfId="6870" xr:uid="{00000000-0005-0000-0000-000020190000}"/>
    <cellStyle name="Normal 5 2 4 8 2 2" xfId="15320" xr:uid="{F1553437-A7B0-4455-81BC-30B5C667A75C}"/>
    <cellStyle name="Normal 5 2 4 8 3" xfId="11102" xr:uid="{D28B9A02-7B72-4B44-BEA9-107205247885}"/>
    <cellStyle name="Normal 5 2 4 9" xfId="4805" xr:uid="{00000000-0005-0000-0000-000021190000}"/>
    <cellStyle name="Normal 5 2 4 9 2" xfId="13255" xr:uid="{7587A61A-83C7-48D1-B2AC-023A7004AC96}"/>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6825AC6C-E092-4880-AE3A-E2B4D0824DFE}"/>
    <cellStyle name="Normal 5 2 5 2 2 2 3" xfId="11600" xr:uid="{1AD5D595-42C3-44FF-B6C3-C886A536A22E}"/>
    <cellStyle name="Normal 5 2 5 2 2 3" xfId="5223" xr:uid="{00000000-0005-0000-0000-000027190000}"/>
    <cellStyle name="Normal 5 2 5 2 2 3 2" xfId="13673" xr:uid="{0BFD63A6-7511-4382-B966-4F7254548289}"/>
    <cellStyle name="Normal 5 2 5 2 2 4" xfId="9455" xr:uid="{F948B906-3405-4420-B401-E57294748107}"/>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CBFBD30C-FB2D-44B2-A8D6-5E592C216DBD}"/>
    <cellStyle name="Normal 5 2 5 2 3 2 3" xfId="12013" xr:uid="{0F382BEA-30A2-4B2A-8571-E5356A8D67D3}"/>
    <cellStyle name="Normal 5 2 5 2 3 3" xfId="5636" xr:uid="{00000000-0005-0000-0000-00002B190000}"/>
    <cellStyle name="Normal 5 2 5 2 3 3 2" xfId="14086" xr:uid="{1D5D9796-1B75-47D5-9C30-522A7FCDE245}"/>
    <cellStyle name="Normal 5 2 5 2 3 4" xfId="9868" xr:uid="{2B3624E0-5CD1-4F77-A01B-CEE06B7E50D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4F7A0017-1219-475D-AB8E-685F1853A664}"/>
    <cellStyle name="Normal 5 2 5 2 4 2 3" xfId="12426" xr:uid="{A1BBD968-6CF4-460B-9F1B-82367FA67EAE}"/>
    <cellStyle name="Normal 5 2 5 2 4 3" xfId="6049" xr:uid="{00000000-0005-0000-0000-00002F190000}"/>
    <cellStyle name="Normal 5 2 5 2 4 3 2" xfId="14499" xr:uid="{A25DF9E5-BEBB-4F35-81FB-73A857DF7A30}"/>
    <cellStyle name="Normal 5 2 5 2 4 4" xfId="10281" xr:uid="{F313DDD0-9DEB-4AE7-A897-5577C3FBB343}"/>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B31D6FD8-C74C-4070-9FEF-8269B6DA99EB}"/>
    <cellStyle name="Normal 5 2 5 2 5 2 3" xfId="12839" xr:uid="{AF882FBB-881B-4F8C-BE03-4AD22BED8674}"/>
    <cellStyle name="Normal 5 2 5 2 5 3" xfId="6462" xr:uid="{00000000-0005-0000-0000-000033190000}"/>
    <cellStyle name="Normal 5 2 5 2 5 3 2" xfId="14912" xr:uid="{891B8833-170E-43D0-ACDF-C8CA70931C37}"/>
    <cellStyle name="Normal 5 2 5 2 5 4" xfId="10694" xr:uid="{3B86DA0E-0A77-4142-B05C-AB3DA3A0CCDB}"/>
    <cellStyle name="Normal 5 2 5 2 6" xfId="2592" xr:uid="{00000000-0005-0000-0000-000034190000}"/>
    <cellStyle name="Normal 5 2 5 2 6 2" xfId="6875" xr:uid="{00000000-0005-0000-0000-000035190000}"/>
    <cellStyle name="Normal 5 2 5 2 6 2 2" xfId="15325" xr:uid="{A9366DB3-1BE7-43A5-B4D4-9123334E1CA7}"/>
    <cellStyle name="Normal 5 2 5 2 6 3" xfId="11107" xr:uid="{E5F93B33-3145-4E6C-8A02-6BA2A875889B}"/>
    <cellStyle name="Normal 5 2 5 2 7" xfId="4810" xr:uid="{00000000-0005-0000-0000-000036190000}"/>
    <cellStyle name="Normal 5 2 5 2 7 2" xfId="13260" xr:uid="{342F7013-2457-4095-B8CF-456D46AC4DE5}"/>
    <cellStyle name="Normal 5 2 5 2 8" xfId="9042" xr:uid="{95CE3102-ED72-4F2F-AA55-069397FBFF92}"/>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6215A254-7402-420E-B9B5-C68DF2036218}"/>
    <cellStyle name="Normal 5 2 5 3 2 3" xfId="11599" xr:uid="{63FF37B2-083F-475E-9A73-812111821DDC}"/>
    <cellStyle name="Normal 5 2 5 3 3" xfId="5222" xr:uid="{00000000-0005-0000-0000-00003A190000}"/>
    <cellStyle name="Normal 5 2 5 3 3 2" xfId="13672" xr:uid="{AF342C3B-2A0F-4CDF-BAE1-1B44B9629DC4}"/>
    <cellStyle name="Normal 5 2 5 3 4" xfId="9454" xr:uid="{9E0AB415-2216-4D66-B04C-E22759D2BEB9}"/>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82988CD1-41E9-4905-9430-E84F7EAF9227}"/>
    <cellStyle name="Normal 5 2 5 4 2 3" xfId="12012" xr:uid="{8B07BC8E-EEB6-4835-A99D-FDA51AC09169}"/>
    <cellStyle name="Normal 5 2 5 4 3" xfId="5635" xr:uid="{00000000-0005-0000-0000-00003E190000}"/>
    <cellStyle name="Normal 5 2 5 4 3 2" xfId="14085" xr:uid="{F7619058-1BB6-4DF1-AAFD-C4AE284924E4}"/>
    <cellStyle name="Normal 5 2 5 4 4" xfId="9867" xr:uid="{F04DB9C1-38B3-46A7-95E7-ACB75A778904}"/>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5CCA0570-6680-4ECF-B038-8649847803AE}"/>
    <cellStyle name="Normal 5 2 5 5 2 3" xfId="12425" xr:uid="{60E58529-57A1-435E-9844-C1CE018FA007}"/>
    <cellStyle name="Normal 5 2 5 5 3" xfId="6048" xr:uid="{00000000-0005-0000-0000-000042190000}"/>
    <cellStyle name="Normal 5 2 5 5 3 2" xfId="14498" xr:uid="{BF2A67F8-418F-44B1-81F0-83BCD5F10483}"/>
    <cellStyle name="Normal 5 2 5 5 4" xfId="10280" xr:uid="{43364E05-FF2D-45C7-B8E9-8FFFAD278452}"/>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1E42185C-3510-4C6B-A13B-9D685EB9D652}"/>
    <cellStyle name="Normal 5 2 5 6 2 3" xfId="12838" xr:uid="{CB3CEF70-11C5-49C0-883E-37D5249899B4}"/>
    <cellStyle name="Normal 5 2 5 6 3" xfId="6461" xr:uid="{00000000-0005-0000-0000-000046190000}"/>
    <cellStyle name="Normal 5 2 5 6 3 2" xfId="14911" xr:uid="{13FA3612-07D7-497D-A949-E7D7810EBFA9}"/>
    <cellStyle name="Normal 5 2 5 6 4" xfId="10693" xr:uid="{BA559295-2E99-41D6-AB1E-DE13996EB303}"/>
    <cellStyle name="Normal 5 2 5 7" xfId="2591" xr:uid="{00000000-0005-0000-0000-000047190000}"/>
    <cellStyle name="Normal 5 2 5 7 2" xfId="6874" xr:uid="{00000000-0005-0000-0000-000048190000}"/>
    <cellStyle name="Normal 5 2 5 7 2 2" xfId="15324" xr:uid="{7E783464-88C8-4D31-AAE6-ABB4AFF358F9}"/>
    <cellStyle name="Normal 5 2 5 7 3" xfId="11106" xr:uid="{AED95760-804D-4C00-86AB-2AE6B16D578F}"/>
    <cellStyle name="Normal 5 2 5 8" xfId="4809" xr:uid="{00000000-0005-0000-0000-000049190000}"/>
    <cellStyle name="Normal 5 2 5 8 2" xfId="13259" xr:uid="{B6CCC361-CB00-4CA2-99C2-2BA9325069AE}"/>
    <cellStyle name="Normal 5 2 5 9" xfId="9041" xr:uid="{809DEBE4-6B7A-4F64-9635-2D403C377A99}"/>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C03AC41E-E3F0-4846-93C2-2286A8E60EC6}"/>
    <cellStyle name="Normal 5 2 6 2 2 3" xfId="11601" xr:uid="{43185644-A3A7-4B93-BC48-5BB7A91E00BA}"/>
    <cellStyle name="Normal 5 2 6 2 3" xfId="5224" xr:uid="{00000000-0005-0000-0000-00004E190000}"/>
    <cellStyle name="Normal 5 2 6 2 3 2" xfId="13674" xr:uid="{6EA8DE4A-CF02-45FA-956B-402FF36CBFD6}"/>
    <cellStyle name="Normal 5 2 6 2 4" xfId="9456" xr:uid="{E8D0445B-A34E-42AA-9A9C-61B452A8DB44}"/>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AE3535BD-DBDB-4C06-96DA-AA4C9158929E}"/>
    <cellStyle name="Normal 5 2 6 3 2 3" xfId="12014" xr:uid="{3AA3D9C4-BD80-4439-AC71-000406962417}"/>
    <cellStyle name="Normal 5 2 6 3 3" xfId="5637" xr:uid="{00000000-0005-0000-0000-000052190000}"/>
    <cellStyle name="Normal 5 2 6 3 3 2" xfId="14087" xr:uid="{B16C3AF0-7AE0-4AFC-A88C-E09B056D5AE2}"/>
    <cellStyle name="Normal 5 2 6 3 4" xfId="9869" xr:uid="{A002131C-B46F-4BB3-A398-2EF9807191DD}"/>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C4A62900-566E-4B31-9505-00FB46F82CC5}"/>
    <cellStyle name="Normal 5 2 6 4 2 3" xfId="12427" xr:uid="{B5DDAD14-D9C2-40C9-9103-4CA6ABCBBD8D}"/>
    <cellStyle name="Normal 5 2 6 4 3" xfId="6050" xr:uid="{00000000-0005-0000-0000-000056190000}"/>
    <cellStyle name="Normal 5 2 6 4 3 2" xfId="14500" xr:uid="{AAE4C519-8E87-4616-AED4-FEF14A2509A3}"/>
    <cellStyle name="Normal 5 2 6 4 4" xfId="10282" xr:uid="{126A962F-1CA7-4FDD-A357-970BDC75B3FC}"/>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5A6FAFCD-9FA5-4D87-8F2E-053DC04273C1}"/>
    <cellStyle name="Normal 5 2 6 5 2 3" xfId="12840" xr:uid="{F0E124A8-3CBF-4C2A-889E-E9622BA58D62}"/>
    <cellStyle name="Normal 5 2 6 5 3" xfId="6463" xr:uid="{00000000-0005-0000-0000-00005A190000}"/>
    <cellStyle name="Normal 5 2 6 5 3 2" xfId="14913" xr:uid="{FFD48261-64D3-4D12-9360-5A74B9ABC5FF}"/>
    <cellStyle name="Normal 5 2 6 5 4" xfId="10695" xr:uid="{6798EA69-2D6A-4B6C-886C-23B7727B654A}"/>
    <cellStyle name="Normal 5 2 6 6" xfId="2593" xr:uid="{00000000-0005-0000-0000-00005B190000}"/>
    <cellStyle name="Normal 5 2 6 6 2" xfId="6876" xr:uid="{00000000-0005-0000-0000-00005C190000}"/>
    <cellStyle name="Normal 5 2 6 6 2 2" xfId="15326" xr:uid="{900D7479-571D-4B06-AC5F-2FD7F655823E}"/>
    <cellStyle name="Normal 5 2 6 6 3" xfId="11108" xr:uid="{8577E065-54D9-422C-9289-E13C6EB19F3F}"/>
    <cellStyle name="Normal 5 2 6 7" xfId="4811" xr:uid="{00000000-0005-0000-0000-00005D190000}"/>
    <cellStyle name="Normal 5 2 6 7 2" xfId="13261" xr:uid="{86240616-AA40-4419-8B5D-289A5B538E59}"/>
    <cellStyle name="Normal 5 2 6 8" xfId="9043" xr:uid="{5D6CD5FE-6268-4DEE-9017-7C690CC8C57B}"/>
    <cellStyle name="Normal 5 2 7" xfId="881" xr:uid="{00000000-0005-0000-0000-00005E190000}"/>
    <cellStyle name="Normal 5 2 7 2" xfId="3116" xr:uid="{00000000-0005-0000-0000-00005F190000}"/>
    <cellStyle name="Normal 5 2 7 2 2" xfId="7338" xr:uid="{00000000-0005-0000-0000-000060190000}"/>
    <cellStyle name="Normal 5 2 7 2 2 2" xfId="15788" xr:uid="{D877D1C0-AF3F-4B85-BA7B-F190A7519167}"/>
    <cellStyle name="Normal 5 2 7 2 3" xfId="11570" xr:uid="{E166E0B4-9212-4F90-AAA0-8529A550B7E9}"/>
    <cellStyle name="Normal 5 2 7 3" xfId="5193" xr:uid="{00000000-0005-0000-0000-000061190000}"/>
    <cellStyle name="Normal 5 2 7 3 2" xfId="13643" xr:uid="{F4B9D36F-D177-4891-AB93-873BE9AE198B}"/>
    <cellStyle name="Normal 5 2 7 4" xfId="9425" xr:uid="{B4538ED7-0073-46E9-87C9-8D0E08461AE4}"/>
    <cellStyle name="Normal 5 2 8" xfId="1299" xr:uid="{00000000-0005-0000-0000-000062190000}"/>
    <cellStyle name="Normal 5 2 8 2" xfId="3529" xr:uid="{00000000-0005-0000-0000-000063190000}"/>
    <cellStyle name="Normal 5 2 8 2 2" xfId="7751" xr:uid="{00000000-0005-0000-0000-000064190000}"/>
    <cellStyle name="Normal 5 2 8 2 2 2" xfId="16201" xr:uid="{7493E9C1-3BAB-46D1-89FC-8AAF8BB191DB}"/>
    <cellStyle name="Normal 5 2 8 2 3" xfId="11983" xr:uid="{D42F36EA-8B85-4499-8629-25EC3A9C5E87}"/>
    <cellStyle name="Normal 5 2 8 3" xfId="5606" xr:uid="{00000000-0005-0000-0000-000065190000}"/>
    <cellStyle name="Normal 5 2 8 3 2" xfId="14056" xr:uid="{D7B607E3-61B7-445B-873E-BCA70D129E38}"/>
    <cellStyle name="Normal 5 2 8 4" xfId="9838" xr:uid="{B9C1AF47-CD3B-4D8D-80F9-0385B1E2DCB4}"/>
    <cellStyle name="Normal 5 2 9" xfId="1712" xr:uid="{00000000-0005-0000-0000-000066190000}"/>
    <cellStyle name="Normal 5 2 9 2" xfId="3942" xr:uid="{00000000-0005-0000-0000-000067190000}"/>
    <cellStyle name="Normal 5 2 9 2 2" xfId="8164" xr:uid="{00000000-0005-0000-0000-000068190000}"/>
    <cellStyle name="Normal 5 2 9 2 2 2" xfId="16614" xr:uid="{2E4E766F-6B13-40CB-8CF6-F1EC46D6D103}"/>
    <cellStyle name="Normal 5 2 9 2 3" xfId="12396" xr:uid="{78E48EC1-F6F1-4A58-B4AA-0544F4FE8C43}"/>
    <cellStyle name="Normal 5 2 9 3" xfId="6019" xr:uid="{00000000-0005-0000-0000-000069190000}"/>
    <cellStyle name="Normal 5 2 9 3 2" xfId="14469" xr:uid="{5DD76031-6C90-4DA0-B829-2E0EACF5748C}"/>
    <cellStyle name="Normal 5 2 9 4" xfId="10251" xr:uid="{A2901F20-4EB1-479A-A75D-D5BA532EDEF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53D26449-F3C0-41EA-A611-1FECAE6D0DAB}"/>
    <cellStyle name="Normal 5 3 10 2 3" xfId="12841" xr:uid="{6ABC3BF5-92F5-4FAD-ADB8-5A9A6E0CADDB}"/>
    <cellStyle name="Normal 5 3 10 3" xfId="6464" xr:uid="{00000000-0005-0000-0000-00006E190000}"/>
    <cellStyle name="Normal 5 3 10 3 2" xfId="14914" xr:uid="{CD4B501A-9603-4F2A-A015-72047FBC75DA}"/>
    <cellStyle name="Normal 5 3 10 4" xfId="10696" xr:uid="{E576DDDC-0A6D-4C1E-BE11-AF5485394C8A}"/>
    <cellStyle name="Normal 5 3 11" xfId="2594" xr:uid="{00000000-0005-0000-0000-00006F190000}"/>
    <cellStyle name="Normal 5 3 11 2" xfId="6877" xr:uid="{00000000-0005-0000-0000-000070190000}"/>
    <cellStyle name="Normal 5 3 11 2 2" xfId="15327" xr:uid="{82B6D07D-7DF9-4959-86A8-FC95BE4EB129}"/>
    <cellStyle name="Normal 5 3 11 3" xfId="11109" xr:uid="{5AA73C4F-ED9A-4A7B-966F-1C9AD8103E7B}"/>
    <cellStyle name="Normal 5 3 12" xfId="4812" xr:uid="{00000000-0005-0000-0000-000071190000}"/>
    <cellStyle name="Normal 5 3 12 2" xfId="13262" xr:uid="{97242A7B-D623-43A7-A003-D937A6771099}"/>
    <cellStyle name="Normal 5 3 13" xfId="9044" xr:uid="{70A40211-7077-4866-87D5-4A9E92A6191D}"/>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8D6DDFA6-14BB-4002-AC3C-0F77E623631D}"/>
    <cellStyle name="Normal 5 3 3 11" xfId="9045" xr:uid="{230F8218-DFAE-4D98-854E-8A7A2077E9D5}"/>
    <cellStyle name="Normal 5 3 3 2" xfId="442" xr:uid="{00000000-0005-0000-0000-000076190000}"/>
    <cellStyle name="Normal 5 3 3 2 10" xfId="9046" xr:uid="{7F3376FB-C11D-4CB4-AE2D-A66980D23D53}"/>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DBA2B3C0-D5A4-4247-8C87-3AC6265FD992}"/>
    <cellStyle name="Normal 5 3 3 2 2 2 2 2 3" xfId="11606" xr:uid="{8C95246E-627E-4E0C-9A4D-0C152E77D40E}"/>
    <cellStyle name="Normal 5 3 3 2 2 2 2 3" xfId="5229" xr:uid="{00000000-0005-0000-0000-00007C190000}"/>
    <cellStyle name="Normal 5 3 3 2 2 2 2 3 2" xfId="13679" xr:uid="{6864754D-A3BA-4791-8359-8B17CD90CEBA}"/>
    <cellStyle name="Normal 5 3 3 2 2 2 2 4" xfId="9461" xr:uid="{FE2498BE-8EB7-4C8E-9EE6-9733D2D70C99}"/>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4F6F3427-3A95-4D9E-888A-7C2CED741D5C}"/>
    <cellStyle name="Normal 5 3 3 2 2 2 3 2 3" xfId="12019" xr:uid="{B1FBBE15-2BC1-471D-83C3-6C5C75A0E4C0}"/>
    <cellStyle name="Normal 5 3 3 2 2 2 3 3" xfId="5642" xr:uid="{00000000-0005-0000-0000-000080190000}"/>
    <cellStyle name="Normal 5 3 3 2 2 2 3 3 2" xfId="14092" xr:uid="{7915EBBD-9DF3-42E6-BD68-45C7FF2394C8}"/>
    <cellStyle name="Normal 5 3 3 2 2 2 3 4" xfId="9874" xr:uid="{AF65A437-625F-4A28-9C9B-913F8F2B9E0B}"/>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C6D57746-55AA-489D-A459-2A82954F711B}"/>
    <cellStyle name="Normal 5 3 3 2 2 2 4 2 3" xfId="12432" xr:uid="{EC5F56B8-C9EE-4068-AB7A-15914E6572B0}"/>
    <cellStyle name="Normal 5 3 3 2 2 2 4 3" xfId="6055" xr:uid="{00000000-0005-0000-0000-000084190000}"/>
    <cellStyle name="Normal 5 3 3 2 2 2 4 3 2" xfId="14505" xr:uid="{333C4D0D-E49C-46D0-B58A-6B3327AE1D2E}"/>
    <cellStyle name="Normal 5 3 3 2 2 2 4 4" xfId="10287" xr:uid="{2E0D40A1-B4DE-4780-AC42-F303DB4A2D7D}"/>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EED68977-989A-4F3B-8E5D-E31277FED910}"/>
    <cellStyle name="Normal 5 3 3 2 2 2 5 2 3" xfId="12845" xr:uid="{B72F51F1-1023-4471-AA25-391291BC56F2}"/>
    <cellStyle name="Normal 5 3 3 2 2 2 5 3" xfId="6468" xr:uid="{00000000-0005-0000-0000-000088190000}"/>
    <cellStyle name="Normal 5 3 3 2 2 2 5 3 2" xfId="14918" xr:uid="{76164362-91D5-4DA9-90F9-99B6FCB486AF}"/>
    <cellStyle name="Normal 5 3 3 2 2 2 5 4" xfId="10700" xr:uid="{C2A6481F-41FB-4AC2-9D05-193752489FD5}"/>
    <cellStyle name="Normal 5 3 3 2 2 2 6" xfId="2598" xr:uid="{00000000-0005-0000-0000-000089190000}"/>
    <cellStyle name="Normal 5 3 3 2 2 2 6 2" xfId="6881" xr:uid="{00000000-0005-0000-0000-00008A190000}"/>
    <cellStyle name="Normal 5 3 3 2 2 2 6 2 2" xfId="15331" xr:uid="{28BA5741-833E-4FCC-BA23-3A6E0F64E42A}"/>
    <cellStyle name="Normal 5 3 3 2 2 2 6 3" xfId="11113" xr:uid="{47058470-350F-4D52-AE43-CFFE883E5821}"/>
    <cellStyle name="Normal 5 3 3 2 2 2 7" xfId="4816" xr:uid="{00000000-0005-0000-0000-00008B190000}"/>
    <cellStyle name="Normal 5 3 3 2 2 2 7 2" xfId="13266" xr:uid="{AC038835-E669-46B3-9810-EA9F8718C77F}"/>
    <cellStyle name="Normal 5 3 3 2 2 2 8" xfId="9048" xr:uid="{909CE3CB-657A-4710-BDEB-DBD4715347F6}"/>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FFF5A1FB-BA8E-476C-B263-BF3C6D33C32D}"/>
    <cellStyle name="Normal 5 3 3 2 2 3 2 3" xfId="11605" xr:uid="{91D9C3F1-84F9-492F-B42C-BC6CA37CF0B3}"/>
    <cellStyle name="Normal 5 3 3 2 2 3 3" xfId="5228" xr:uid="{00000000-0005-0000-0000-00008F190000}"/>
    <cellStyle name="Normal 5 3 3 2 2 3 3 2" xfId="13678" xr:uid="{106310AA-AFB2-481E-8BF2-2582AA0B5510}"/>
    <cellStyle name="Normal 5 3 3 2 2 3 4" xfId="9460" xr:uid="{DE742D3C-4186-40DC-9050-E9790FDBF0E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98F6D2E9-B128-4953-933F-E7F37D41D8B8}"/>
    <cellStyle name="Normal 5 3 3 2 2 4 2 3" xfId="12018" xr:uid="{FA0AFF2A-263D-4974-9CB0-A5C352E2DD2F}"/>
    <cellStyle name="Normal 5 3 3 2 2 4 3" xfId="5641" xr:uid="{00000000-0005-0000-0000-000093190000}"/>
    <cellStyle name="Normal 5 3 3 2 2 4 3 2" xfId="14091" xr:uid="{D4537E7B-4C26-40A3-B3E1-8BBBD55A6447}"/>
    <cellStyle name="Normal 5 3 3 2 2 4 4" xfId="9873" xr:uid="{1A9D4387-4BF5-45E0-BEC5-C9ABE0684AA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8DF310A4-CF24-4F0F-A87F-7F6346B2E66C}"/>
    <cellStyle name="Normal 5 3 3 2 2 5 2 3" xfId="12431" xr:uid="{EFE34FF5-C3FF-4DB5-8F79-DC45BF331E47}"/>
    <cellStyle name="Normal 5 3 3 2 2 5 3" xfId="6054" xr:uid="{00000000-0005-0000-0000-000097190000}"/>
    <cellStyle name="Normal 5 3 3 2 2 5 3 2" xfId="14504" xr:uid="{F10BB319-6B27-406D-8302-FC3B18C5F044}"/>
    <cellStyle name="Normal 5 3 3 2 2 5 4" xfId="10286" xr:uid="{3DE6A3BE-6807-46D4-ADD2-0B99171BE5E4}"/>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C4C4A7C3-8127-431A-A5B9-28039E5930D9}"/>
    <cellStyle name="Normal 5 3 3 2 2 6 2 3" xfId="12844" xr:uid="{20891C7C-FBB7-42F2-A6EC-DB6DECEDAEEA}"/>
    <cellStyle name="Normal 5 3 3 2 2 6 3" xfId="6467" xr:uid="{00000000-0005-0000-0000-00009B190000}"/>
    <cellStyle name="Normal 5 3 3 2 2 6 3 2" xfId="14917" xr:uid="{401E29FD-C75C-4976-A968-46C74CAD90FE}"/>
    <cellStyle name="Normal 5 3 3 2 2 6 4" xfId="10699" xr:uid="{EF6DF90B-62B7-4D1A-B74F-8DE120C08B49}"/>
    <cellStyle name="Normal 5 3 3 2 2 7" xfId="2597" xr:uid="{00000000-0005-0000-0000-00009C190000}"/>
    <cellStyle name="Normal 5 3 3 2 2 7 2" xfId="6880" xr:uid="{00000000-0005-0000-0000-00009D190000}"/>
    <cellStyle name="Normal 5 3 3 2 2 7 2 2" xfId="15330" xr:uid="{C9FCFBD1-ECB1-4F3A-AD3D-8A270CE3FF19}"/>
    <cellStyle name="Normal 5 3 3 2 2 7 3" xfId="11112" xr:uid="{968BEF9D-8994-4DBB-B00E-633B35BC948B}"/>
    <cellStyle name="Normal 5 3 3 2 2 8" xfId="4815" xr:uid="{00000000-0005-0000-0000-00009E190000}"/>
    <cellStyle name="Normal 5 3 3 2 2 8 2" xfId="13265" xr:uid="{E0509FBA-6E0E-4BD8-B67C-3A840A69EBB1}"/>
    <cellStyle name="Normal 5 3 3 2 2 9" xfId="9047" xr:uid="{D7239ADA-46C4-4873-83DF-E5A5C3F0C269}"/>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D3D6103D-E69C-4A1C-A64B-B583BAB9183C}"/>
    <cellStyle name="Normal 5 3 3 2 3 2 2 3" xfId="11607" xr:uid="{E0B02F17-43FD-4F82-9432-54F9DFA37D55}"/>
    <cellStyle name="Normal 5 3 3 2 3 2 3" xfId="5230" xr:uid="{00000000-0005-0000-0000-0000A3190000}"/>
    <cellStyle name="Normal 5 3 3 2 3 2 3 2" xfId="13680" xr:uid="{A6FAEE04-1A6C-4FE0-8902-2B4A26AC2120}"/>
    <cellStyle name="Normal 5 3 3 2 3 2 4" xfId="9462" xr:uid="{D01E6C1E-637B-4B91-A28B-0892F6CFC676}"/>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DA221CBD-2648-4F5A-AA02-F2CB3D9CF1C6}"/>
    <cellStyle name="Normal 5 3 3 2 3 3 2 3" xfId="12020" xr:uid="{5E60C9C2-34CE-41AC-8B35-56335B26024F}"/>
    <cellStyle name="Normal 5 3 3 2 3 3 3" xfId="5643" xr:uid="{00000000-0005-0000-0000-0000A7190000}"/>
    <cellStyle name="Normal 5 3 3 2 3 3 3 2" xfId="14093" xr:uid="{2C7FD9B6-F9E8-43E1-ACA8-C91CB2B5DBFD}"/>
    <cellStyle name="Normal 5 3 3 2 3 3 4" xfId="9875" xr:uid="{19E231A5-0E6A-409F-AF74-BD97ED1C8684}"/>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25B21A18-7AE3-4285-9CB5-F09C9F12F7A5}"/>
    <cellStyle name="Normal 5 3 3 2 3 4 2 3" xfId="12433" xr:uid="{2D764D9B-D73B-48C2-9E24-606DE64B8C6D}"/>
    <cellStyle name="Normal 5 3 3 2 3 4 3" xfId="6056" xr:uid="{00000000-0005-0000-0000-0000AB190000}"/>
    <cellStyle name="Normal 5 3 3 2 3 4 3 2" xfId="14506" xr:uid="{A4945953-F202-4E84-9B7A-CF6978265B9B}"/>
    <cellStyle name="Normal 5 3 3 2 3 4 4" xfId="10288" xr:uid="{AE74D1B8-5656-4FB4-908E-8188495186BF}"/>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7D692916-86CA-42CA-B42D-0FB880085E96}"/>
    <cellStyle name="Normal 5 3 3 2 3 5 2 3" xfId="12846" xr:uid="{B6633927-9F5C-4C7C-A266-849A8B91C1E7}"/>
    <cellStyle name="Normal 5 3 3 2 3 5 3" xfId="6469" xr:uid="{00000000-0005-0000-0000-0000AF190000}"/>
    <cellStyle name="Normal 5 3 3 2 3 5 3 2" xfId="14919" xr:uid="{FB9E04E7-2A87-4BBD-9CBD-38F6ABE61FA0}"/>
    <cellStyle name="Normal 5 3 3 2 3 5 4" xfId="10701" xr:uid="{6C1B4E36-D772-4E7D-9163-FBB5B471B1AD}"/>
    <cellStyle name="Normal 5 3 3 2 3 6" xfId="2599" xr:uid="{00000000-0005-0000-0000-0000B0190000}"/>
    <cellStyle name="Normal 5 3 3 2 3 6 2" xfId="6882" xr:uid="{00000000-0005-0000-0000-0000B1190000}"/>
    <cellStyle name="Normal 5 3 3 2 3 6 2 2" xfId="15332" xr:uid="{0CC375ED-C786-42CB-B114-1F95562A0F23}"/>
    <cellStyle name="Normal 5 3 3 2 3 6 3" xfId="11114" xr:uid="{90C5D6BB-BC4D-41EC-8562-259D83EB6E9F}"/>
    <cellStyle name="Normal 5 3 3 2 3 7" xfId="4817" xr:uid="{00000000-0005-0000-0000-0000B2190000}"/>
    <cellStyle name="Normal 5 3 3 2 3 7 2" xfId="13267" xr:uid="{5C12E5BD-7559-4745-9EAC-4266C4455FED}"/>
    <cellStyle name="Normal 5 3 3 2 3 8" xfId="9049" xr:uid="{B1CAAAFE-9547-4672-A0DB-48CBC9D641BF}"/>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0B09C3C7-36FE-4142-9746-3612A8DB4A54}"/>
    <cellStyle name="Normal 5 3 3 2 4 2 3" xfId="11604" xr:uid="{7FF292BB-998B-4BB6-8CDA-8B764D57DB9E}"/>
    <cellStyle name="Normal 5 3 3 2 4 3" xfId="5227" xr:uid="{00000000-0005-0000-0000-0000B6190000}"/>
    <cellStyle name="Normal 5 3 3 2 4 3 2" xfId="13677" xr:uid="{9583C98B-97A2-4049-B476-0EB4066DF881}"/>
    <cellStyle name="Normal 5 3 3 2 4 4" xfId="9459" xr:uid="{D1400EE3-DA96-45B8-9672-D8439EDB432F}"/>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B30658B8-94FD-40DD-93C8-729610F5F54C}"/>
    <cellStyle name="Normal 5 3 3 2 5 2 3" xfId="12017" xr:uid="{0C5B6126-A5AC-4641-8556-EA71CBCAB67B}"/>
    <cellStyle name="Normal 5 3 3 2 5 3" xfId="5640" xr:uid="{00000000-0005-0000-0000-0000BA190000}"/>
    <cellStyle name="Normal 5 3 3 2 5 3 2" xfId="14090" xr:uid="{7792F45D-FC66-4CEC-A51C-13EC371E1AC5}"/>
    <cellStyle name="Normal 5 3 3 2 5 4" xfId="9872" xr:uid="{F4735A6D-C0CE-43A8-A011-4828B585EE97}"/>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64B19DC9-5D2A-4F95-98F8-4FA416FC2A15}"/>
    <cellStyle name="Normal 5 3 3 2 6 2 3" xfId="12430" xr:uid="{48C93189-BD9C-4D3C-AA4A-3F1F5880963B}"/>
    <cellStyle name="Normal 5 3 3 2 6 3" xfId="6053" xr:uid="{00000000-0005-0000-0000-0000BE190000}"/>
    <cellStyle name="Normal 5 3 3 2 6 3 2" xfId="14503" xr:uid="{5A3FFBBE-AC85-4CF1-8FA2-88769FBA71A9}"/>
    <cellStyle name="Normal 5 3 3 2 6 4" xfId="10285" xr:uid="{3C59AD5F-985A-48C4-981B-827C69E06B30}"/>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8FA5CD93-C3C9-446C-B56B-18818EA22DAC}"/>
    <cellStyle name="Normal 5 3 3 2 7 2 3" xfId="12843" xr:uid="{8E5B3C69-1EC5-4634-81C2-5A2B0647F18E}"/>
    <cellStyle name="Normal 5 3 3 2 7 3" xfId="6466" xr:uid="{00000000-0005-0000-0000-0000C2190000}"/>
    <cellStyle name="Normal 5 3 3 2 7 3 2" xfId="14916" xr:uid="{B9A7E7B0-B7E4-42A7-929E-E74A65C4FF3A}"/>
    <cellStyle name="Normal 5 3 3 2 7 4" xfId="10698" xr:uid="{0E476C01-98BF-4870-90C8-04A22A5B4443}"/>
    <cellStyle name="Normal 5 3 3 2 8" xfId="2596" xr:uid="{00000000-0005-0000-0000-0000C3190000}"/>
    <cellStyle name="Normal 5 3 3 2 8 2" xfId="6879" xr:uid="{00000000-0005-0000-0000-0000C4190000}"/>
    <cellStyle name="Normal 5 3 3 2 8 2 2" xfId="15329" xr:uid="{BA69A185-0504-4890-81E6-DFCC18C44DF3}"/>
    <cellStyle name="Normal 5 3 3 2 8 3" xfId="11111" xr:uid="{FEF59AEA-E2DE-4D8C-A469-123DC3113578}"/>
    <cellStyle name="Normal 5 3 3 2 9" xfId="4814" xr:uid="{00000000-0005-0000-0000-0000C5190000}"/>
    <cellStyle name="Normal 5 3 3 2 9 2" xfId="13264" xr:uid="{7FC572A2-4801-40B5-9E35-83CF2489165C}"/>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511080DA-EF65-4551-BF45-3AF92E48AD20}"/>
    <cellStyle name="Normal 5 3 3 3 2 2 2 3" xfId="11609" xr:uid="{CE70E9CF-3EF6-48A0-8D57-E10EF30A0690}"/>
    <cellStyle name="Normal 5 3 3 3 2 2 3" xfId="5232" xr:uid="{00000000-0005-0000-0000-0000CB190000}"/>
    <cellStyle name="Normal 5 3 3 3 2 2 3 2" xfId="13682" xr:uid="{61A954B0-0399-4150-8AE1-097498EC0B39}"/>
    <cellStyle name="Normal 5 3 3 3 2 2 4" xfId="9464" xr:uid="{3A511593-B12E-41D1-8C64-3AF3ACB9F8E1}"/>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37DFC8AC-CBAE-40DA-BF16-729F2AC4F4E9}"/>
    <cellStyle name="Normal 5 3 3 3 2 3 2 3" xfId="12022" xr:uid="{364AD62D-B8F0-4EDC-8DBC-1A1F68BB6927}"/>
    <cellStyle name="Normal 5 3 3 3 2 3 3" xfId="5645" xr:uid="{00000000-0005-0000-0000-0000CF190000}"/>
    <cellStyle name="Normal 5 3 3 3 2 3 3 2" xfId="14095" xr:uid="{D26D3D3B-3E8A-46E9-AE29-6C514D93C515}"/>
    <cellStyle name="Normal 5 3 3 3 2 3 4" xfId="9877" xr:uid="{E4AE257F-AF85-4378-BB31-822DE767672B}"/>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E535346C-8B83-4DC6-AF5D-1A1E044E116B}"/>
    <cellStyle name="Normal 5 3 3 3 2 4 2 3" xfId="12435" xr:uid="{D43AF9F8-C5B6-4033-8EDC-D1A81A0AD092}"/>
    <cellStyle name="Normal 5 3 3 3 2 4 3" xfId="6058" xr:uid="{00000000-0005-0000-0000-0000D3190000}"/>
    <cellStyle name="Normal 5 3 3 3 2 4 3 2" xfId="14508" xr:uid="{7FD8B3E8-54A9-4FF0-B54C-5F79B307F22B}"/>
    <cellStyle name="Normal 5 3 3 3 2 4 4" xfId="10290" xr:uid="{9DDBCC01-DBB1-4C48-8F62-9F1AB6EFA0DF}"/>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6F40C346-0399-4BD4-9669-A091439F9298}"/>
    <cellStyle name="Normal 5 3 3 3 2 5 2 3" xfId="12848" xr:uid="{B88EB344-76C6-42CA-AB15-622355C5FAB6}"/>
    <cellStyle name="Normal 5 3 3 3 2 5 3" xfId="6471" xr:uid="{00000000-0005-0000-0000-0000D7190000}"/>
    <cellStyle name="Normal 5 3 3 3 2 5 3 2" xfId="14921" xr:uid="{80F055C7-897F-4DBD-BC6D-B96025BDE84E}"/>
    <cellStyle name="Normal 5 3 3 3 2 5 4" xfId="10703" xr:uid="{F934FA5C-78B1-444A-8336-74F82CB93F6B}"/>
    <cellStyle name="Normal 5 3 3 3 2 6" xfId="2601" xr:uid="{00000000-0005-0000-0000-0000D8190000}"/>
    <cellStyle name="Normal 5 3 3 3 2 6 2" xfId="6884" xr:uid="{00000000-0005-0000-0000-0000D9190000}"/>
    <cellStyle name="Normal 5 3 3 3 2 6 2 2" xfId="15334" xr:uid="{4EDCF53D-DEC5-4E44-9B89-1A0B9933E3BC}"/>
    <cellStyle name="Normal 5 3 3 3 2 6 3" xfId="11116" xr:uid="{648FE194-74F8-4AD7-9BE1-F9BBA923CD07}"/>
    <cellStyle name="Normal 5 3 3 3 2 7" xfId="4819" xr:uid="{00000000-0005-0000-0000-0000DA190000}"/>
    <cellStyle name="Normal 5 3 3 3 2 7 2" xfId="13269" xr:uid="{DB70DAEA-F137-41FC-BCD5-06405BD774A1}"/>
    <cellStyle name="Normal 5 3 3 3 2 8" xfId="9051" xr:uid="{86D11B3C-4758-4CBA-B403-E0FECD6A02D8}"/>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6AFC92A1-1438-4FE4-ABAF-AFDFA70DEAE0}"/>
    <cellStyle name="Normal 5 3 3 3 3 2 3" xfId="11608" xr:uid="{5070C76F-B512-4409-9C5B-60B16D03FB70}"/>
    <cellStyle name="Normal 5 3 3 3 3 3" xfId="5231" xr:uid="{00000000-0005-0000-0000-0000DE190000}"/>
    <cellStyle name="Normal 5 3 3 3 3 3 2" xfId="13681" xr:uid="{E48DBDA6-8764-45D7-B4B5-44035D7FED3C}"/>
    <cellStyle name="Normal 5 3 3 3 3 4" xfId="9463" xr:uid="{3757D1A5-B8D3-4717-95C6-5F1320BE475F}"/>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7D5F2D8E-11EC-42C9-BF68-E94B20511027}"/>
    <cellStyle name="Normal 5 3 3 3 4 2 3" xfId="12021" xr:uid="{9A98D28D-E449-44C3-920F-C0DD84D7D07D}"/>
    <cellStyle name="Normal 5 3 3 3 4 3" xfId="5644" xr:uid="{00000000-0005-0000-0000-0000E2190000}"/>
    <cellStyle name="Normal 5 3 3 3 4 3 2" xfId="14094" xr:uid="{14995A33-2894-48E2-9E68-404D51FC9651}"/>
    <cellStyle name="Normal 5 3 3 3 4 4" xfId="9876" xr:uid="{2F884882-98A9-43E0-B97F-25AF4ED0D09D}"/>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CDCF8DC8-3DA6-439C-93FE-05BA3C38D49C}"/>
    <cellStyle name="Normal 5 3 3 3 5 2 3" xfId="12434" xr:uid="{F9323FC7-4555-4DE0-AF20-02ED9A0B8C01}"/>
    <cellStyle name="Normal 5 3 3 3 5 3" xfId="6057" xr:uid="{00000000-0005-0000-0000-0000E6190000}"/>
    <cellStyle name="Normal 5 3 3 3 5 3 2" xfId="14507" xr:uid="{10363EFA-10B3-47B4-8D44-DA1DDD45FB33}"/>
    <cellStyle name="Normal 5 3 3 3 5 4" xfId="10289" xr:uid="{1D1CA684-BAD9-49C3-8A44-0A2ED80D024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C9939056-2C07-44C6-8011-DF893FA2775E}"/>
    <cellStyle name="Normal 5 3 3 3 6 2 3" xfId="12847" xr:uid="{69AB40C9-F884-4F27-89E0-7F77089FF38F}"/>
    <cellStyle name="Normal 5 3 3 3 6 3" xfId="6470" xr:uid="{00000000-0005-0000-0000-0000EA190000}"/>
    <cellStyle name="Normal 5 3 3 3 6 3 2" xfId="14920" xr:uid="{C8E79401-3E15-4B38-8A32-9A76177D1894}"/>
    <cellStyle name="Normal 5 3 3 3 6 4" xfId="10702" xr:uid="{A6902065-5FD5-4A14-8583-7ADF9D210104}"/>
    <cellStyle name="Normal 5 3 3 3 7" xfId="2600" xr:uid="{00000000-0005-0000-0000-0000EB190000}"/>
    <cellStyle name="Normal 5 3 3 3 7 2" xfId="6883" xr:uid="{00000000-0005-0000-0000-0000EC190000}"/>
    <cellStyle name="Normal 5 3 3 3 7 2 2" xfId="15333" xr:uid="{BE2C108D-3DB2-4D02-B7B3-0636B1EB0283}"/>
    <cellStyle name="Normal 5 3 3 3 7 3" xfId="11115" xr:uid="{EBDC5E41-CF36-499B-80B4-B3A28A663530}"/>
    <cellStyle name="Normal 5 3 3 3 8" xfId="4818" xr:uid="{00000000-0005-0000-0000-0000ED190000}"/>
    <cellStyle name="Normal 5 3 3 3 8 2" xfId="13268" xr:uid="{7BB23CDD-FB75-44EF-AD09-8052809827D2}"/>
    <cellStyle name="Normal 5 3 3 3 9" xfId="9050" xr:uid="{BDDCF25A-38DA-4A88-8AFB-F890E0BBC342}"/>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3E843A9C-C849-4420-9D8C-220FB55699F2}"/>
    <cellStyle name="Normal 5 3 3 4 2 2 3" xfId="11610" xr:uid="{C788FF7B-EAB5-40D1-AC4F-910F122A5C91}"/>
    <cellStyle name="Normal 5 3 3 4 2 3" xfId="5233" xr:uid="{00000000-0005-0000-0000-0000F2190000}"/>
    <cellStyle name="Normal 5 3 3 4 2 3 2" xfId="13683" xr:uid="{95D5508D-F808-42C2-A126-FA88E3B5DE9A}"/>
    <cellStyle name="Normal 5 3 3 4 2 4" xfId="9465" xr:uid="{5270D1A7-FF9D-4062-B862-2F3CF630AA90}"/>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C11E89CD-1455-47C6-8A2C-C9CAB1841726}"/>
    <cellStyle name="Normal 5 3 3 4 3 2 3" xfId="12023" xr:uid="{6BBEA7A3-4D5A-43E5-8A87-8AB087C421CA}"/>
    <cellStyle name="Normal 5 3 3 4 3 3" xfId="5646" xr:uid="{00000000-0005-0000-0000-0000F6190000}"/>
    <cellStyle name="Normal 5 3 3 4 3 3 2" xfId="14096" xr:uid="{53C76A5B-8302-4B7C-8FC0-92FC64FB7C3B}"/>
    <cellStyle name="Normal 5 3 3 4 3 4" xfId="9878" xr:uid="{AE2767E5-FB7A-4BAE-974D-AA3F101F1CBE}"/>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2F74F285-ED60-44D0-B20B-EBDB5ED323A0}"/>
    <cellStyle name="Normal 5 3 3 4 4 2 3" xfId="12436" xr:uid="{FE6B8EBB-03B7-49EA-89C0-C7796D516D0C}"/>
    <cellStyle name="Normal 5 3 3 4 4 3" xfId="6059" xr:uid="{00000000-0005-0000-0000-0000FA190000}"/>
    <cellStyle name="Normal 5 3 3 4 4 3 2" xfId="14509" xr:uid="{5A80FEAE-F60B-46AB-A5BD-BB510A62FB90}"/>
    <cellStyle name="Normal 5 3 3 4 4 4" xfId="10291" xr:uid="{00F83672-4961-483C-9221-9044D88898DB}"/>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0DEE8388-55F9-4829-A939-82698E19F428}"/>
    <cellStyle name="Normal 5 3 3 4 5 2 3" xfId="12849" xr:uid="{C8B73C34-78EA-4D51-8734-E5D426A0E67D}"/>
    <cellStyle name="Normal 5 3 3 4 5 3" xfId="6472" xr:uid="{00000000-0005-0000-0000-0000FE190000}"/>
    <cellStyle name="Normal 5 3 3 4 5 3 2" xfId="14922" xr:uid="{36D0FDE5-00E5-4873-9E9B-CC23BBFE19B8}"/>
    <cellStyle name="Normal 5 3 3 4 5 4" xfId="10704" xr:uid="{E4B0294F-91F3-4C53-8C68-84C8D9B6DC8F}"/>
    <cellStyle name="Normal 5 3 3 4 6" xfId="2602" xr:uid="{00000000-0005-0000-0000-0000FF190000}"/>
    <cellStyle name="Normal 5 3 3 4 6 2" xfId="6885" xr:uid="{00000000-0005-0000-0000-0000001A0000}"/>
    <cellStyle name="Normal 5 3 3 4 6 2 2" xfId="15335" xr:uid="{F0C4796F-D37A-496C-B110-C4A2B660293B}"/>
    <cellStyle name="Normal 5 3 3 4 6 3" xfId="11117" xr:uid="{79933BC6-0D52-4880-9CB6-3264DC64A20E}"/>
    <cellStyle name="Normal 5 3 3 4 7" xfId="4820" xr:uid="{00000000-0005-0000-0000-0000011A0000}"/>
    <cellStyle name="Normal 5 3 3 4 7 2" xfId="13270" xr:uid="{91EC2E6E-1270-49E3-ABE4-F81120AB9A48}"/>
    <cellStyle name="Normal 5 3 3 4 8" xfId="9052" xr:uid="{2B6ADDB6-16B2-4C25-8ED7-C3F7ACBF7577}"/>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2CD461A1-A390-403C-878E-66AC9DA9906A}"/>
    <cellStyle name="Normal 5 3 3 5 2 3" xfId="11603" xr:uid="{6CC424C7-9E29-49A7-B39E-3FE644C767F0}"/>
    <cellStyle name="Normal 5 3 3 5 3" xfId="5226" xr:uid="{00000000-0005-0000-0000-0000051A0000}"/>
    <cellStyle name="Normal 5 3 3 5 3 2" xfId="13676" xr:uid="{C2A5239C-B826-429C-B0F1-2B8BC0F8D634}"/>
    <cellStyle name="Normal 5 3 3 5 4" xfId="9458" xr:uid="{F5E59C46-1E32-498A-9487-41CBD5032B68}"/>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F4269AB9-57A6-489A-96D1-240240510A6C}"/>
    <cellStyle name="Normal 5 3 3 6 2 3" xfId="12016" xr:uid="{925CA004-CFAD-4430-AF48-87CC13546EFF}"/>
    <cellStyle name="Normal 5 3 3 6 3" xfId="5639" xr:uid="{00000000-0005-0000-0000-0000091A0000}"/>
    <cellStyle name="Normal 5 3 3 6 3 2" xfId="14089" xr:uid="{49894E56-4611-4208-9161-D24D2DE49447}"/>
    <cellStyle name="Normal 5 3 3 6 4" xfId="9871" xr:uid="{741D97A4-6D43-4BC9-8009-C8E25DD114AB}"/>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9AA90767-EC9E-4028-9566-FA86E39D1055}"/>
    <cellStyle name="Normal 5 3 3 7 2 3" xfId="12429" xr:uid="{2303611B-E331-431B-8876-360E0E33218B}"/>
    <cellStyle name="Normal 5 3 3 7 3" xfId="6052" xr:uid="{00000000-0005-0000-0000-00000D1A0000}"/>
    <cellStyle name="Normal 5 3 3 7 3 2" xfId="14502" xr:uid="{AFFEFD09-BE49-4665-B863-32CBAA649E05}"/>
    <cellStyle name="Normal 5 3 3 7 4" xfId="10284" xr:uid="{3BA9959A-D8F7-4999-B014-8F1DCE485441}"/>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9666AFAC-65E8-469A-82D2-6A0192950037}"/>
    <cellStyle name="Normal 5 3 3 8 2 3" xfId="12842" xr:uid="{89DC7B2C-32C5-4A2E-A876-DFCC0AE34CC8}"/>
    <cellStyle name="Normal 5 3 3 8 3" xfId="6465" xr:uid="{00000000-0005-0000-0000-0000111A0000}"/>
    <cellStyle name="Normal 5 3 3 8 3 2" xfId="14915" xr:uid="{7B1E5CAD-6F9F-4F56-B1F5-843E3D4F2B6E}"/>
    <cellStyle name="Normal 5 3 3 8 4" xfId="10697" xr:uid="{2EB27CC3-259F-4D17-8D49-1D7B556C3E06}"/>
    <cellStyle name="Normal 5 3 3 9" xfId="2595" xr:uid="{00000000-0005-0000-0000-0000121A0000}"/>
    <cellStyle name="Normal 5 3 3 9 2" xfId="6878" xr:uid="{00000000-0005-0000-0000-0000131A0000}"/>
    <cellStyle name="Normal 5 3 3 9 2 2" xfId="15328" xr:uid="{E61312A0-8444-407B-A896-B8BE029F8516}"/>
    <cellStyle name="Normal 5 3 3 9 3" xfId="11110" xr:uid="{D9B11015-972B-4CFF-B069-F77BACC782E7}"/>
    <cellStyle name="Normal 5 3 4" xfId="449" xr:uid="{00000000-0005-0000-0000-0000141A0000}"/>
    <cellStyle name="Normal 5 3 4 10" xfId="9053" xr:uid="{46A55CA4-9626-4FA8-82DF-0D235FB286D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865F82D2-C0A9-4F63-9262-B55FFB54C5A5}"/>
    <cellStyle name="Normal 5 3 4 2 2 2 2 3" xfId="11613" xr:uid="{19A1BCEF-D69E-4B25-B969-BE76D586F9B2}"/>
    <cellStyle name="Normal 5 3 4 2 2 2 3" xfId="5236" xr:uid="{00000000-0005-0000-0000-00001A1A0000}"/>
    <cellStyle name="Normal 5 3 4 2 2 2 3 2" xfId="13686" xr:uid="{80A2E4D1-451B-4213-8DC4-A4C26CF5BA28}"/>
    <cellStyle name="Normal 5 3 4 2 2 2 4" xfId="9468" xr:uid="{C519F889-2E53-4D4A-9DDB-4DD88CE76CF8}"/>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4160F5D6-6BA9-4946-A5CB-00A798093C9A}"/>
    <cellStyle name="Normal 5 3 4 2 2 3 2 3" xfId="12026" xr:uid="{50F44AF9-0475-4A46-8DEF-C5E7F126CA51}"/>
    <cellStyle name="Normal 5 3 4 2 2 3 3" xfId="5649" xr:uid="{00000000-0005-0000-0000-00001E1A0000}"/>
    <cellStyle name="Normal 5 3 4 2 2 3 3 2" xfId="14099" xr:uid="{CBAE324B-2985-4D36-881D-DF89FE2854FD}"/>
    <cellStyle name="Normal 5 3 4 2 2 3 4" xfId="9881" xr:uid="{90CCDFF0-322C-4A17-9621-7996FBEEF84B}"/>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7C8F4DAA-4CF3-497D-8880-8061CF0D93B6}"/>
    <cellStyle name="Normal 5 3 4 2 2 4 2 3" xfId="12439" xr:uid="{44CA19FF-C94E-4542-9EAF-E0DD2C40A5F0}"/>
    <cellStyle name="Normal 5 3 4 2 2 4 3" xfId="6062" xr:uid="{00000000-0005-0000-0000-0000221A0000}"/>
    <cellStyle name="Normal 5 3 4 2 2 4 3 2" xfId="14512" xr:uid="{2BCE6974-1386-44C2-A42D-F73F5BFEC242}"/>
    <cellStyle name="Normal 5 3 4 2 2 4 4" xfId="10294" xr:uid="{BA33C385-E2BC-4871-B7B1-2EC6C0195563}"/>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946861BD-434A-4B60-979D-FFF8D52B8373}"/>
    <cellStyle name="Normal 5 3 4 2 2 5 2 3" xfId="12852" xr:uid="{BDFE4342-DC44-40AE-83A2-9063F3B4C4DD}"/>
    <cellStyle name="Normal 5 3 4 2 2 5 3" xfId="6475" xr:uid="{00000000-0005-0000-0000-0000261A0000}"/>
    <cellStyle name="Normal 5 3 4 2 2 5 3 2" xfId="14925" xr:uid="{946CC6A4-45B7-49B0-A549-AA373FF07CC7}"/>
    <cellStyle name="Normal 5 3 4 2 2 5 4" xfId="10707" xr:uid="{01721CA2-1D3D-4387-B5E1-8E619BB3C4F4}"/>
    <cellStyle name="Normal 5 3 4 2 2 6" xfId="2605" xr:uid="{00000000-0005-0000-0000-0000271A0000}"/>
    <cellStyle name="Normal 5 3 4 2 2 6 2" xfId="6888" xr:uid="{00000000-0005-0000-0000-0000281A0000}"/>
    <cellStyle name="Normal 5 3 4 2 2 6 2 2" xfId="15338" xr:uid="{D602E339-E30E-4120-B8F7-3FABC7EE52F5}"/>
    <cellStyle name="Normal 5 3 4 2 2 6 3" xfId="11120" xr:uid="{86725E9A-F806-4B4A-89DF-DEF099F057D4}"/>
    <cellStyle name="Normal 5 3 4 2 2 7" xfId="4823" xr:uid="{00000000-0005-0000-0000-0000291A0000}"/>
    <cellStyle name="Normal 5 3 4 2 2 7 2" xfId="13273" xr:uid="{47F38445-A2C3-42FE-8CF1-1606BA832450}"/>
    <cellStyle name="Normal 5 3 4 2 2 8" xfId="9055" xr:uid="{04B02D97-292E-4F46-835D-ED744EE15248}"/>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3CD018E3-2E37-4D5A-9A93-C53BCE7F9DD7}"/>
    <cellStyle name="Normal 5 3 4 2 3 2 3" xfId="11612" xr:uid="{9C0828F4-A6BC-43E7-8EC7-E6FAAE35068B}"/>
    <cellStyle name="Normal 5 3 4 2 3 3" xfId="5235" xr:uid="{00000000-0005-0000-0000-00002D1A0000}"/>
    <cellStyle name="Normal 5 3 4 2 3 3 2" xfId="13685" xr:uid="{1457A35C-147A-408C-B848-608DF4FEA469}"/>
    <cellStyle name="Normal 5 3 4 2 3 4" xfId="9467" xr:uid="{0F861A63-D939-4AA0-BF74-679A667F984F}"/>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36E6DDB3-48C8-47FF-AFBB-308F5113AF5A}"/>
    <cellStyle name="Normal 5 3 4 2 4 2 3" xfId="12025" xr:uid="{35810C5E-C8B3-4F7B-9758-D89F733B9C52}"/>
    <cellStyle name="Normal 5 3 4 2 4 3" xfId="5648" xr:uid="{00000000-0005-0000-0000-0000311A0000}"/>
    <cellStyle name="Normal 5 3 4 2 4 3 2" xfId="14098" xr:uid="{F558201C-E861-4B3D-8B9A-FA6BF433C004}"/>
    <cellStyle name="Normal 5 3 4 2 4 4" xfId="9880" xr:uid="{B7FC8791-705D-4209-85BA-18DCD19DF68B}"/>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7813367B-988F-472E-BED1-F87DD2C4298A}"/>
    <cellStyle name="Normal 5 3 4 2 5 2 3" xfId="12438" xr:uid="{9967EFB8-4AC6-401D-B99C-43044245A948}"/>
    <cellStyle name="Normal 5 3 4 2 5 3" xfId="6061" xr:uid="{00000000-0005-0000-0000-0000351A0000}"/>
    <cellStyle name="Normal 5 3 4 2 5 3 2" xfId="14511" xr:uid="{070C30EC-0EB9-4B90-932A-6BC9D7245613}"/>
    <cellStyle name="Normal 5 3 4 2 5 4" xfId="10293" xr:uid="{97D4A5CE-076A-42C0-B61D-CBB8A3A5DB5B}"/>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85677E43-C1AA-4C30-855D-F8791D5E3D5F}"/>
    <cellStyle name="Normal 5 3 4 2 6 2 3" xfId="12851" xr:uid="{36B5162E-3B9B-4BA9-99B1-1BBFCC141FEB}"/>
    <cellStyle name="Normal 5 3 4 2 6 3" xfId="6474" xr:uid="{00000000-0005-0000-0000-0000391A0000}"/>
    <cellStyle name="Normal 5 3 4 2 6 3 2" xfId="14924" xr:uid="{AD76E4B1-B001-4401-BC50-8D723F00C06F}"/>
    <cellStyle name="Normal 5 3 4 2 6 4" xfId="10706" xr:uid="{3F79ADCB-8FFA-43A2-B717-81C252151C5B}"/>
    <cellStyle name="Normal 5 3 4 2 7" xfId="2604" xr:uid="{00000000-0005-0000-0000-00003A1A0000}"/>
    <cellStyle name="Normal 5 3 4 2 7 2" xfId="6887" xr:uid="{00000000-0005-0000-0000-00003B1A0000}"/>
    <cellStyle name="Normal 5 3 4 2 7 2 2" xfId="15337" xr:uid="{9CDE51F0-7B61-4C9A-BEF3-D7A6DC3DFA49}"/>
    <cellStyle name="Normal 5 3 4 2 7 3" xfId="11119" xr:uid="{23C614FD-CFAF-4DA2-9E9E-59AE85F8A59A}"/>
    <cellStyle name="Normal 5 3 4 2 8" xfId="4822" xr:uid="{00000000-0005-0000-0000-00003C1A0000}"/>
    <cellStyle name="Normal 5 3 4 2 8 2" xfId="13272" xr:uid="{F753E981-4B51-486E-9448-ADF7E9C8C87B}"/>
    <cellStyle name="Normal 5 3 4 2 9" xfId="9054" xr:uid="{A1A3DD9A-E777-4912-A16A-2E6CF76A0EAB}"/>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E861018B-E777-4D74-9EBD-D42AD1609703}"/>
    <cellStyle name="Normal 5 3 4 3 2 2 3" xfId="11614" xr:uid="{08EE579C-D434-4671-A3D4-B20BFCD0BC1F}"/>
    <cellStyle name="Normal 5 3 4 3 2 3" xfId="5237" xr:uid="{00000000-0005-0000-0000-0000411A0000}"/>
    <cellStyle name="Normal 5 3 4 3 2 3 2" xfId="13687" xr:uid="{1F40E8C0-A69A-411B-96E2-3205BFD73F32}"/>
    <cellStyle name="Normal 5 3 4 3 2 4" xfId="9469" xr:uid="{7A3B9446-F804-4360-AFDD-4CD5A617235E}"/>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73E34DF8-85B8-47A6-9BE1-51813915299B}"/>
    <cellStyle name="Normal 5 3 4 3 3 2 3" xfId="12027" xr:uid="{A574173B-FBA7-45A5-B440-4D9F8F7655DA}"/>
    <cellStyle name="Normal 5 3 4 3 3 3" xfId="5650" xr:uid="{00000000-0005-0000-0000-0000451A0000}"/>
    <cellStyle name="Normal 5 3 4 3 3 3 2" xfId="14100" xr:uid="{9C5CCC66-5927-4082-8C18-9713E009C4DB}"/>
    <cellStyle name="Normal 5 3 4 3 3 4" xfId="9882" xr:uid="{31142DCF-CEFF-4BBD-8863-6A2CCA328813}"/>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593FC559-2B4A-4F27-9C01-495ABEBA7F83}"/>
    <cellStyle name="Normal 5 3 4 3 4 2 3" xfId="12440" xr:uid="{7DABF383-DF07-4731-80B3-6FCE931964FD}"/>
    <cellStyle name="Normal 5 3 4 3 4 3" xfId="6063" xr:uid="{00000000-0005-0000-0000-0000491A0000}"/>
    <cellStyle name="Normal 5 3 4 3 4 3 2" xfId="14513" xr:uid="{4958A212-3806-4C0D-B491-A00ADF487AA5}"/>
    <cellStyle name="Normal 5 3 4 3 4 4" xfId="10295" xr:uid="{94B20605-CDD1-42C4-8C1C-BC77099CBC60}"/>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5C245A79-AB44-4D84-A77D-6506CBBF3AA2}"/>
    <cellStyle name="Normal 5 3 4 3 5 2 3" xfId="12853" xr:uid="{EBA3FB9C-D71B-4520-BB73-1D7AA184D2BE}"/>
    <cellStyle name="Normal 5 3 4 3 5 3" xfId="6476" xr:uid="{00000000-0005-0000-0000-00004D1A0000}"/>
    <cellStyle name="Normal 5 3 4 3 5 3 2" xfId="14926" xr:uid="{030519E7-964B-4ACB-A265-1B24B8EA0810}"/>
    <cellStyle name="Normal 5 3 4 3 5 4" xfId="10708" xr:uid="{5346ADCD-4857-4C77-AAE9-71DB3E086CE7}"/>
    <cellStyle name="Normal 5 3 4 3 6" xfId="2606" xr:uid="{00000000-0005-0000-0000-00004E1A0000}"/>
    <cellStyle name="Normal 5 3 4 3 6 2" xfId="6889" xr:uid="{00000000-0005-0000-0000-00004F1A0000}"/>
    <cellStyle name="Normal 5 3 4 3 6 2 2" xfId="15339" xr:uid="{B14BA432-7E4C-4E1A-A117-E4BAAF357671}"/>
    <cellStyle name="Normal 5 3 4 3 6 3" xfId="11121" xr:uid="{2166A2A9-2714-4BAE-9E9C-D3418E647FEB}"/>
    <cellStyle name="Normal 5 3 4 3 7" xfId="4824" xr:uid="{00000000-0005-0000-0000-0000501A0000}"/>
    <cellStyle name="Normal 5 3 4 3 7 2" xfId="13274" xr:uid="{F9992B26-FD73-4EF4-811F-BD4BAB26A203}"/>
    <cellStyle name="Normal 5 3 4 3 8" xfId="9056" xr:uid="{F5949B1A-D65D-4B45-8ADE-442196C518AE}"/>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F182F765-E831-4606-AC17-1D342208F4CF}"/>
    <cellStyle name="Normal 5 3 4 4 2 3" xfId="11611" xr:uid="{5D4E4CC7-915C-4739-AB52-0AAA99679530}"/>
    <cellStyle name="Normal 5 3 4 4 3" xfId="5234" xr:uid="{00000000-0005-0000-0000-0000541A0000}"/>
    <cellStyle name="Normal 5 3 4 4 3 2" xfId="13684" xr:uid="{6F863771-EB72-46F3-A14C-5A3F25BF37A3}"/>
    <cellStyle name="Normal 5 3 4 4 4" xfId="9466" xr:uid="{2C357A2B-F687-4E58-8B3C-39979A808201}"/>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4AAD5995-BE41-470B-A243-8794C0950344}"/>
    <cellStyle name="Normal 5 3 4 5 2 3" xfId="12024" xr:uid="{86560561-507E-4BE0-8098-7705814CF8F5}"/>
    <cellStyle name="Normal 5 3 4 5 3" xfId="5647" xr:uid="{00000000-0005-0000-0000-0000581A0000}"/>
    <cellStyle name="Normal 5 3 4 5 3 2" xfId="14097" xr:uid="{E3341707-D67C-4AE6-8B43-085A6ECC227C}"/>
    <cellStyle name="Normal 5 3 4 5 4" xfId="9879" xr:uid="{F55C165A-8BAB-4632-9FAE-8CDD85755AA3}"/>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CB9F50D1-9851-4AA0-A185-86D60EC36A41}"/>
    <cellStyle name="Normal 5 3 4 6 2 3" xfId="12437" xr:uid="{0D73F71D-57C6-4B55-976F-45A6867C0BD9}"/>
    <cellStyle name="Normal 5 3 4 6 3" xfId="6060" xr:uid="{00000000-0005-0000-0000-00005C1A0000}"/>
    <cellStyle name="Normal 5 3 4 6 3 2" xfId="14510" xr:uid="{97715183-0BE1-43E4-B9A3-C8C61A47D3C3}"/>
    <cellStyle name="Normal 5 3 4 6 4" xfId="10292" xr:uid="{782FDA67-0E2A-458E-B631-9478B8DBB48D}"/>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1E149793-80D0-489F-9241-D9D224BD91E3}"/>
    <cellStyle name="Normal 5 3 4 7 2 3" xfId="12850" xr:uid="{E2E6A51A-C943-4835-B7DF-45F2C12FA031}"/>
    <cellStyle name="Normal 5 3 4 7 3" xfId="6473" xr:uid="{00000000-0005-0000-0000-0000601A0000}"/>
    <cellStyle name="Normal 5 3 4 7 3 2" xfId="14923" xr:uid="{7132C57B-FB16-4D98-8CCA-B58987969817}"/>
    <cellStyle name="Normal 5 3 4 7 4" xfId="10705" xr:uid="{88DA0C2F-B3FB-416E-9FD4-EB682B2793B8}"/>
    <cellStyle name="Normal 5 3 4 8" xfId="2603" xr:uid="{00000000-0005-0000-0000-0000611A0000}"/>
    <cellStyle name="Normal 5 3 4 8 2" xfId="6886" xr:uid="{00000000-0005-0000-0000-0000621A0000}"/>
    <cellStyle name="Normal 5 3 4 8 2 2" xfId="15336" xr:uid="{BE6AB074-EDAA-4197-BF88-08BCBDB03624}"/>
    <cellStyle name="Normal 5 3 4 8 3" xfId="11118" xr:uid="{F6E81D2B-045A-4FFC-9A1B-08A27C516C5A}"/>
    <cellStyle name="Normal 5 3 4 9" xfId="4821" xr:uid="{00000000-0005-0000-0000-0000631A0000}"/>
    <cellStyle name="Normal 5 3 4 9 2" xfId="13271" xr:uid="{3A5E7C36-C090-49D8-B12D-589C4634833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0C11551C-2F7B-46C2-97A4-9BBB7C5582E7}"/>
    <cellStyle name="Normal 5 3 5 2 2 2 3" xfId="11616" xr:uid="{DDD25EA4-8727-4611-A5A2-29A19B39D4BE}"/>
    <cellStyle name="Normal 5 3 5 2 2 3" xfId="5239" xr:uid="{00000000-0005-0000-0000-0000691A0000}"/>
    <cellStyle name="Normal 5 3 5 2 2 3 2" xfId="13689" xr:uid="{B4AEEAD7-53D6-47D0-B73E-A700DB71E18C}"/>
    <cellStyle name="Normal 5 3 5 2 2 4" xfId="9471" xr:uid="{8A3F585A-3711-4097-AEBA-897AE847D403}"/>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5ADDB381-0C19-427F-9F40-F8F7B7E20A9F}"/>
    <cellStyle name="Normal 5 3 5 2 3 2 3" xfId="12029" xr:uid="{19157025-9F9D-4678-BF8F-47430E6B274E}"/>
    <cellStyle name="Normal 5 3 5 2 3 3" xfId="5652" xr:uid="{00000000-0005-0000-0000-00006D1A0000}"/>
    <cellStyle name="Normal 5 3 5 2 3 3 2" xfId="14102" xr:uid="{65DA8CB7-0ED5-48E5-A31B-55D56FDC7C85}"/>
    <cellStyle name="Normal 5 3 5 2 3 4" xfId="9884" xr:uid="{097197C9-3461-424F-86B5-19FC7F0F0C2E}"/>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D1A8D0FB-E6D4-4F10-8B5A-946EB0880523}"/>
    <cellStyle name="Normal 5 3 5 2 4 2 3" xfId="12442" xr:uid="{B09507B3-8392-4090-B636-A8937ABFA56E}"/>
    <cellStyle name="Normal 5 3 5 2 4 3" xfId="6065" xr:uid="{00000000-0005-0000-0000-0000711A0000}"/>
    <cellStyle name="Normal 5 3 5 2 4 3 2" xfId="14515" xr:uid="{5B647E6A-3943-48AD-9363-04A5952E0374}"/>
    <cellStyle name="Normal 5 3 5 2 4 4" xfId="10297" xr:uid="{F6C91A76-1BA2-4CC4-A2E3-079E4D3B332D}"/>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2DE9A9F0-3655-40D9-9AB2-D948A6AFACFB}"/>
    <cellStyle name="Normal 5 3 5 2 5 2 3" xfId="12855" xr:uid="{7903ADAF-1047-4F76-BCD9-D763C0F0C29B}"/>
    <cellStyle name="Normal 5 3 5 2 5 3" xfId="6478" xr:uid="{00000000-0005-0000-0000-0000751A0000}"/>
    <cellStyle name="Normal 5 3 5 2 5 3 2" xfId="14928" xr:uid="{48D2D73D-8242-4CE2-8285-E259703FEF00}"/>
    <cellStyle name="Normal 5 3 5 2 5 4" xfId="10710" xr:uid="{FFF4A1D4-7DDC-4A3A-BA68-47FA8A5A8E76}"/>
    <cellStyle name="Normal 5 3 5 2 6" xfId="2608" xr:uid="{00000000-0005-0000-0000-0000761A0000}"/>
    <cellStyle name="Normal 5 3 5 2 6 2" xfId="6891" xr:uid="{00000000-0005-0000-0000-0000771A0000}"/>
    <cellStyle name="Normal 5 3 5 2 6 2 2" xfId="15341" xr:uid="{9DFEE374-3ABA-416A-9DF7-DF2F2597E4F9}"/>
    <cellStyle name="Normal 5 3 5 2 6 3" xfId="11123" xr:uid="{01BD4454-C3CA-41E7-A878-F64FF1072C69}"/>
    <cellStyle name="Normal 5 3 5 2 7" xfId="4826" xr:uid="{00000000-0005-0000-0000-0000781A0000}"/>
    <cellStyle name="Normal 5 3 5 2 7 2" xfId="13276" xr:uid="{4967F3B1-4963-4B55-83B5-6DFE14449D1E}"/>
    <cellStyle name="Normal 5 3 5 2 8" xfId="9058" xr:uid="{04E74E6D-23E6-45E0-9428-A4A6FB56DBC8}"/>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13C5ACFA-C751-4124-9F02-911B440D6639}"/>
    <cellStyle name="Normal 5 3 5 3 2 3" xfId="11615" xr:uid="{21191F3B-5542-471A-8ECD-312DACF5790D}"/>
    <cellStyle name="Normal 5 3 5 3 3" xfId="5238" xr:uid="{00000000-0005-0000-0000-00007C1A0000}"/>
    <cellStyle name="Normal 5 3 5 3 3 2" xfId="13688" xr:uid="{2E7F518A-B37B-45C5-97CE-B4FDD9335479}"/>
    <cellStyle name="Normal 5 3 5 3 4" xfId="9470" xr:uid="{F06B4520-1DF4-4A24-AF2A-D6C4C720AF65}"/>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883AA8CD-ACFC-4018-A518-BE04DAA45176}"/>
    <cellStyle name="Normal 5 3 5 4 2 3" xfId="12028" xr:uid="{9D68C66D-7FB0-4660-8CAF-5C9E96BC9731}"/>
    <cellStyle name="Normal 5 3 5 4 3" xfId="5651" xr:uid="{00000000-0005-0000-0000-0000801A0000}"/>
    <cellStyle name="Normal 5 3 5 4 3 2" xfId="14101" xr:uid="{4C652F4B-E36D-49C6-BE1F-A2D3182D5047}"/>
    <cellStyle name="Normal 5 3 5 4 4" xfId="9883" xr:uid="{B1CCA797-3912-41A5-9DB0-2AE57EC85649}"/>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F1CD612C-B405-4171-BA99-38E73FD1AF25}"/>
    <cellStyle name="Normal 5 3 5 5 2 3" xfId="12441" xr:uid="{BBC82753-06F1-4E70-8E09-436D9AFC78C5}"/>
    <cellStyle name="Normal 5 3 5 5 3" xfId="6064" xr:uid="{00000000-0005-0000-0000-0000841A0000}"/>
    <cellStyle name="Normal 5 3 5 5 3 2" xfId="14514" xr:uid="{8B4B0E58-EC73-4D6D-AD8D-62274E9556DD}"/>
    <cellStyle name="Normal 5 3 5 5 4" xfId="10296" xr:uid="{3E2B9B67-8825-49AE-8009-9930C4CEE596}"/>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8EC5AF3F-D0C9-41B1-99C9-0A75ACFBEC06}"/>
    <cellStyle name="Normal 5 3 5 6 2 3" xfId="12854" xr:uid="{6F4F167C-C3BE-4959-AA71-5396D55713D4}"/>
    <cellStyle name="Normal 5 3 5 6 3" xfId="6477" xr:uid="{00000000-0005-0000-0000-0000881A0000}"/>
    <cellStyle name="Normal 5 3 5 6 3 2" xfId="14927" xr:uid="{8429429E-EAE5-42F8-8805-153ED7915B0F}"/>
    <cellStyle name="Normal 5 3 5 6 4" xfId="10709" xr:uid="{D9C13EF1-8DBA-4B7E-9DFE-C1E06A9F35F4}"/>
    <cellStyle name="Normal 5 3 5 7" xfId="2607" xr:uid="{00000000-0005-0000-0000-0000891A0000}"/>
    <cellStyle name="Normal 5 3 5 7 2" xfId="6890" xr:uid="{00000000-0005-0000-0000-00008A1A0000}"/>
    <cellStyle name="Normal 5 3 5 7 2 2" xfId="15340" xr:uid="{C5255A7E-FDF5-4739-A736-70B15A3B0298}"/>
    <cellStyle name="Normal 5 3 5 7 3" xfId="11122" xr:uid="{DFD59DCC-4816-428E-94F4-D05D11A26DCC}"/>
    <cellStyle name="Normal 5 3 5 8" xfId="4825" xr:uid="{00000000-0005-0000-0000-00008B1A0000}"/>
    <cellStyle name="Normal 5 3 5 8 2" xfId="13275" xr:uid="{A5EE11D1-F3DE-4E2A-85B3-AA6879210619}"/>
    <cellStyle name="Normal 5 3 5 9" xfId="9057" xr:uid="{EDB6D987-FA2D-42C2-A864-54E7DAB4583B}"/>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A111FC5A-C29B-4B5A-BBE5-A95F587892A9}"/>
    <cellStyle name="Normal 5 3 6 2 2 3" xfId="11617" xr:uid="{C6920C24-FC98-4809-B579-9E2F315E5864}"/>
    <cellStyle name="Normal 5 3 6 2 3" xfId="5240" xr:uid="{00000000-0005-0000-0000-0000901A0000}"/>
    <cellStyle name="Normal 5 3 6 2 3 2" xfId="13690" xr:uid="{579D6D8B-7606-41DB-96A4-0AADD3899C55}"/>
    <cellStyle name="Normal 5 3 6 2 4" xfId="9472" xr:uid="{6B3A0C44-CADD-4D44-83D5-D0C5332FFDB8}"/>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D8569379-3F89-453B-B573-DFD822A57328}"/>
    <cellStyle name="Normal 5 3 6 3 2 3" xfId="12030" xr:uid="{3FAB6D84-716D-4321-B22C-A2A9DEFB111B}"/>
    <cellStyle name="Normal 5 3 6 3 3" xfId="5653" xr:uid="{00000000-0005-0000-0000-0000941A0000}"/>
    <cellStyle name="Normal 5 3 6 3 3 2" xfId="14103" xr:uid="{AEBEC0EC-5804-465E-BA5E-0A027F8FBBDB}"/>
    <cellStyle name="Normal 5 3 6 3 4" xfId="9885" xr:uid="{813B3FD9-9C0A-4127-A54B-53F28319648E}"/>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AD23CAA6-6399-4F18-8C4B-4DACC24E3639}"/>
    <cellStyle name="Normal 5 3 6 4 2 3" xfId="12443" xr:uid="{77046C83-8045-4696-B687-B61917B6F57D}"/>
    <cellStyle name="Normal 5 3 6 4 3" xfId="6066" xr:uid="{00000000-0005-0000-0000-0000981A0000}"/>
    <cellStyle name="Normal 5 3 6 4 3 2" xfId="14516" xr:uid="{2C5725A4-2C48-4A84-893A-7B44FB495B8B}"/>
    <cellStyle name="Normal 5 3 6 4 4" xfId="10298" xr:uid="{CD5DF91A-B57D-43A6-922C-A0C5420C19AC}"/>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7EA40523-FEFC-4F98-8C1E-4BE1CC4EF637}"/>
    <cellStyle name="Normal 5 3 6 5 2 3" xfId="12856" xr:uid="{938D983D-FE27-490A-8043-8B4BD9717F3C}"/>
    <cellStyle name="Normal 5 3 6 5 3" xfId="6479" xr:uid="{00000000-0005-0000-0000-00009C1A0000}"/>
    <cellStyle name="Normal 5 3 6 5 3 2" xfId="14929" xr:uid="{01C20C5C-C851-479E-B798-85A4363DAE54}"/>
    <cellStyle name="Normal 5 3 6 5 4" xfId="10711" xr:uid="{34B034B7-A371-4239-AED5-E2E0A9FF9CDE}"/>
    <cellStyle name="Normal 5 3 6 6" xfId="2609" xr:uid="{00000000-0005-0000-0000-00009D1A0000}"/>
    <cellStyle name="Normal 5 3 6 6 2" xfId="6892" xr:uid="{00000000-0005-0000-0000-00009E1A0000}"/>
    <cellStyle name="Normal 5 3 6 6 2 2" xfId="15342" xr:uid="{34FF7650-13E3-4F4F-B32B-72EA503BCE7D}"/>
    <cellStyle name="Normal 5 3 6 6 3" xfId="11124" xr:uid="{B988D590-6B96-4DB1-A925-14419589BE53}"/>
    <cellStyle name="Normal 5 3 6 7" xfId="4827" xr:uid="{00000000-0005-0000-0000-00009F1A0000}"/>
    <cellStyle name="Normal 5 3 6 7 2" xfId="13277" xr:uid="{2CF4A0EE-5C92-42F5-B65C-E03A9E0AAB08}"/>
    <cellStyle name="Normal 5 3 6 8" xfId="9059" xr:uid="{3F0EEFAF-D087-4C00-9E50-0686A2F67385}"/>
    <cellStyle name="Normal 5 3 7" xfId="913" xr:uid="{00000000-0005-0000-0000-0000A01A0000}"/>
    <cellStyle name="Normal 5 3 7 2" xfId="3148" xr:uid="{00000000-0005-0000-0000-0000A11A0000}"/>
    <cellStyle name="Normal 5 3 7 2 2" xfId="7370" xr:uid="{00000000-0005-0000-0000-0000A21A0000}"/>
    <cellStyle name="Normal 5 3 7 2 2 2" xfId="15820" xr:uid="{E2FCA289-6D73-4BB5-84D5-2E6074A83D12}"/>
    <cellStyle name="Normal 5 3 7 2 3" xfId="11602" xr:uid="{341BA3FD-82F5-4427-9514-A37986573E5F}"/>
    <cellStyle name="Normal 5 3 7 3" xfId="5225" xr:uid="{00000000-0005-0000-0000-0000A31A0000}"/>
    <cellStyle name="Normal 5 3 7 3 2" xfId="13675" xr:uid="{CADFAAE2-17DE-4CFE-B544-18D7B7080D28}"/>
    <cellStyle name="Normal 5 3 7 4" xfId="9457" xr:uid="{0F77F376-FF1E-4C54-B39F-E3DABD19F082}"/>
    <cellStyle name="Normal 5 3 8" xfId="1331" xr:uid="{00000000-0005-0000-0000-0000A41A0000}"/>
    <cellStyle name="Normal 5 3 8 2" xfId="3561" xr:uid="{00000000-0005-0000-0000-0000A51A0000}"/>
    <cellStyle name="Normal 5 3 8 2 2" xfId="7783" xr:uid="{00000000-0005-0000-0000-0000A61A0000}"/>
    <cellStyle name="Normal 5 3 8 2 2 2" xfId="16233" xr:uid="{ACD66AC6-07BD-48FA-A42C-2633F00E15E0}"/>
    <cellStyle name="Normal 5 3 8 2 3" xfId="12015" xr:uid="{B9E3AFAE-72D7-48CD-855F-5CD46B2E80BB}"/>
    <cellStyle name="Normal 5 3 8 3" xfId="5638" xr:uid="{00000000-0005-0000-0000-0000A71A0000}"/>
    <cellStyle name="Normal 5 3 8 3 2" xfId="14088" xr:uid="{9C720592-A35C-4253-AE13-3A41B6FE264F}"/>
    <cellStyle name="Normal 5 3 8 4" xfId="9870" xr:uid="{A630DA98-7BC1-4A0A-847A-57C91AF944FA}"/>
    <cellStyle name="Normal 5 3 9" xfId="1744" xr:uid="{00000000-0005-0000-0000-0000A81A0000}"/>
    <cellStyle name="Normal 5 3 9 2" xfId="3974" xr:uid="{00000000-0005-0000-0000-0000A91A0000}"/>
    <cellStyle name="Normal 5 3 9 2 2" xfId="8196" xr:uid="{00000000-0005-0000-0000-0000AA1A0000}"/>
    <cellStyle name="Normal 5 3 9 2 2 2" xfId="16646" xr:uid="{0D42F9D8-6794-492E-8C06-2A04BF49871C}"/>
    <cellStyle name="Normal 5 3 9 2 3" xfId="12428" xr:uid="{781EF618-43AE-4628-BEA0-22DA9F980040}"/>
    <cellStyle name="Normal 5 3 9 3" xfId="6051" xr:uid="{00000000-0005-0000-0000-0000AB1A0000}"/>
    <cellStyle name="Normal 5 3 9 3 2" xfId="14501" xr:uid="{761C2C4B-9239-419F-A84C-2BAC1B75DDF1}"/>
    <cellStyle name="Normal 5 3 9 4" xfId="10283" xr:uid="{24DC1717-374C-449E-AB2E-2DEE0F838CD9}"/>
    <cellStyle name="Normal 5 4" xfId="456" xr:uid="{00000000-0005-0000-0000-0000AC1A0000}"/>
    <cellStyle name="Normal 5 4 10" xfId="4828" xr:uid="{00000000-0005-0000-0000-0000AD1A0000}"/>
    <cellStyle name="Normal 5 4 10 2" xfId="13278" xr:uid="{23EED36A-FFC6-4804-9B54-FF12C2B5EC04}"/>
    <cellStyle name="Normal 5 4 11" xfId="9060" xr:uid="{8FCE56CB-347B-4ACB-B338-63C55AEB4992}"/>
    <cellStyle name="Normal 5 4 2" xfId="457" xr:uid="{00000000-0005-0000-0000-0000AE1A0000}"/>
    <cellStyle name="Normal 5 4 2 10" xfId="9061" xr:uid="{F74E6C70-F027-41D7-9615-BEFABCB38F83}"/>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D57D396B-5DB5-46C5-ADF1-B16414A9F06D}"/>
    <cellStyle name="Normal 5 4 2 2 2 2 2 3" xfId="11621" xr:uid="{22ECDE59-F262-420C-9F05-28A4F750C4BA}"/>
    <cellStyle name="Normal 5 4 2 2 2 2 3" xfId="5244" xr:uid="{00000000-0005-0000-0000-0000B41A0000}"/>
    <cellStyle name="Normal 5 4 2 2 2 2 3 2" xfId="13694" xr:uid="{FA7ACDD3-2E13-4896-B761-1351E204BEE6}"/>
    <cellStyle name="Normal 5 4 2 2 2 2 4" xfId="9476" xr:uid="{FB54B30F-8532-4EF7-8BCD-83505D607BA7}"/>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4BC5CFB6-0D10-4BB8-B63B-35ED4E1CB0E1}"/>
    <cellStyle name="Normal 5 4 2 2 2 3 2 3" xfId="12034" xr:uid="{1536BC6A-ACAE-4B9F-9C10-98EE0BDD3FA4}"/>
    <cellStyle name="Normal 5 4 2 2 2 3 3" xfId="5657" xr:uid="{00000000-0005-0000-0000-0000B81A0000}"/>
    <cellStyle name="Normal 5 4 2 2 2 3 3 2" xfId="14107" xr:uid="{9B6D76CB-A2DE-44C2-BD78-86E24740ADB4}"/>
    <cellStyle name="Normal 5 4 2 2 2 3 4" xfId="9889" xr:uid="{E17AEE9A-A89D-4AA3-AE54-83F13CD785A5}"/>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1C0CD7F9-640C-4AE5-A744-038813DFBF8A}"/>
    <cellStyle name="Normal 5 4 2 2 2 4 2 3" xfId="12447" xr:uid="{66D93678-BBA4-443E-B584-83C6173C033D}"/>
    <cellStyle name="Normal 5 4 2 2 2 4 3" xfId="6070" xr:uid="{00000000-0005-0000-0000-0000BC1A0000}"/>
    <cellStyle name="Normal 5 4 2 2 2 4 3 2" xfId="14520" xr:uid="{281FBA99-7F34-44D8-BF19-BDFD41E6D5D0}"/>
    <cellStyle name="Normal 5 4 2 2 2 4 4" xfId="10302" xr:uid="{ED6CB425-50D6-4555-B652-303760647C4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0402FE4F-72FF-4556-A839-804BCD8F5AC6}"/>
    <cellStyle name="Normal 5 4 2 2 2 5 2 3" xfId="12860" xr:uid="{27796584-5AC6-4742-88B8-CC2618C60773}"/>
    <cellStyle name="Normal 5 4 2 2 2 5 3" xfId="6483" xr:uid="{00000000-0005-0000-0000-0000C01A0000}"/>
    <cellStyle name="Normal 5 4 2 2 2 5 3 2" xfId="14933" xr:uid="{59CD5823-722C-4C50-8F15-614FEEA4FCD7}"/>
    <cellStyle name="Normal 5 4 2 2 2 5 4" xfId="10715" xr:uid="{8B1C815E-2832-4018-896F-4BCBB972C701}"/>
    <cellStyle name="Normal 5 4 2 2 2 6" xfId="2613" xr:uid="{00000000-0005-0000-0000-0000C11A0000}"/>
    <cellStyle name="Normal 5 4 2 2 2 6 2" xfId="6896" xr:uid="{00000000-0005-0000-0000-0000C21A0000}"/>
    <cellStyle name="Normal 5 4 2 2 2 6 2 2" xfId="15346" xr:uid="{A7B00CD2-D5F5-4671-9247-609761CE1690}"/>
    <cellStyle name="Normal 5 4 2 2 2 6 3" xfId="11128" xr:uid="{9E334489-4016-48B6-84AA-B6A98D868988}"/>
    <cellStyle name="Normal 5 4 2 2 2 7" xfId="4831" xr:uid="{00000000-0005-0000-0000-0000C31A0000}"/>
    <cellStyle name="Normal 5 4 2 2 2 7 2" xfId="13281" xr:uid="{36A1E057-4FBE-48BA-8107-3C655EEEF827}"/>
    <cellStyle name="Normal 5 4 2 2 2 8" xfId="9063" xr:uid="{DED12B94-6B14-411D-8824-A380786B79E3}"/>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905ECA95-ADE7-492C-8A19-FB52AC6AD46E}"/>
    <cellStyle name="Normal 5 4 2 2 3 2 3" xfId="11620" xr:uid="{AEE4D9C3-F6AC-4A5A-9438-B181473A260E}"/>
    <cellStyle name="Normal 5 4 2 2 3 3" xfId="5243" xr:uid="{00000000-0005-0000-0000-0000C71A0000}"/>
    <cellStyle name="Normal 5 4 2 2 3 3 2" xfId="13693" xr:uid="{A03E5289-8AFB-4006-A03F-8274C07D7645}"/>
    <cellStyle name="Normal 5 4 2 2 3 4" xfId="9475" xr:uid="{8F384B5B-D2FB-4B49-BA47-FA353D5B8105}"/>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CDB9FAF9-3D16-47A9-BC8C-352AA912F50A}"/>
    <cellStyle name="Normal 5 4 2 2 4 2 3" xfId="12033" xr:uid="{560A5AFD-EA70-4937-BF6D-1F43D0C6A372}"/>
    <cellStyle name="Normal 5 4 2 2 4 3" xfId="5656" xr:uid="{00000000-0005-0000-0000-0000CB1A0000}"/>
    <cellStyle name="Normal 5 4 2 2 4 3 2" xfId="14106" xr:uid="{966207CF-0A52-4A66-8BFD-303E9DE7FCF7}"/>
    <cellStyle name="Normal 5 4 2 2 4 4" xfId="9888" xr:uid="{D1619C52-08BB-463E-804F-AB36640950F3}"/>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F2B59DD1-7C91-4D5A-8CCF-F9AF464A2BD4}"/>
    <cellStyle name="Normal 5 4 2 2 5 2 3" xfId="12446" xr:uid="{68D1E5E1-22CD-4DE6-A9A5-FDB4CC01E738}"/>
    <cellStyle name="Normal 5 4 2 2 5 3" xfId="6069" xr:uid="{00000000-0005-0000-0000-0000CF1A0000}"/>
    <cellStyle name="Normal 5 4 2 2 5 3 2" xfId="14519" xr:uid="{8128E0BF-807F-40F7-A79E-00E4A3264F52}"/>
    <cellStyle name="Normal 5 4 2 2 5 4" xfId="10301" xr:uid="{36872B78-40F8-4637-9CB7-D66D5A41205B}"/>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898B8BA4-5741-440E-BC40-71C75DC5ECC4}"/>
    <cellStyle name="Normal 5 4 2 2 6 2 3" xfId="12859" xr:uid="{CBB03B65-2518-4759-BB0E-E641475129F6}"/>
    <cellStyle name="Normal 5 4 2 2 6 3" xfId="6482" xr:uid="{00000000-0005-0000-0000-0000D31A0000}"/>
    <cellStyle name="Normal 5 4 2 2 6 3 2" xfId="14932" xr:uid="{07CC785E-049B-41AD-98F6-2A618BAA197F}"/>
    <cellStyle name="Normal 5 4 2 2 6 4" xfId="10714" xr:uid="{9AAA9EFC-C1C5-4291-B1FD-E5115111CE8A}"/>
    <cellStyle name="Normal 5 4 2 2 7" xfId="2612" xr:uid="{00000000-0005-0000-0000-0000D41A0000}"/>
    <cellStyle name="Normal 5 4 2 2 7 2" xfId="6895" xr:uid="{00000000-0005-0000-0000-0000D51A0000}"/>
    <cellStyle name="Normal 5 4 2 2 7 2 2" xfId="15345" xr:uid="{CBDE211B-1A11-4206-8AD8-4F6E20806257}"/>
    <cellStyle name="Normal 5 4 2 2 7 3" xfId="11127" xr:uid="{0C4F29AB-43CF-4912-83C5-6C74C7C5BD40}"/>
    <cellStyle name="Normal 5 4 2 2 8" xfId="4830" xr:uid="{00000000-0005-0000-0000-0000D61A0000}"/>
    <cellStyle name="Normal 5 4 2 2 8 2" xfId="13280" xr:uid="{C677C6D5-0F64-4722-82FA-7DBF274D0143}"/>
    <cellStyle name="Normal 5 4 2 2 9" xfId="9062" xr:uid="{F9DA0227-86CE-4929-9725-9A0E5FAE4457}"/>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6B41AAD8-677A-4538-8457-E95605869393}"/>
    <cellStyle name="Normal 5 4 2 3 2 2 3" xfId="11622" xr:uid="{E194D1BE-9E8F-4DFA-B51A-75BC1DD13B2B}"/>
    <cellStyle name="Normal 5 4 2 3 2 3" xfId="5245" xr:uid="{00000000-0005-0000-0000-0000DB1A0000}"/>
    <cellStyle name="Normal 5 4 2 3 2 3 2" xfId="13695" xr:uid="{2D7CF376-C5B8-462C-AE8A-FC9C7393DAD0}"/>
    <cellStyle name="Normal 5 4 2 3 2 4" xfId="9477" xr:uid="{6F7159F6-3994-47CD-BC1D-099F91A6264F}"/>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69C9104E-71CA-41A3-BEB7-338ADF77849A}"/>
    <cellStyle name="Normal 5 4 2 3 3 2 3" xfId="12035" xr:uid="{A5EA206F-9F15-438D-BA38-3F33961AE0F0}"/>
    <cellStyle name="Normal 5 4 2 3 3 3" xfId="5658" xr:uid="{00000000-0005-0000-0000-0000DF1A0000}"/>
    <cellStyle name="Normal 5 4 2 3 3 3 2" xfId="14108" xr:uid="{86605137-3F49-4905-A84D-E50B97CBF0D1}"/>
    <cellStyle name="Normal 5 4 2 3 3 4" xfId="9890" xr:uid="{B21DAE6B-3336-465F-8008-24F4C6E96E5D}"/>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47751424-C78B-48FE-B2B1-F9AD0A34FE8C}"/>
    <cellStyle name="Normal 5 4 2 3 4 2 3" xfId="12448" xr:uid="{66B6ACA0-9E17-45FB-B2B7-9B3974730A61}"/>
    <cellStyle name="Normal 5 4 2 3 4 3" xfId="6071" xr:uid="{00000000-0005-0000-0000-0000E31A0000}"/>
    <cellStyle name="Normal 5 4 2 3 4 3 2" xfId="14521" xr:uid="{D314E167-05EB-4F68-BC5C-A6E8A40D12B2}"/>
    <cellStyle name="Normal 5 4 2 3 4 4" xfId="10303" xr:uid="{F7899E78-2E92-42BA-B4B7-28CE30DC6469}"/>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670DFF69-513A-4FD4-BCAF-860768CAD7B4}"/>
    <cellStyle name="Normal 5 4 2 3 5 2 3" xfId="12861" xr:uid="{C3DC81D8-E2AB-45A8-A61F-CEB3772C3C10}"/>
    <cellStyle name="Normal 5 4 2 3 5 3" xfId="6484" xr:uid="{00000000-0005-0000-0000-0000E71A0000}"/>
    <cellStyle name="Normal 5 4 2 3 5 3 2" xfId="14934" xr:uid="{459CDBA2-CCB0-47ED-A96F-BCA17554340C}"/>
    <cellStyle name="Normal 5 4 2 3 5 4" xfId="10716" xr:uid="{76B17574-E841-4D55-8035-70A778E510EC}"/>
    <cellStyle name="Normal 5 4 2 3 6" xfId="2614" xr:uid="{00000000-0005-0000-0000-0000E81A0000}"/>
    <cellStyle name="Normal 5 4 2 3 6 2" xfId="6897" xr:uid="{00000000-0005-0000-0000-0000E91A0000}"/>
    <cellStyle name="Normal 5 4 2 3 6 2 2" xfId="15347" xr:uid="{0C8A1572-4AE1-4D55-A3D8-820DD927A9D4}"/>
    <cellStyle name="Normal 5 4 2 3 6 3" xfId="11129" xr:uid="{BA87F5B4-EA1B-48A5-B8D8-FFF62DC2D8AB}"/>
    <cellStyle name="Normal 5 4 2 3 7" xfId="4832" xr:uid="{00000000-0005-0000-0000-0000EA1A0000}"/>
    <cellStyle name="Normal 5 4 2 3 7 2" xfId="13282" xr:uid="{0A37096F-FA85-4A83-9307-D2C336316277}"/>
    <cellStyle name="Normal 5 4 2 3 8" xfId="9064" xr:uid="{2ECDAB2E-F3B6-4EA5-8190-8D135E14E2B0}"/>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CE39C405-786D-4875-AADB-0D8D5F0B54A5}"/>
    <cellStyle name="Normal 5 4 2 4 2 3" xfId="11619" xr:uid="{0E5C85C8-2001-4A40-A77F-6F5549D5330C}"/>
    <cellStyle name="Normal 5 4 2 4 3" xfId="5242" xr:uid="{00000000-0005-0000-0000-0000EE1A0000}"/>
    <cellStyle name="Normal 5 4 2 4 3 2" xfId="13692" xr:uid="{9F6594F2-61AB-4EE8-AC11-7BDF0A2DCA5F}"/>
    <cellStyle name="Normal 5 4 2 4 4" xfId="9474" xr:uid="{62CD5A06-04A1-4200-81EC-7E653474F2EB}"/>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2C29E777-5C9E-4C5C-822B-BCF00F6E229E}"/>
    <cellStyle name="Normal 5 4 2 5 2 3" xfId="12032" xr:uid="{B967EC95-BF94-4BE0-80A4-FC384E12F488}"/>
    <cellStyle name="Normal 5 4 2 5 3" xfId="5655" xr:uid="{00000000-0005-0000-0000-0000F21A0000}"/>
    <cellStyle name="Normal 5 4 2 5 3 2" xfId="14105" xr:uid="{76015F32-6F7D-4301-8A46-7C60CB4CB538}"/>
    <cellStyle name="Normal 5 4 2 5 4" xfId="9887" xr:uid="{2394F44D-98E9-4914-87AE-719C9A13DB43}"/>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949BA799-49F2-44B7-BA40-C006432B36DB}"/>
    <cellStyle name="Normal 5 4 2 6 2 3" xfId="12445" xr:uid="{5FE73419-5B9D-40BB-9CC6-1FC1BFB6D2E8}"/>
    <cellStyle name="Normal 5 4 2 6 3" xfId="6068" xr:uid="{00000000-0005-0000-0000-0000F61A0000}"/>
    <cellStyle name="Normal 5 4 2 6 3 2" xfId="14518" xr:uid="{FEB492EF-1CA4-460C-A92E-38F5C529F28A}"/>
    <cellStyle name="Normal 5 4 2 6 4" xfId="10300" xr:uid="{E8BB991B-9759-4FA1-A3E1-50DEE010E9CE}"/>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BE085A4B-4045-4BAB-821B-688B6DFFB93E}"/>
    <cellStyle name="Normal 5 4 2 7 2 3" xfId="12858" xr:uid="{D304218E-A485-4526-B466-1D872E7E4DAD}"/>
    <cellStyle name="Normal 5 4 2 7 3" xfId="6481" xr:uid="{00000000-0005-0000-0000-0000FA1A0000}"/>
    <cellStyle name="Normal 5 4 2 7 3 2" xfId="14931" xr:uid="{C3456F49-4743-4D4D-85E8-69C9D95CE211}"/>
    <cellStyle name="Normal 5 4 2 7 4" xfId="10713" xr:uid="{6724DB69-5033-4E8D-B451-40F1708AC769}"/>
    <cellStyle name="Normal 5 4 2 8" xfId="2611" xr:uid="{00000000-0005-0000-0000-0000FB1A0000}"/>
    <cellStyle name="Normal 5 4 2 8 2" xfId="6894" xr:uid="{00000000-0005-0000-0000-0000FC1A0000}"/>
    <cellStyle name="Normal 5 4 2 8 2 2" xfId="15344" xr:uid="{8EB2FB34-ADD2-483A-B0DA-53286201A2DA}"/>
    <cellStyle name="Normal 5 4 2 8 3" xfId="11126" xr:uid="{6508BABC-6A85-495F-88D3-03689B5752DD}"/>
    <cellStyle name="Normal 5 4 2 9" xfId="4829" xr:uid="{00000000-0005-0000-0000-0000FD1A0000}"/>
    <cellStyle name="Normal 5 4 2 9 2" xfId="13279" xr:uid="{EA5B15A4-3E30-45FF-ADE3-87513AA27862}"/>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558CBC63-6ADD-4077-9A20-2A649C6F7B3A}"/>
    <cellStyle name="Normal 5 4 3 2 2 2 3" xfId="11624" xr:uid="{CB89F4AB-E7DB-440B-8FBD-159F5645040A}"/>
    <cellStyle name="Normal 5 4 3 2 2 3" xfId="5247" xr:uid="{00000000-0005-0000-0000-0000031B0000}"/>
    <cellStyle name="Normal 5 4 3 2 2 3 2" xfId="13697" xr:uid="{F8B827A4-ED98-4D4E-8BCE-91A7C3F55F68}"/>
    <cellStyle name="Normal 5 4 3 2 2 4" xfId="9479" xr:uid="{D05211A6-A6DA-489F-AADC-93BF89096C41}"/>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3635FD76-EB43-4C6E-98F9-25F957E67AD0}"/>
    <cellStyle name="Normal 5 4 3 2 3 2 3" xfId="12037" xr:uid="{7CB4F692-1AB0-464F-9201-D86BAF44EB56}"/>
    <cellStyle name="Normal 5 4 3 2 3 3" xfId="5660" xr:uid="{00000000-0005-0000-0000-0000071B0000}"/>
    <cellStyle name="Normal 5 4 3 2 3 3 2" xfId="14110" xr:uid="{8B12F32B-FDD1-4481-9708-0102D9F92C16}"/>
    <cellStyle name="Normal 5 4 3 2 3 4" xfId="9892" xr:uid="{750C977C-E2C2-4685-8F1B-A888B8AA45BA}"/>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B186E643-F6F4-4585-9B98-6CDE9E6B345C}"/>
    <cellStyle name="Normal 5 4 3 2 4 2 3" xfId="12450" xr:uid="{69F6E0FB-9838-424D-A2BF-DF422E82C687}"/>
    <cellStyle name="Normal 5 4 3 2 4 3" xfId="6073" xr:uid="{00000000-0005-0000-0000-00000B1B0000}"/>
    <cellStyle name="Normal 5 4 3 2 4 3 2" xfId="14523" xr:uid="{01DC72AB-F3B8-4EF5-9FD4-620609E70EB1}"/>
    <cellStyle name="Normal 5 4 3 2 4 4" xfId="10305" xr:uid="{07105F1A-7E5E-479F-8738-881DBE525884}"/>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940B1D62-CD95-402A-B931-97F73B4C9F73}"/>
    <cellStyle name="Normal 5 4 3 2 5 2 3" xfId="12863" xr:uid="{A5986D93-D342-4D8C-805D-6ECC2270984A}"/>
    <cellStyle name="Normal 5 4 3 2 5 3" xfId="6486" xr:uid="{00000000-0005-0000-0000-00000F1B0000}"/>
    <cellStyle name="Normal 5 4 3 2 5 3 2" xfId="14936" xr:uid="{9BA992DC-1069-4570-A5D6-2BBB7979FAD0}"/>
    <cellStyle name="Normal 5 4 3 2 5 4" xfId="10718" xr:uid="{6577B1E5-6A97-465D-8D86-A7C66F8257A8}"/>
    <cellStyle name="Normal 5 4 3 2 6" xfId="2616" xr:uid="{00000000-0005-0000-0000-0000101B0000}"/>
    <cellStyle name="Normal 5 4 3 2 6 2" xfId="6899" xr:uid="{00000000-0005-0000-0000-0000111B0000}"/>
    <cellStyle name="Normal 5 4 3 2 6 2 2" xfId="15349" xr:uid="{8A1C837F-B8CE-4678-8326-A68969BADA0C}"/>
    <cellStyle name="Normal 5 4 3 2 6 3" xfId="11131" xr:uid="{B24713FF-F894-4DEE-97B7-1251F22ECE8B}"/>
    <cellStyle name="Normal 5 4 3 2 7" xfId="4834" xr:uid="{00000000-0005-0000-0000-0000121B0000}"/>
    <cellStyle name="Normal 5 4 3 2 7 2" xfId="13284" xr:uid="{574D7C73-3FB0-4290-8FBE-625B2F5D9D17}"/>
    <cellStyle name="Normal 5 4 3 2 8" xfId="9066" xr:uid="{71140D56-9E16-422A-962D-AB0B0E1DACE4}"/>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02FF5284-CEA7-4510-B037-6BE9D9489B36}"/>
    <cellStyle name="Normal 5 4 3 3 2 3" xfId="11623" xr:uid="{DA71ACCA-B500-4AD6-8FDC-0A698D93FA81}"/>
    <cellStyle name="Normal 5 4 3 3 3" xfId="5246" xr:uid="{00000000-0005-0000-0000-0000161B0000}"/>
    <cellStyle name="Normal 5 4 3 3 3 2" xfId="13696" xr:uid="{C33644B2-25B7-4D40-B98B-4F605EA62991}"/>
    <cellStyle name="Normal 5 4 3 3 4" xfId="9478" xr:uid="{0E6A4AD3-4314-424E-83FD-59A10F3C43CC}"/>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7EBB8F8F-BA51-4B76-90A9-1853E524E99F}"/>
    <cellStyle name="Normal 5 4 3 4 2 3" xfId="12036" xr:uid="{0CE97AC1-7188-4A12-85F6-1E77710715DE}"/>
    <cellStyle name="Normal 5 4 3 4 3" xfId="5659" xr:uid="{00000000-0005-0000-0000-00001A1B0000}"/>
    <cellStyle name="Normal 5 4 3 4 3 2" xfId="14109" xr:uid="{05A088D2-AA84-4263-9BE3-0EA93FCC3B6F}"/>
    <cellStyle name="Normal 5 4 3 4 4" xfId="9891" xr:uid="{96761518-FBFD-42C7-86A0-A0BB038F3BBF}"/>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A12A3A3A-093E-4DD1-8241-8B433528DE97}"/>
    <cellStyle name="Normal 5 4 3 5 2 3" xfId="12449" xr:uid="{2BC33E13-7A03-4952-BCDA-30FBD7A21D7B}"/>
    <cellStyle name="Normal 5 4 3 5 3" xfId="6072" xr:uid="{00000000-0005-0000-0000-00001E1B0000}"/>
    <cellStyle name="Normal 5 4 3 5 3 2" xfId="14522" xr:uid="{0A06DC43-DE72-494B-AC08-959ED4D17C3A}"/>
    <cellStyle name="Normal 5 4 3 5 4" xfId="10304" xr:uid="{D1289C64-86DF-4CDA-80EA-3E72416959AB}"/>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F6B4CE54-1D45-41AD-B6CE-71CA11A602CA}"/>
    <cellStyle name="Normal 5 4 3 6 2 3" xfId="12862" xr:uid="{E73CF39D-8E15-42E2-84E8-29AF14ACB983}"/>
    <cellStyle name="Normal 5 4 3 6 3" xfId="6485" xr:uid="{00000000-0005-0000-0000-0000221B0000}"/>
    <cellStyle name="Normal 5 4 3 6 3 2" xfId="14935" xr:uid="{AC7F43AE-89F4-4ADF-8E8C-B2C80DFD87E1}"/>
    <cellStyle name="Normal 5 4 3 6 4" xfId="10717" xr:uid="{51F33764-989E-4848-80C2-972A1D41A1F8}"/>
    <cellStyle name="Normal 5 4 3 7" xfId="2615" xr:uid="{00000000-0005-0000-0000-0000231B0000}"/>
    <cellStyle name="Normal 5 4 3 7 2" xfId="6898" xr:uid="{00000000-0005-0000-0000-0000241B0000}"/>
    <cellStyle name="Normal 5 4 3 7 2 2" xfId="15348" xr:uid="{04450555-3FAE-4AAD-A382-A3DFE27CC42C}"/>
    <cellStyle name="Normal 5 4 3 7 3" xfId="11130" xr:uid="{F7E7735D-0542-47A1-B61C-6A3DDDC14850}"/>
    <cellStyle name="Normal 5 4 3 8" xfId="4833" xr:uid="{00000000-0005-0000-0000-0000251B0000}"/>
    <cellStyle name="Normal 5 4 3 8 2" xfId="13283" xr:uid="{2FAC298C-43BA-44DA-8073-986E9957EE04}"/>
    <cellStyle name="Normal 5 4 3 9" xfId="9065" xr:uid="{46408144-F87A-4462-BDFB-DA4649B1C03A}"/>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9D41827D-5254-4B4C-A42A-135B3E70BD47}"/>
    <cellStyle name="Normal 5 4 4 2 2 3" xfId="11625" xr:uid="{F77171A8-CFFA-4029-A538-A3AA089D6C5C}"/>
    <cellStyle name="Normal 5 4 4 2 3" xfId="5248" xr:uid="{00000000-0005-0000-0000-00002A1B0000}"/>
    <cellStyle name="Normal 5 4 4 2 3 2" xfId="13698" xr:uid="{D8C12408-5EA4-435D-A390-78B82A81492B}"/>
    <cellStyle name="Normal 5 4 4 2 4" xfId="9480" xr:uid="{60837877-EAAF-42C5-950C-8B5964200F40}"/>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B910E32D-FC3A-4C21-BD94-1F761D75660E}"/>
    <cellStyle name="Normal 5 4 4 3 2 3" xfId="12038" xr:uid="{862569FD-40E8-4FF6-A898-FEC375217A8C}"/>
    <cellStyle name="Normal 5 4 4 3 3" xfId="5661" xr:uid="{00000000-0005-0000-0000-00002E1B0000}"/>
    <cellStyle name="Normal 5 4 4 3 3 2" xfId="14111" xr:uid="{54A253E0-F2C3-449E-953E-BB67BF4A6E2D}"/>
    <cellStyle name="Normal 5 4 4 3 4" xfId="9893" xr:uid="{01767D53-0850-4A27-9CE5-36E218A80F6D}"/>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CCF5B9E5-1BFF-46E8-A7FC-042B23307920}"/>
    <cellStyle name="Normal 5 4 4 4 2 3" xfId="12451" xr:uid="{CFB97BC4-512E-400A-9D79-2A04408555D5}"/>
    <cellStyle name="Normal 5 4 4 4 3" xfId="6074" xr:uid="{00000000-0005-0000-0000-0000321B0000}"/>
    <cellStyle name="Normal 5 4 4 4 3 2" xfId="14524" xr:uid="{C29092E7-CC42-42E4-B750-6F836CB446A2}"/>
    <cellStyle name="Normal 5 4 4 4 4" xfId="10306" xr:uid="{A5DB1BBE-BFB7-4F64-B08D-6CA808FB314A}"/>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1F088FBE-87D6-4B56-A2CB-B4AACEAFF43E}"/>
    <cellStyle name="Normal 5 4 4 5 2 3" xfId="12864" xr:uid="{7B1884EE-AC1C-486A-9103-1451BE8E0C21}"/>
    <cellStyle name="Normal 5 4 4 5 3" xfId="6487" xr:uid="{00000000-0005-0000-0000-0000361B0000}"/>
    <cellStyle name="Normal 5 4 4 5 3 2" xfId="14937" xr:uid="{839EA063-BD6C-4856-9229-7D1B1CD9FC18}"/>
    <cellStyle name="Normal 5 4 4 5 4" xfId="10719" xr:uid="{21260E71-02B6-480E-B872-E69A73EC3B87}"/>
    <cellStyle name="Normal 5 4 4 6" xfId="2617" xr:uid="{00000000-0005-0000-0000-0000371B0000}"/>
    <cellStyle name="Normal 5 4 4 6 2" xfId="6900" xr:uid="{00000000-0005-0000-0000-0000381B0000}"/>
    <cellStyle name="Normal 5 4 4 6 2 2" xfId="15350" xr:uid="{D24EE740-C387-4A70-AB0E-C05A7E9EAF1E}"/>
    <cellStyle name="Normal 5 4 4 6 3" xfId="11132" xr:uid="{6C21773A-C99E-49B1-91BC-E814C166A119}"/>
    <cellStyle name="Normal 5 4 4 7" xfId="4835" xr:uid="{00000000-0005-0000-0000-0000391B0000}"/>
    <cellStyle name="Normal 5 4 4 7 2" xfId="13285" xr:uid="{C178C330-A7F0-41ED-BEC2-2104B6BFD244}"/>
    <cellStyle name="Normal 5 4 4 8" xfId="9067" xr:uid="{FA566116-8AD4-4780-9925-C62DA5D843E3}"/>
    <cellStyle name="Normal 5 4 5" xfId="930" xr:uid="{00000000-0005-0000-0000-00003A1B0000}"/>
    <cellStyle name="Normal 5 4 5 2" xfId="3164" xr:uid="{00000000-0005-0000-0000-00003B1B0000}"/>
    <cellStyle name="Normal 5 4 5 2 2" xfId="7386" xr:uid="{00000000-0005-0000-0000-00003C1B0000}"/>
    <cellStyle name="Normal 5 4 5 2 2 2" xfId="15836" xr:uid="{CADEA9B1-8C26-456E-8993-9F3FB530AADD}"/>
    <cellStyle name="Normal 5 4 5 2 3" xfId="11618" xr:uid="{4873FA21-E9C6-40B4-9FEA-10920C08F585}"/>
    <cellStyle name="Normal 5 4 5 3" xfId="5241" xr:uid="{00000000-0005-0000-0000-00003D1B0000}"/>
    <cellStyle name="Normal 5 4 5 3 2" xfId="13691" xr:uid="{5E0B5227-1738-4745-98C5-8D53CB3D659B}"/>
    <cellStyle name="Normal 5 4 5 4" xfId="9473" xr:uid="{F065ED4E-6F0B-4FE6-B0EA-DCC7DF6BA666}"/>
    <cellStyle name="Normal 5 4 6" xfId="1347" xr:uid="{00000000-0005-0000-0000-00003E1B0000}"/>
    <cellStyle name="Normal 5 4 6 2" xfId="3577" xr:uid="{00000000-0005-0000-0000-00003F1B0000}"/>
    <cellStyle name="Normal 5 4 6 2 2" xfId="7799" xr:uid="{00000000-0005-0000-0000-0000401B0000}"/>
    <cellStyle name="Normal 5 4 6 2 2 2" xfId="16249" xr:uid="{2D8926FB-7830-4203-87C5-8A1B3BBF796B}"/>
    <cellStyle name="Normal 5 4 6 2 3" xfId="12031" xr:uid="{E85D26B1-21D9-4B9C-9357-87C9353BBEE6}"/>
    <cellStyle name="Normal 5 4 6 3" xfId="5654" xr:uid="{00000000-0005-0000-0000-0000411B0000}"/>
    <cellStyle name="Normal 5 4 6 3 2" xfId="14104" xr:uid="{A2D58345-EE6C-44D8-AD44-0D933A3ED1A5}"/>
    <cellStyle name="Normal 5 4 6 4" xfId="9886" xr:uid="{4F655414-402C-42FB-9EF0-D16403A4828D}"/>
    <cellStyle name="Normal 5 4 7" xfId="1760" xr:uid="{00000000-0005-0000-0000-0000421B0000}"/>
    <cellStyle name="Normal 5 4 7 2" xfId="3990" xr:uid="{00000000-0005-0000-0000-0000431B0000}"/>
    <cellStyle name="Normal 5 4 7 2 2" xfId="8212" xr:uid="{00000000-0005-0000-0000-0000441B0000}"/>
    <cellStyle name="Normal 5 4 7 2 2 2" xfId="16662" xr:uid="{EA9CC6CA-55B5-4BE9-B376-598678958F6A}"/>
    <cellStyle name="Normal 5 4 7 2 3" xfId="12444" xr:uid="{14042250-569C-454D-9C32-2E7D225EE79C}"/>
    <cellStyle name="Normal 5 4 7 3" xfId="6067" xr:uid="{00000000-0005-0000-0000-0000451B0000}"/>
    <cellStyle name="Normal 5 4 7 3 2" xfId="14517" xr:uid="{EA30314A-F140-43E7-B889-9C34C0905C14}"/>
    <cellStyle name="Normal 5 4 7 4" xfId="10299" xr:uid="{0EB80ED9-3931-4DB7-8D40-AED049E27B26}"/>
    <cellStyle name="Normal 5 4 8" xfId="2174" xr:uid="{00000000-0005-0000-0000-0000461B0000}"/>
    <cellStyle name="Normal 5 4 8 2" xfId="4403" xr:uid="{00000000-0005-0000-0000-0000471B0000}"/>
    <cellStyle name="Normal 5 4 8 2 2" xfId="8625" xr:uid="{00000000-0005-0000-0000-0000481B0000}"/>
    <cellStyle name="Normal 5 4 8 2 2 2" xfId="17075" xr:uid="{D6FDEE72-53D7-475E-A9C9-24CE8DF99A07}"/>
    <cellStyle name="Normal 5 4 8 2 3" xfId="12857" xr:uid="{906319EE-8101-4D27-8DFD-C02EBCA40372}"/>
    <cellStyle name="Normal 5 4 8 3" xfId="6480" xr:uid="{00000000-0005-0000-0000-0000491B0000}"/>
    <cellStyle name="Normal 5 4 8 3 2" xfId="14930" xr:uid="{5BDE20F0-B50F-4105-9E1D-C484E32B5F66}"/>
    <cellStyle name="Normal 5 4 8 4" xfId="10712" xr:uid="{2ADBC12A-4E45-410E-A37B-5480611CE9CE}"/>
    <cellStyle name="Normal 5 4 9" xfId="2610" xr:uid="{00000000-0005-0000-0000-00004A1B0000}"/>
    <cellStyle name="Normal 5 4 9 2" xfId="6893" xr:uid="{00000000-0005-0000-0000-00004B1B0000}"/>
    <cellStyle name="Normal 5 4 9 2 2" xfId="15343" xr:uid="{2A3330F2-55C6-4A79-81D1-2D19BFD5F04A}"/>
    <cellStyle name="Normal 5 4 9 3" xfId="11125" xr:uid="{A502B4BF-E03E-4FC5-9B98-EC44E475A7C0}"/>
    <cellStyle name="Normal 5 5" xfId="464" xr:uid="{00000000-0005-0000-0000-00004C1B0000}"/>
    <cellStyle name="Normal 5 5 10" xfId="9068" xr:uid="{A75261F0-9CFC-4C43-BEC9-8DB05116313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6521BD47-74CC-4729-A867-BF08C20EA17F}"/>
    <cellStyle name="Normal 5 5 2 2 2 2 3" xfId="11628" xr:uid="{C2E8C628-444C-4471-B400-1368016D99AD}"/>
    <cellStyle name="Normal 5 5 2 2 2 3" xfId="5251" xr:uid="{00000000-0005-0000-0000-0000521B0000}"/>
    <cellStyle name="Normal 5 5 2 2 2 3 2" xfId="13701" xr:uid="{B8CE93AF-1943-4A9D-BC00-B762D545AB82}"/>
    <cellStyle name="Normal 5 5 2 2 2 4" xfId="9483" xr:uid="{677EB5E4-6E8F-4CE5-AD66-9FC80B99C623}"/>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AAF3D40F-559A-4BB9-8B3D-5FBE4B691130}"/>
    <cellStyle name="Normal 5 5 2 2 3 2 3" xfId="12041" xr:uid="{D7C88EEC-BBBD-4F47-8F4B-AACAC3EACE68}"/>
    <cellStyle name="Normal 5 5 2 2 3 3" xfId="5664" xr:uid="{00000000-0005-0000-0000-0000561B0000}"/>
    <cellStyle name="Normal 5 5 2 2 3 3 2" xfId="14114" xr:uid="{8980EB2B-6C52-4520-8D75-E693EBF70AFB}"/>
    <cellStyle name="Normal 5 5 2 2 3 4" xfId="9896" xr:uid="{7C3C5119-DA5B-4117-A477-F0B4529D2AB2}"/>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3DAB9843-E68F-44F9-8F08-3B7C3D370B54}"/>
    <cellStyle name="Normal 5 5 2 2 4 2 3" xfId="12454" xr:uid="{56B8536A-5C86-455A-8508-B2F8262D443D}"/>
    <cellStyle name="Normal 5 5 2 2 4 3" xfId="6077" xr:uid="{00000000-0005-0000-0000-00005A1B0000}"/>
    <cellStyle name="Normal 5 5 2 2 4 3 2" xfId="14527" xr:uid="{53F542D5-118B-43AD-A117-0DCFF5D79796}"/>
    <cellStyle name="Normal 5 5 2 2 4 4" xfId="10309" xr:uid="{50E19CCA-8541-49C9-9A94-63917D62F558}"/>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6A2F53B9-76EA-4BD9-86F7-0A4191648496}"/>
    <cellStyle name="Normal 5 5 2 2 5 2 3" xfId="12867" xr:uid="{8E069536-F3EC-42CC-8FD9-15F0FC1D232C}"/>
    <cellStyle name="Normal 5 5 2 2 5 3" xfId="6490" xr:uid="{00000000-0005-0000-0000-00005E1B0000}"/>
    <cellStyle name="Normal 5 5 2 2 5 3 2" xfId="14940" xr:uid="{6FFD3103-93F2-4D7A-85C9-C17F6E81037B}"/>
    <cellStyle name="Normal 5 5 2 2 5 4" xfId="10722" xr:uid="{DEE5429F-D148-4417-AEC8-398CF2C26A09}"/>
    <cellStyle name="Normal 5 5 2 2 6" xfId="2620" xr:uid="{00000000-0005-0000-0000-00005F1B0000}"/>
    <cellStyle name="Normal 5 5 2 2 6 2" xfId="6903" xr:uid="{00000000-0005-0000-0000-0000601B0000}"/>
    <cellStyle name="Normal 5 5 2 2 6 2 2" xfId="15353" xr:uid="{72C648D4-797A-4235-A298-38B332112D8C}"/>
    <cellStyle name="Normal 5 5 2 2 6 3" xfId="11135" xr:uid="{158612F5-D1E0-4D95-90E1-0F82D3E5F634}"/>
    <cellStyle name="Normal 5 5 2 2 7" xfId="4838" xr:uid="{00000000-0005-0000-0000-0000611B0000}"/>
    <cellStyle name="Normal 5 5 2 2 7 2" xfId="13288" xr:uid="{548CD198-A14F-47BD-86E0-6E91AEA61CC6}"/>
    <cellStyle name="Normal 5 5 2 2 8" xfId="9070" xr:uid="{7E882A6C-3DD6-474E-A81F-59EE683351F6}"/>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0A99DF66-8E02-497A-81D7-76CBE2700108}"/>
    <cellStyle name="Normal 5 5 2 3 2 3" xfId="11627" xr:uid="{6FEADBD4-6F18-4B36-8B54-9D2FF5A6C3CA}"/>
    <cellStyle name="Normal 5 5 2 3 3" xfId="5250" xr:uid="{00000000-0005-0000-0000-0000651B0000}"/>
    <cellStyle name="Normal 5 5 2 3 3 2" xfId="13700" xr:uid="{2BF7403A-49B9-45F3-A769-99FFBAC8CBA2}"/>
    <cellStyle name="Normal 5 5 2 3 4" xfId="9482" xr:uid="{B89C73E0-4F6E-493D-8C43-D77D5C93E769}"/>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E67DDB19-FB72-4C22-B8A9-6E5D4111282F}"/>
    <cellStyle name="Normal 5 5 2 4 2 3" xfId="12040" xr:uid="{5CB21BCF-BEC3-497D-AECE-233647421AF6}"/>
    <cellStyle name="Normal 5 5 2 4 3" xfId="5663" xr:uid="{00000000-0005-0000-0000-0000691B0000}"/>
    <cellStyle name="Normal 5 5 2 4 3 2" xfId="14113" xr:uid="{9CC27CBA-50AC-4639-8442-4744578640F2}"/>
    <cellStyle name="Normal 5 5 2 4 4" xfId="9895" xr:uid="{6CB0E68D-3920-41F9-A3F5-DE09AD813032}"/>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FDA48EF0-6D6E-4E98-8D67-A30203D2ACEC}"/>
    <cellStyle name="Normal 5 5 2 5 2 3" xfId="12453" xr:uid="{A3DED5CA-9628-46EF-B6BF-28D078AB2C34}"/>
    <cellStyle name="Normal 5 5 2 5 3" xfId="6076" xr:uid="{00000000-0005-0000-0000-00006D1B0000}"/>
    <cellStyle name="Normal 5 5 2 5 3 2" xfId="14526" xr:uid="{9C65E7F0-B8B9-4673-A71D-84B75CD7240B}"/>
    <cellStyle name="Normal 5 5 2 5 4" xfId="10308" xr:uid="{A7B1426C-21AA-40F1-B741-196FDBF7E8B4}"/>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6E9785C0-469B-4719-882F-B691D347EBC1}"/>
    <cellStyle name="Normal 5 5 2 6 2 3" xfId="12866" xr:uid="{3996B122-64CD-4E63-84B2-56EB844AAE45}"/>
    <cellStyle name="Normal 5 5 2 6 3" xfId="6489" xr:uid="{00000000-0005-0000-0000-0000711B0000}"/>
    <cellStyle name="Normal 5 5 2 6 3 2" xfId="14939" xr:uid="{693742F3-1CD9-4364-BE4B-7565FE172D34}"/>
    <cellStyle name="Normal 5 5 2 6 4" xfId="10721" xr:uid="{11563537-1BE7-4BF4-8293-76D7B224F2CA}"/>
    <cellStyle name="Normal 5 5 2 7" xfId="2619" xr:uid="{00000000-0005-0000-0000-0000721B0000}"/>
    <cellStyle name="Normal 5 5 2 7 2" xfId="6902" xr:uid="{00000000-0005-0000-0000-0000731B0000}"/>
    <cellStyle name="Normal 5 5 2 7 2 2" xfId="15352" xr:uid="{E52A0FC8-6878-4B5A-9A17-49CA92972867}"/>
    <cellStyle name="Normal 5 5 2 7 3" xfId="11134" xr:uid="{DFBB66E9-3270-4952-A1B6-CF5590BE5CBD}"/>
    <cellStyle name="Normal 5 5 2 8" xfId="4837" xr:uid="{00000000-0005-0000-0000-0000741B0000}"/>
    <cellStyle name="Normal 5 5 2 8 2" xfId="13287" xr:uid="{4D6241E0-78F4-4838-B2EF-1B1D9F576D8B}"/>
    <cellStyle name="Normal 5 5 2 9" xfId="9069" xr:uid="{EC928450-5369-4C01-A574-CD6D783FE57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1759A2ED-FD81-4068-B65F-D3C195076010}"/>
    <cellStyle name="Normal 5 5 3 2 2 3" xfId="11629" xr:uid="{9C53FE40-0C9C-4311-B07A-C14895C9654D}"/>
    <cellStyle name="Normal 5 5 3 2 3" xfId="5252" xr:uid="{00000000-0005-0000-0000-0000791B0000}"/>
    <cellStyle name="Normal 5 5 3 2 3 2" xfId="13702" xr:uid="{36DE4580-B0C8-438E-8B93-B6C1869855B5}"/>
    <cellStyle name="Normal 5 5 3 2 4" xfId="9484" xr:uid="{30464CF2-0011-47BE-9036-C1709945B169}"/>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7D2C918F-24F3-4FE0-B051-47977A9D53AF}"/>
    <cellStyle name="Normal 5 5 3 3 2 3" xfId="12042" xr:uid="{7C1F6FD2-79CF-49BA-90A7-FDFF2393D90A}"/>
    <cellStyle name="Normal 5 5 3 3 3" xfId="5665" xr:uid="{00000000-0005-0000-0000-00007D1B0000}"/>
    <cellStyle name="Normal 5 5 3 3 3 2" xfId="14115" xr:uid="{E0B4544D-3A10-4B17-9F22-3611DB94EDF3}"/>
    <cellStyle name="Normal 5 5 3 3 4" xfId="9897" xr:uid="{2C4A2ACD-8292-422F-B5F8-0D5065EE46A7}"/>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E214CF88-2B55-487D-92B3-80BB587D9B19}"/>
    <cellStyle name="Normal 5 5 3 4 2 3" xfId="12455" xr:uid="{6D511436-8710-43E6-97B6-63874A77BFF9}"/>
    <cellStyle name="Normal 5 5 3 4 3" xfId="6078" xr:uid="{00000000-0005-0000-0000-0000811B0000}"/>
    <cellStyle name="Normal 5 5 3 4 3 2" xfId="14528" xr:uid="{B788A59F-C9BB-419C-8BB5-68A2C9816F07}"/>
    <cellStyle name="Normal 5 5 3 4 4" xfId="10310" xr:uid="{6BAC0402-9605-471D-8095-01475A3892D5}"/>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B71344EE-1FC8-4412-B17D-4C700B8B1CB9}"/>
    <cellStyle name="Normal 5 5 3 5 2 3" xfId="12868" xr:uid="{EA99A8FA-61CD-44D7-8F31-D943813B5B10}"/>
    <cellStyle name="Normal 5 5 3 5 3" xfId="6491" xr:uid="{00000000-0005-0000-0000-0000851B0000}"/>
    <cellStyle name="Normal 5 5 3 5 3 2" xfId="14941" xr:uid="{D5ED95D3-7177-4E10-84A9-D47AF8F32F9E}"/>
    <cellStyle name="Normal 5 5 3 5 4" xfId="10723" xr:uid="{C162953E-933C-4F7B-A60D-4C2634C5D80A}"/>
    <cellStyle name="Normal 5 5 3 6" xfId="2621" xr:uid="{00000000-0005-0000-0000-0000861B0000}"/>
    <cellStyle name="Normal 5 5 3 6 2" xfId="6904" xr:uid="{00000000-0005-0000-0000-0000871B0000}"/>
    <cellStyle name="Normal 5 5 3 6 2 2" xfId="15354" xr:uid="{BE777DBD-3590-4833-9535-FD9EA629E6BE}"/>
    <cellStyle name="Normal 5 5 3 6 3" xfId="11136" xr:uid="{8507A16B-0E56-44A9-95D6-DA1F1C88E653}"/>
    <cellStyle name="Normal 5 5 3 7" xfId="4839" xr:uid="{00000000-0005-0000-0000-0000881B0000}"/>
    <cellStyle name="Normal 5 5 3 7 2" xfId="13289" xr:uid="{70735BA7-8397-4A01-A692-2D0F5DF93829}"/>
    <cellStyle name="Normal 5 5 3 8" xfId="9071" xr:uid="{649B3B83-0168-4E23-A5F6-59C43602412B}"/>
    <cellStyle name="Normal 5 5 4" xfId="938" xr:uid="{00000000-0005-0000-0000-0000891B0000}"/>
    <cellStyle name="Normal 5 5 4 2" xfId="3172" xr:uid="{00000000-0005-0000-0000-00008A1B0000}"/>
    <cellStyle name="Normal 5 5 4 2 2" xfId="7394" xr:uid="{00000000-0005-0000-0000-00008B1B0000}"/>
    <cellStyle name="Normal 5 5 4 2 2 2" xfId="15844" xr:uid="{D2E2F515-A085-4319-AE22-F8282C68314C}"/>
    <cellStyle name="Normal 5 5 4 2 3" xfId="11626" xr:uid="{C92EC043-2098-4CB4-8C10-AD2793940E45}"/>
    <cellStyle name="Normal 5 5 4 3" xfId="5249" xr:uid="{00000000-0005-0000-0000-00008C1B0000}"/>
    <cellStyle name="Normal 5 5 4 3 2" xfId="13699" xr:uid="{43B02C80-5904-408B-BC54-828F55117FE1}"/>
    <cellStyle name="Normal 5 5 4 4" xfId="9481" xr:uid="{E22419BD-6A73-40CD-8A9C-494D1FEF4077}"/>
    <cellStyle name="Normal 5 5 5" xfId="1355" xr:uid="{00000000-0005-0000-0000-00008D1B0000}"/>
    <cellStyle name="Normal 5 5 5 2" xfId="3585" xr:uid="{00000000-0005-0000-0000-00008E1B0000}"/>
    <cellStyle name="Normal 5 5 5 2 2" xfId="7807" xr:uid="{00000000-0005-0000-0000-00008F1B0000}"/>
    <cellStyle name="Normal 5 5 5 2 2 2" xfId="16257" xr:uid="{F3E89995-9C11-4FC4-9BEF-F4D7614DEECE}"/>
    <cellStyle name="Normal 5 5 5 2 3" xfId="12039" xr:uid="{E3669F0F-A797-4D56-894B-3B04E34836F7}"/>
    <cellStyle name="Normal 5 5 5 3" xfId="5662" xr:uid="{00000000-0005-0000-0000-0000901B0000}"/>
    <cellStyle name="Normal 5 5 5 3 2" xfId="14112" xr:uid="{DB33F7F5-86E5-4D1B-AD3E-5F5A8787F667}"/>
    <cellStyle name="Normal 5 5 5 4" xfId="9894" xr:uid="{533C7B12-0E5F-4812-8C82-96A917E7F77E}"/>
    <cellStyle name="Normal 5 5 6" xfId="1768" xr:uid="{00000000-0005-0000-0000-0000911B0000}"/>
    <cellStyle name="Normal 5 5 6 2" xfId="3998" xr:uid="{00000000-0005-0000-0000-0000921B0000}"/>
    <cellStyle name="Normal 5 5 6 2 2" xfId="8220" xr:uid="{00000000-0005-0000-0000-0000931B0000}"/>
    <cellStyle name="Normal 5 5 6 2 2 2" xfId="16670" xr:uid="{4BE7F5B3-9134-4E43-94F3-C6580EE37639}"/>
    <cellStyle name="Normal 5 5 6 2 3" xfId="12452" xr:uid="{AC296B0C-7FA1-4A98-8AA0-62F7713FF510}"/>
    <cellStyle name="Normal 5 5 6 3" xfId="6075" xr:uid="{00000000-0005-0000-0000-0000941B0000}"/>
    <cellStyle name="Normal 5 5 6 3 2" xfId="14525" xr:uid="{BB756F75-792D-45EB-8DD8-405315B20D4E}"/>
    <cellStyle name="Normal 5 5 6 4" xfId="10307" xr:uid="{37797E45-BA25-40AE-BA07-602CFFC6EFBB}"/>
    <cellStyle name="Normal 5 5 7" xfId="2182" xr:uid="{00000000-0005-0000-0000-0000951B0000}"/>
    <cellStyle name="Normal 5 5 7 2" xfId="4411" xr:uid="{00000000-0005-0000-0000-0000961B0000}"/>
    <cellStyle name="Normal 5 5 7 2 2" xfId="8633" xr:uid="{00000000-0005-0000-0000-0000971B0000}"/>
    <cellStyle name="Normal 5 5 7 2 2 2" xfId="17083" xr:uid="{B0145307-9E16-4889-AC8F-CAD3CA403CBA}"/>
    <cellStyle name="Normal 5 5 7 2 3" xfId="12865" xr:uid="{490226E3-A0A0-4C11-B0DB-BE0EBACBEA85}"/>
    <cellStyle name="Normal 5 5 7 3" xfId="6488" xr:uid="{00000000-0005-0000-0000-0000981B0000}"/>
    <cellStyle name="Normal 5 5 7 3 2" xfId="14938" xr:uid="{95251239-FFAA-4512-B5E6-E3E4059D2162}"/>
    <cellStyle name="Normal 5 5 7 4" xfId="10720" xr:uid="{1A736D62-8D38-4F48-B116-036FA9A76404}"/>
    <cellStyle name="Normal 5 5 8" xfId="2618" xr:uid="{00000000-0005-0000-0000-0000991B0000}"/>
    <cellStyle name="Normal 5 5 8 2" xfId="6901" xr:uid="{00000000-0005-0000-0000-00009A1B0000}"/>
    <cellStyle name="Normal 5 5 8 2 2" xfId="15351" xr:uid="{8C6AE42D-CD9B-4BDF-B329-558018129185}"/>
    <cellStyle name="Normal 5 5 8 3" xfId="11133" xr:uid="{4EB50A38-23B0-4EBD-97D1-32E300E30BFB}"/>
    <cellStyle name="Normal 5 5 9" xfId="4836" xr:uid="{00000000-0005-0000-0000-00009B1B0000}"/>
    <cellStyle name="Normal 5 5 9 2" xfId="13286" xr:uid="{59C93825-1F5E-4E6A-A09A-B77869EFFEB9}"/>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DEF76AEE-3E43-4E1B-91D9-3D5274A82B71}"/>
    <cellStyle name="Normal 5 6 2 2 2 3" xfId="11631" xr:uid="{7DE7A94C-8F3B-4AFF-B537-8A664918B9D1}"/>
    <cellStyle name="Normal 5 6 2 2 3" xfId="5254" xr:uid="{00000000-0005-0000-0000-0000A11B0000}"/>
    <cellStyle name="Normal 5 6 2 2 3 2" xfId="13704" xr:uid="{AF029373-1F2B-44D4-8663-1C4DC280C669}"/>
    <cellStyle name="Normal 5 6 2 2 4" xfId="9486" xr:uid="{521811A1-959F-4EA6-9067-752331BDD8B1}"/>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6E471959-7D15-448B-AE92-21A6DB30A46E}"/>
    <cellStyle name="Normal 5 6 2 3 2 3" xfId="12044" xr:uid="{CA435619-9AA3-4918-B290-CDC0A6260D7A}"/>
    <cellStyle name="Normal 5 6 2 3 3" xfId="5667" xr:uid="{00000000-0005-0000-0000-0000A51B0000}"/>
    <cellStyle name="Normal 5 6 2 3 3 2" xfId="14117" xr:uid="{B08700AE-0089-430E-9E99-37EE50DF69AB}"/>
    <cellStyle name="Normal 5 6 2 3 4" xfId="9899" xr:uid="{AD58F01F-4880-4503-AE23-4AB0A40884A5}"/>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F4558C65-92DD-464E-8AD1-693F6F877349}"/>
    <cellStyle name="Normal 5 6 2 4 2 3" xfId="12457" xr:uid="{38D17BA3-57A0-4573-A767-AA9C38F63646}"/>
    <cellStyle name="Normal 5 6 2 4 3" xfId="6080" xr:uid="{00000000-0005-0000-0000-0000A91B0000}"/>
    <cellStyle name="Normal 5 6 2 4 3 2" xfId="14530" xr:uid="{8756475D-103D-48E0-90D3-C094358F06F4}"/>
    <cellStyle name="Normal 5 6 2 4 4" xfId="10312" xr:uid="{63A242CD-CCA9-4BEA-A2D6-C6AAC079DA04}"/>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6344DE3C-BFAD-4D1A-AF21-14973BA1FF17}"/>
    <cellStyle name="Normal 5 6 2 5 2 3" xfId="12870" xr:uid="{15889214-D28C-49E1-95EF-7346BCFE3D00}"/>
    <cellStyle name="Normal 5 6 2 5 3" xfId="6493" xr:uid="{00000000-0005-0000-0000-0000AD1B0000}"/>
    <cellStyle name="Normal 5 6 2 5 3 2" xfId="14943" xr:uid="{A76F8305-76CA-46ED-873B-F31AF9F35AF1}"/>
    <cellStyle name="Normal 5 6 2 5 4" xfId="10725" xr:uid="{F9DD3FF6-AF67-4EE2-A059-57C12B16AE92}"/>
    <cellStyle name="Normal 5 6 2 6" xfId="2623" xr:uid="{00000000-0005-0000-0000-0000AE1B0000}"/>
    <cellStyle name="Normal 5 6 2 6 2" xfId="6906" xr:uid="{00000000-0005-0000-0000-0000AF1B0000}"/>
    <cellStyle name="Normal 5 6 2 6 2 2" xfId="15356" xr:uid="{FF40B444-5BB4-4624-A1A3-9EAC6CE5E4FB}"/>
    <cellStyle name="Normal 5 6 2 6 3" xfId="11138" xr:uid="{4C4475FD-85B0-4C0F-B495-45B9EF4F3765}"/>
    <cellStyle name="Normal 5 6 2 7" xfId="4841" xr:uid="{00000000-0005-0000-0000-0000B01B0000}"/>
    <cellStyle name="Normal 5 6 2 7 2" xfId="13291" xr:uid="{C8DB6D99-71BB-47A1-B8A2-44057D8F7D8C}"/>
    <cellStyle name="Normal 5 6 2 8" xfId="9073" xr:uid="{FBACA023-4035-43A3-B79F-34DD25DE13A0}"/>
    <cellStyle name="Normal 5 6 3" xfId="942" xr:uid="{00000000-0005-0000-0000-0000B11B0000}"/>
    <cellStyle name="Normal 5 6 3 2" xfId="3176" xr:uid="{00000000-0005-0000-0000-0000B21B0000}"/>
    <cellStyle name="Normal 5 6 3 2 2" xfId="7398" xr:uid="{00000000-0005-0000-0000-0000B31B0000}"/>
    <cellStyle name="Normal 5 6 3 2 2 2" xfId="15848" xr:uid="{82D12C70-9FF3-4C2E-A121-9169AD294665}"/>
    <cellStyle name="Normal 5 6 3 2 3" xfId="11630" xr:uid="{0CF0620B-7B40-4FAB-98EB-54A095587F2E}"/>
    <cellStyle name="Normal 5 6 3 3" xfId="5253" xr:uid="{00000000-0005-0000-0000-0000B41B0000}"/>
    <cellStyle name="Normal 5 6 3 3 2" xfId="13703" xr:uid="{D45FDA46-986E-401C-A989-46E11E25C690}"/>
    <cellStyle name="Normal 5 6 3 4" xfId="9485" xr:uid="{106B896A-C69C-4EC6-99D4-72D270C39F89}"/>
    <cellStyle name="Normal 5 6 4" xfId="1359" xr:uid="{00000000-0005-0000-0000-0000B51B0000}"/>
    <cellStyle name="Normal 5 6 4 2" xfId="3589" xr:uid="{00000000-0005-0000-0000-0000B61B0000}"/>
    <cellStyle name="Normal 5 6 4 2 2" xfId="7811" xr:uid="{00000000-0005-0000-0000-0000B71B0000}"/>
    <cellStyle name="Normal 5 6 4 2 2 2" xfId="16261" xr:uid="{6BC89A24-0C2D-401A-A1FD-B0826AE10754}"/>
    <cellStyle name="Normal 5 6 4 2 3" xfId="12043" xr:uid="{9C11DB9E-4D4C-4273-882B-05E706415D2F}"/>
    <cellStyle name="Normal 5 6 4 3" xfId="5666" xr:uid="{00000000-0005-0000-0000-0000B81B0000}"/>
    <cellStyle name="Normal 5 6 4 3 2" xfId="14116" xr:uid="{A4B547E3-9D56-4AC9-A1C0-3F22E4ACD643}"/>
    <cellStyle name="Normal 5 6 4 4" xfId="9898" xr:uid="{15B7DCE3-4251-41C1-A68F-68CAA4A13A9D}"/>
    <cellStyle name="Normal 5 6 5" xfId="1772" xr:uid="{00000000-0005-0000-0000-0000B91B0000}"/>
    <cellStyle name="Normal 5 6 5 2" xfId="4002" xr:uid="{00000000-0005-0000-0000-0000BA1B0000}"/>
    <cellStyle name="Normal 5 6 5 2 2" xfId="8224" xr:uid="{00000000-0005-0000-0000-0000BB1B0000}"/>
    <cellStyle name="Normal 5 6 5 2 2 2" xfId="16674" xr:uid="{2CAD266D-FC79-4917-8044-CD18FB080F75}"/>
    <cellStyle name="Normal 5 6 5 2 3" xfId="12456" xr:uid="{58F5F1B5-B320-4204-B889-FA600F12502D}"/>
    <cellStyle name="Normal 5 6 5 3" xfId="6079" xr:uid="{00000000-0005-0000-0000-0000BC1B0000}"/>
    <cellStyle name="Normal 5 6 5 3 2" xfId="14529" xr:uid="{B6553C98-75D6-4F68-A61A-6BB099C985F1}"/>
    <cellStyle name="Normal 5 6 5 4" xfId="10311" xr:uid="{344A9A0E-5E4B-4165-A301-B509A650E26C}"/>
    <cellStyle name="Normal 5 6 6" xfId="2186" xr:uid="{00000000-0005-0000-0000-0000BD1B0000}"/>
    <cellStyle name="Normal 5 6 6 2" xfId="4415" xr:uid="{00000000-0005-0000-0000-0000BE1B0000}"/>
    <cellStyle name="Normal 5 6 6 2 2" xfId="8637" xr:uid="{00000000-0005-0000-0000-0000BF1B0000}"/>
    <cellStyle name="Normal 5 6 6 2 2 2" xfId="17087" xr:uid="{ECC20C12-7FEF-4386-8E36-F9BBF7AD4128}"/>
    <cellStyle name="Normal 5 6 6 2 3" xfId="12869" xr:uid="{1ABFFFB4-85EC-4749-8BE2-3DEEC611362E}"/>
    <cellStyle name="Normal 5 6 6 3" xfId="6492" xr:uid="{00000000-0005-0000-0000-0000C01B0000}"/>
    <cellStyle name="Normal 5 6 6 3 2" xfId="14942" xr:uid="{971953EB-CBF3-4FA1-A658-13CD84DACDF2}"/>
    <cellStyle name="Normal 5 6 6 4" xfId="10724" xr:uid="{D213C2B4-76D1-41E7-BEEF-0C60374233DE}"/>
    <cellStyle name="Normal 5 6 7" xfId="2622" xr:uid="{00000000-0005-0000-0000-0000C11B0000}"/>
    <cellStyle name="Normal 5 6 7 2" xfId="6905" xr:uid="{00000000-0005-0000-0000-0000C21B0000}"/>
    <cellStyle name="Normal 5 6 7 2 2" xfId="15355" xr:uid="{D3069670-2BCC-4FC7-BD3C-EA5E6AAD39A5}"/>
    <cellStyle name="Normal 5 6 7 3" xfId="11137" xr:uid="{3421B964-0244-451C-AD3E-9B6017C095C2}"/>
    <cellStyle name="Normal 5 6 8" xfId="4840" xr:uid="{00000000-0005-0000-0000-0000C31B0000}"/>
    <cellStyle name="Normal 5 6 8 2" xfId="13290" xr:uid="{EE8D59D1-F06B-40DC-A7B0-B480186C782D}"/>
    <cellStyle name="Normal 5 6 9" xfId="9072" xr:uid="{BFA749C5-EFAA-42B0-B25C-D6061EFBDA82}"/>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DC42E157-1C7C-46BA-872F-9ED46B9342D0}"/>
    <cellStyle name="Normal 5 7 2 2 3" xfId="11632" xr:uid="{8E2B6C9C-BBC0-4883-ACC2-D6AE454732CB}"/>
    <cellStyle name="Normal 5 7 2 3" xfId="5255" xr:uid="{00000000-0005-0000-0000-0000C81B0000}"/>
    <cellStyle name="Normal 5 7 2 3 2" xfId="13705" xr:uid="{5DA15BD5-A7ED-44B3-A421-76F9DEECBAAC}"/>
    <cellStyle name="Normal 5 7 2 4" xfId="9487" xr:uid="{B73BFD43-DF43-4F9E-8456-18F1059C7C32}"/>
    <cellStyle name="Normal 5 7 3" xfId="1361" xr:uid="{00000000-0005-0000-0000-0000C91B0000}"/>
    <cellStyle name="Normal 5 7 3 2" xfId="3591" xr:uid="{00000000-0005-0000-0000-0000CA1B0000}"/>
    <cellStyle name="Normal 5 7 3 2 2" xfId="7813" xr:uid="{00000000-0005-0000-0000-0000CB1B0000}"/>
    <cellStyle name="Normal 5 7 3 2 2 2" xfId="16263" xr:uid="{539FA65E-E655-450F-9FAE-24332778F779}"/>
    <cellStyle name="Normal 5 7 3 2 3" xfId="12045" xr:uid="{27F665E7-A069-479E-BC9D-4FAF8238AB01}"/>
    <cellStyle name="Normal 5 7 3 3" xfId="5668" xr:uid="{00000000-0005-0000-0000-0000CC1B0000}"/>
    <cellStyle name="Normal 5 7 3 3 2" xfId="14118" xr:uid="{BD5899EA-506F-472F-8AC6-686B6DF5FB39}"/>
    <cellStyle name="Normal 5 7 3 4" xfId="9900" xr:uid="{F8B10EB5-7E5B-4D80-9320-8F69F5A9BC43}"/>
    <cellStyle name="Normal 5 7 4" xfId="1774" xr:uid="{00000000-0005-0000-0000-0000CD1B0000}"/>
    <cellStyle name="Normal 5 7 4 2" xfId="4004" xr:uid="{00000000-0005-0000-0000-0000CE1B0000}"/>
    <cellStyle name="Normal 5 7 4 2 2" xfId="8226" xr:uid="{00000000-0005-0000-0000-0000CF1B0000}"/>
    <cellStyle name="Normal 5 7 4 2 2 2" xfId="16676" xr:uid="{DEC39350-9D84-43C4-A563-10894A8E8C91}"/>
    <cellStyle name="Normal 5 7 4 2 3" xfId="12458" xr:uid="{126866DE-1E37-41C5-BA8F-CD651EC48894}"/>
    <cellStyle name="Normal 5 7 4 3" xfId="6081" xr:uid="{00000000-0005-0000-0000-0000D01B0000}"/>
    <cellStyle name="Normal 5 7 4 3 2" xfId="14531" xr:uid="{C0509B5C-5375-40AF-874F-36149F75372D}"/>
    <cellStyle name="Normal 5 7 4 4" xfId="10313" xr:uid="{4386F4F6-1F36-4329-8516-B972F7CDBFA2}"/>
    <cellStyle name="Normal 5 7 5" xfId="2188" xr:uid="{00000000-0005-0000-0000-0000D11B0000}"/>
    <cellStyle name="Normal 5 7 5 2" xfId="4417" xr:uid="{00000000-0005-0000-0000-0000D21B0000}"/>
    <cellStyle name="Normal 5 7 5 2 2" xfId="8639" xr:uid="{00000000-0005-0000-0000-0000D31B0000}"/>
    <cellStyle name="Normal 5 7 5 2 2 2" xfId="17089" xr:uid="{434ACCEC-0C06-4A8E-9959-0DB998BA9300}"/>
    <cellStyle name="Normal 5 7 5 2 3" xfId="12871" xr:uid="{06F88BF7-4C1F-4144-BEE6-088E81C72579}"/>
    <cellStyle name="Normal 5 7 5 3" xfId="6494" xr:uid="{00000000-0005-0000-0000-0000D41B0000}"/>
    <cellStyle name="Normal 5 7 5 3 2" xfId="14944" xr:uid="{D056BA1A-BE44-42C1-891F-416E4D676295}"/>
    <cellStyle name="Normal 5 7 5 4" xfId="10726" xr:uid="{F0E76D15-C719-4F78-B68B-25D6005E3EFA}"/>
    <cellStyle name="Normal 5 7 6" xfId="2624" xr:uid="{00000000-0005-0000-0000-0000D51B0000}"/>
    <cellStyle name="Normal 5 7 6 2" xfId="6907" xr:uid="{00000000-0005-0000-0000-0000D61B0000}"/>
    <cellStyle name="Normal 5 7 6 2 2" xfId="15357" xr:uid="{B3E49D3B-3C31-4FDC-A553-7CF1FF48962B}"/>
    <cellStyle name="Normal 5 7 6 3" xfId="11139" xr:uid="{A6189C43-ACB9-4C27-B999-98029BFA5E37}"/>
    <cellStyle name="Normal 5 7 7" xfId="4842" xr:uid="{00000000-0005-0000-0000-0000D71B0000}"/>
    <cellStyle name="Normal 5 7 7 2" xfId="13292" xr:uid="{48F38A73-3101-4594-A00C-0E5C0981CC3A}"/>
    <cellStyle name="Normal 5 7 8" xfId="9074" xr:uid="{4FF7D30D-19D5-4003-B6FC-B7B09CA2EB4E}"/>
    <cellStyle name="Normal 5 8" xfId="880" xr:uid="{00000000-0005-0000-0000-0000D81B0000}"/>
    <cellStyle name="Normal 5 8 2" xfId="3115" xr:uid="{00000000-0005-0000-0000-0000D91B0000}"/>
    <cellStyle name="Normal 5 8 2 2" xfId="7337" xr:uid="{00000000-0005-0000-0000-0000DA1B0000}"/>
    <cellStyle name="Normal 5 8 2 2 2" xfId="15787" xr:uid="{D08E3647-F0AB-4641-A573-1989798B1DB7}"/>
    <cellStyle name="Normal 5 8 2 3" xfId="11569" xr:uid="{6FD006F2-6E4F-40D0-8B57-A25864757CCC}"/>
    <cellStyle name="Normal 5 8 3" xfId="5192" xr:uid="{00000000-0005-0000-0000-0000DB1B0000}"/>
    <cellStyle name="Normal 5 8 3 2" xfId="13642" xr:uid="{56C3156A-E159-4428-9AC6-BC2FF8F49C1B}"/>
    <cellStyle name="Normal 5 8 4" xfId="9424" xr:uid="{F8D0730C-4734-4B43-9D56-94B3E3FA92E8}"/>
    <cellStyle name="Normal 5 9" xfId="1298" xr:uid="{00000000-0005-0000-0000-0000DC1B0000}"/>
    <cellStyle name="Normal 5 9 2" xfId="3528" xr:uid="{00000000-0005-0000-0000-0000DD1B0000}"/>
    <cellStyle name="Normal 5 9 2 2" xfId="7750" xr:uid="{00000000-0005-0000-0000-0000DE1B0000}"/>
    <cellStyle name="Normal 5 9 2 2 2" xfId="16200" xr:uid="{0DB7551C-403F-4587-8036-7B2749229135}"/>
    <cellStyle name="Normal 5 9 2 3" xfId="11982" xr:uid="{64F0BD2E-6B31-4D07-BB40-B89698A3973E}"/>
    <cellStyle name="Normal 5 9 3" xfId="5605" xr:uid="{00000000-0005-0000-0000-0000DF1B0000}"/>
    <cellStyle name="Normal 5 9 3 2" xfId="14055" xr:uid="{7A4BC30A-754F-4F94-8AF5-C93484B91FF2}"/>
    <cellStyle name="Normal 5 9 4" xfId="9837" xr:uid="{1EB2D184-0B1A-4264-A8E4-09473932BA43}"/>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5BBEEA09-464E-48BF-882F-14917364150D}"/>
    <cellStyle name="Normal 8 10 2 3" xfId="12872" xr:uid="{36677825-0891-44F0-817D-56DF993BC408}"/>
    <cellStyle name="Normal 8 10 3" xfId="6495" xr:uid="{00000000-0005-0000-0000-0000EB1B0000}"/>
    <cellStyle name="Normal 8 10 3 2" xfId="14945" xr:uid="{5B00A734-5354-470B-88CF-6CD612ABCBAD}"/>
    <cellStyle name="Normal 8 10 4" xfId="10727" xr:uid="{94353D14-B826-43AB-83A8-3D04E321FC15}"/>
    <cellStyle name="Normal 8 11" xfId="2625" xr:uid="{00000000-0005-0000-0000-0000EC1B0000}"/>
    <cellStyle name="Normal 8 11 2" xfId="6908" xr:uid="{00000000-0005-0000-0000-0000ED1B0000}"/>
    <cellStyle name="Normal 8 11 2 2" xfId="15358" xr:uid="{796F1D78-B8E9-4EFE-AE62-844827BAF77E}"/>
    <cellStyle name="Normal 8 11 3" xfId="11140" xr:uid="{28E6E8E4-1D80-44A1-827A-2FB3FE2A6C1A}"/>
    <cellStyle name="Normal 8 12" xfId="4843" xr:uid="{00000000-0005-0000-0000-0000EE1B0000}"/>
    <cellStyle name="Normal 8 12 2" xfId="13293" xr:uid="{B0B9C034-6321-4C48-9210-32F8C8EE4396}"/>
    <cellStyle name="Normal 8 13" xfId="9075" xr:uid="{997497CE-8556-4552-B404-B22C9CB2AB11}"/>
    <cellStyle name="Normal 8 2" xfId="479" xr:uid="{00000000-0005-0000-0000-0000EF1B0000}"/>
    <cellStyle name="Normal 8 2 10" xfId="2626" xr:uid="{00000000-0005-0000-0000-0000F01B0000}"/>
    <cellStyle name="Normal 8 2 10 2" xfId="6909" xr:uid="{00000000-0005-0000-0000-0000F11B0000}"/>
    <cellStyle name="Normal 8 2 10 2 2" xfId="15359" xr:uid="{CE5114E6-5AB9-4E15-9C85-053D91E4734D}"/>
    <cellStyle name="Normal 8 2 10 3" xfId="11141" xr:uid="{3D00E3DC-7203-4A18-9AB0-4C1D403C3FA9}"/>
    <cellStyle name="Normal 8 2 11" xfId="4844" xr:uid="{00000000-0005-0000-0000-0000F21B0000}"/>
    <cellStyle name="Normal 8 2 11 2" xfId="13294" xr:uid="{02C273F4-98C3-4568-9B3D-FC1B72AB6B5A}"/>
    <cellStyle name="Normal 8 2 12" xfId="9076" xr:uid="{43F0F42E-F373-46BB-BE5D-B51AED19025B}"/>
    <cellStyle name="Normal 8 2 2" xfId="480" xr:uid="{00000000-0005-0000-0000-0000F31B0000}"/>
    <cellStyle name="Normal 8 2 2 10" xfId="4845" xr:uid="{00000000-0005-0000-0000-0000F41B0000}"/>
    <cellStyle name="Normal 8 2 2 10 2" xfId="13295" xr:uid="{E96B6E48-B2A8-4DF5-A8D7-6F3D2A8B5587}"/>
    <cellStyle name="Normal 8 2 2 11" xfId="9077" xr:uid="{D693C276-4A30-4271-BE48-CCBD220FE786}"/>
    <cellStyle name="Normal 8 2 2 2" xfId="481" xr:uid="{00000000-0005-0000-0000-0000F51B0000}"/>
    <cellStyle name="Normal 8 2 2 2 10" xfId="9078" xr:uid="{090A5FC3-7BC7-4283-B160-C6AF25D63B1F}"/>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628ED6B1-5B5A-4589-A024-3DA9618FF76F}"/>
    <cellStyle name="Normal 8 2 2 2 2 2 2 2 3" xfId="11638" xr:uid="{AE43041F-A58C-445A-9EE3-664CA725A46E}"/>
    <cellStyle name="Normal 8 2 2 2 2 2 2 3" xfId="5261" xr:uid="{00000000-0005-0000-0000-0000FB1B0000}"/>
    <cellStyle name="Normal 8 2 2 2 2 2 2 3 2" xfId="13711" xr:uid="{3B4D4888-DE1F-4E20-8F19-DBBFED504FFF}"/>
    <cellStyle name="Normal 8 2 2 2 2 2 2 4" xfId="9493" xr:uid="{57632D33-7AEC-49E9-B3FD-E31FA84D7374}"/>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9D129387-8B1F-4115-A441-8FFEA03F41A8}"/>
    <cellStyle name="Normal 8 2 2 2 2 2 3 2 3" xfId="12051" xr:uid="{A587DD42-E47E-4BC7-BC5D-9B272C7BFC26}"/>
    <cellStyle name="Normal 8 2 2 2 2 2 3 3" xfId="5674" xr:uid="{00000000-0005-0000-0000-0000FF1B0000}"/>
    <cellStyle name="Normal 8 2 2 2 2 2 3 3 2" xfId="14124" xr:uid="{6E409B8A-D99F-4CA5-B8FF-298AFD9B8260}"/>
    <cellStyle name="Normal 8 2 2 2 2 2 3 4" xfId="9906" xr:uid="{5F6EB580-708D-4D16-AADF-685F513B53E9}"/>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12746509-4AAA-4BDD-87AD-E36D93D76B79}"/>
    <cellStyle name="Normal 8 2 2 2 2 2 4 2 3" xfId="12464" xr:uid="{F461ABDC-0EE0-49EA-A0C5-454F4623616A}"/>
    <cellStyle name="Normal 8 2 2 2 2 2 4 3" xfId="6087" xr:uid="{00000000-0005-0000-0000-0000031C0000}"/>
    <cellStyle name="Normal 8 2 2 2 2 2 4 3 2" xfId="14537" xr:uid="{35C430B5-231E-4331-A43D-78F32D6434B0}"/>
    <cellStyle name="Normal 8 2 2 2 2 2 4 4" xfId="10319" xr:uid="{FBBAFF71-633D-4B14-BC87-8F4D7F3FEB5D}"/>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757C9A23-5258-4DD3-A74B-3AA1B36346D2}"/>
    <cellStyle name="Normal 8 2 2 2 2 2 5 2 3" xfId="12877" xr:uid="{F8B3446D-C2B7-4CD1-A294-AE243D086B0A}"/>
    <cellStyle name="Normal 8 2 2 2 2 2 5 3" xfId="6500" xr:uid="{00000000-0005-0000-0000-0000071C0000}"/>
    <cellStyle name="Normal 8 2 2 2 2 2 5 3 2" xfId="14950" xr:uid="{283C7A1B-CA80-4812-BF47-4871F73F6EAE}"/>
    <cellStyle name="Normal 8 2 2 2 2 2 5 4" xfId="10732" xr:uid="{DD4A39E4-A34A-4CD4-9C79-4C13E586FBD4}"/>
    <cellStyle name="Normal 8 2 2 2 2 2 6" xfId="2630" xr:uid="{00000000-0005-0000-0000-0000081C0000}"/>
    <cellStyle name="Normal 8 2 2 2 2 2 6 2" xfId="6913" xr:uid="{00000000-0005-0000-0000-0000091C0000}"/>
    <cellStyle name="Normal 8 2 2 2 2 2 6 2 2" xfId="15363" xr:uid="{A7CFE5D8-BB31-4CE7-BB27-518AF83DD817}"/>
    <cellStyle name="Normal 8 2 2 2 2 2 6 3" xfId="11145" xr:uid="{A00D9C51-0769-4204-9B75-07A085F8ADA2}"/>
    <cellStyle name="Normal 8 2 2 2 2 2 7" xfId="4848" xr:uid="{00000000-0005-0000-0000-00000A1C0000}"/>
    <cellStyle name="Normal 8 2 2 2 2 2 7 2" xfId="13298" xr:uid="{3E2E691B-5178-4B67-81E6-1898E304225E}"/>
    <cellStyle name="Normal 8 2 2 2 2 2 8" xfId="9080" xr:uid="{3FEF2ECE-0349-4CCB-9B95-69D617DBF32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6A0156B7-1B41-454D-9417-302B2A13D5D0}"/>
    <cellStyle name="Normal 8 2 2 2 2 3 2 3" xfId="11637" xr:uid="{835444F2-8A47-404A-BD7A-7BCC55444185}"/>
    <cellStyle name="Normal 8 2 2 2 2 3 3" xfId="5260" xr:uid="{00000000-0005-0000-0000-00000E1C0000}"/>
    <cellStyle name="Normal 8 2 2 2 2 3 3 2" xfId="13710" xr:uid="{83821387-E28D-4B6C-8132-5EB92642AA98}"/>
    <cellStyle name="Normal 8 2 2 2 2 3 4" xfId="9492" xr:uid="{36DD1B7F-568D-42DF-9E50-F1F654AF610F}"/>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8BB81F54-2539-4C7B-92FD-8F01CB29A9FE}"/>
    <cellStyle name="Normal 8 2 2 2 2 4 2 3" xfId="12050" xr:uid="{E621743C-138A-457D-BC2C-F1A0C0959AB7}"/>
    <cellStyle name="Normal 8 2 2 2 2 4 3" xfId="5673" xr:uid="{00000000-0005-0000-0000-0000121C0000}"/>
    <cellStyle name="Normal 8 2 2 2 2 4 3 2" xfId="14123" xr:uid="{49855D41-311E-44BB-8C14-3FFFF03D7306}"/>
    <cellStyle name="Normal 8 2 2 2 2 4 4" xfId="9905" xr:uid="{9F16305B-655A-40BF-86B6-94962ADA83E3}"/>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2C857E74-6790-433F-93A1-7C665D6A2B87}"/>
    <cellStyle name="Normal 8 2 2 2 2 5 2 3" xfId="12463" xr:uid="{A48D49BA-BE23-492E-B4AB-F43E759ABEEB}"/>
    <cellStyle name="Normal 8 2 2 2 2 5 3" xfId="6086" xr:uid="{00000000-0005-0000-0000-0000161C0000}"/>
    <cellStyle name="Normal 8 2 2 2 2 5 3 2" xfId="14536" xr:uid="{B283772D-CD3A-4DC2-876E-4668429C2A5F}"/>
    <cellStyle name="Normal 8 2 2 2 2 5 4" xfId="10318" xr:uid="{FC92629D-436E-4783-B05D-7DF9D0FDDFAF}"/>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DAE6820A-2F54-400A-B0A0-CC722111145C}"/>
    <cellStyle name="Normal 8 2 2 2 2 6 2 3" xfId="12876" xr:uid="{68D30A48-9C1C-4D46-A788-FAEDAB9B873A}"/>
    <cellStyle name="Normal 8 2 2 2 2 6 3" xfId="6499" xr:uid="{00000000-0005-0000-0000-00001A1C0000}"/>
    <cellStyle name="Normal 8 2 2 2 2 6 3 2" xfId="14949" xr:uid="{FC4A737E-3A97-4165-AA51-94CC3F8B3345}"/>
    <cellStyle name="Normal 8 2 2 2 2 6 4" xfId="10731" xr:uid="{AAADE3AC-0A65-4787-8274-04175EAE299C}"/>
    <cellStyle name="Normal 8 2 2 2 2 7" xfId="2629" xr:uid="{00000000-0005-0000-0000-00001B1C0000}"/>
    <cellStyle name="Normal 8 2 2 2 2 7 2" xfId="6912" xr:uid="{00000000-0005-0000-0000-00001C1C0000}"/>
    <cellStyle name="Normal 8 2 2 2 2 7 2 2" xfId="15362" xr:uid="{B852C2AF-A735-42E6-82A1-22A82EC0A982}"/>
    <cellStyle name="Normal 8 2 2 2 2 7 3" xfId="11144" xr:uid="{67152029-14D5-4F62-A98E-21ADE7395C42}"/>
    <cellStyle name="Normal 8 2 2 2 2 8" xfId="4847" xr:uid="{00000000-0005-0000-0000-00001D1C0000}"/>
    <cellStyle name="Normal 8 2 2 2 2 8 2" xfId="13297" xr:uid="{2535930C-6197-4031-B0F8-D5AF93730929}"/>
    <cellStyle name="Normal 8 2 2 2 2 9" xfId="9079" xr:uid="{969CD787-604A-48F7-B7B9-4A8FED3D0C06}"/>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A53F1EF5-A495-4EFF-875C-B450A2D52DF0}"/>
    <cellStyle name="Normal 8 2 2 2 3 2 2 3" xfId="11639" xr:uid="{18F1B94C-A122-42C2-9D7E-08D1C3AF7F1C}"/>
    <cellStyle name="Normal 8 2 2 2 3 2 3" xfId="5262" xr:uid="{00000000-0005-0000-0000-0000221C0000}"/>
    <cellStyle name="Normal 8 2 2 2 3 2 3 2" xfId="13712" xr:uid="{FD763CD2-01C0-4A7F-8DE2-4FC2155458E9}"/>
    <cellStyle name="Normal 8 2 2 2 3 2 4" xfId="9494" xr:uid="{5BACA46F-AD8D-4157-98D2-146505C31D5F}"/>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D81F1843-DBA1-4B95-8B5C-07895BAC880B}"/>
    <cellStyle name="Normal 8 2 2 2 3 3 2 3" xfId="12052" xr:uid="{FBE2F31D-9166-4D75-8C14-30FAD81F0708}"/>
    <cellStyle name="Normal 8 2 2 2 3 3 3" xfId="5675" xr:uid="{00000000-0005-0000-0000-0000261C0000}"/>
    <cellStyle name="Normal 8 2 2 2 3 3 3 2" xfId="14125" xr:uid="{808983E7-2AFF-445E-BF3B-93540D3176D2}"/>
    <cellStyle name="Normal 8 2 2 2 3 3 4" xfId="9907" xr:uid="{7B544CBD-B848-4B10-A612-C30DF35FDA6A}"/>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462D38B4-0011-492D-97CD-A8FECAB631CB}"/>
    <cellStyle name="Normal 8 2 2 2 3 4 2 3" xfId="12465" xr:uid="{AFB77BC9-41FB-4125-B58F-D1D12BC01278}"/>
    <cellStyle name="Normal 8 2 2 2 3 4 3" xfId="6088" xr:uid="{00000000-0005-0000-0000-00002A1C0000}"/>
    <cellStyle name="Normal 8 2 2 2 3 4 3 2" xfId="14538" xr:uid="{846EE4D6-2D55-4D2D-83D4-BCBB74B588A7}"/>
    <cellStyle name="Normal 8 2 2 2 3 4 4" xfId="10320" xr:uid="{4B319FBF-B7E1-4C33-A449-163AB29CE49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D22A837F-5F90-4DE9-AD73-34C9E4456BF8}"/>
    <cellStyle name="Normal 8 2 2 2 3 5 2 3" xfId="12878" xr:uid="{F9AA2BDA-0048-41D1-8A6E-E3FAF57293BD}"/>
    <cellStyle name="Normal 8 2 2 2 3 5 3" xfId="6501" xr:uid="{00000000-0005-0000-0000-00002E1C0000}"/>
    <cellStyle name="Normal 8 2 2 2 3 5 3 2" xfId="14951" xr:uid="{629FD7D9-A626-40C9-BF34-318E3425514C}"/>
    <cellStyle name="Normal 8 2 2 2 3 5 4" xfId="10733" xr:uid="{6E6A3736-FF08-477D-9F0C-639A6A7C03A5}"/>
    <cellStyle name="Normal 8 2 2 2 3 6" xfId="2631" xr:uid="{00000000-0005-0000-0000-00002F1C0000}"/>
    <cellStyle name="Normal 8 2 2 2 3 6 2" xfId="6914" xr:uid="{00000000-0005-0000-0000-0000301C0000}"/>
    <cellStyle name="Normal 8 2 2 2 3 6 2 2" xfId="15364" xr:uid="{C48D4183-357A-4319-A830-F4E5261BAA18}"/>
    <cellStyle name="Normal 8 2 2 2 3 6 3" xfId="11146" xr:uid="{AC3B4F42-8C39-4BE1-814E-6C2F0119113B}"/>
    <cellStyle name="Normal 8 2 2 2 3 7" xfId="4849" xr:uid="{00000000-0005-0000-0000-0000311C0000}"/>
    <cellStyle name="Normal 8 2 2 2 3 7 2" xfId="13299" xr:uid="{F23EA57D-2CF5-43E7-B589-53E4B95C4F91}"/>
    <cellStyle name="Normal 8 2 2 2 3 8" xfId="9081" xr:uid="{9D4D64A9-5220-441C-A895-2320F2934FA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BFF19F00-CB81-4938-8DA4-494100DA7E8E}"/>
    <cellStyle name="Normal 8 2 2 2 4 2 3" xfId="11636" xr:uid="{3D627776-A274-4E4D-88FE-E2573E15FF96}"/>
    <cellStyle name="Normal 8 2 2 2 4 3" xfId="5259" xr:uid="{00000000-0005-0000-0000-0000351C0000}"/>
    <cellStyle name="Normal 8 2 2 2 4 3 2" xfId="13709" xr:uid="{C3B0CCBB-65AC-45B9-AB70-286E1D03EAE3}"/>
    <cellStyle name="Normal 8 2 2 2 4 4" xfId="9491" xr:uid="{705EFB30-37E5-4A40-B99C-9AD43831E6B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215622EA-FED9-469C-A68E-D093C3822BA7}"/>
    <cellStyle name="Normal 8 2 2 2 5 2 3" xfId="12049" xr:uid="{D2B102F7-34CB-4DFF-9500-3A9DE6913321}"/>
    <cellStyle name="Normal 8 2 2 2 5 3" xfId="5672" xr:uid="{00000000-0005-0000-0000-0000391C0000}"/>
    <cellStyle name="Normal 8 2 2 2 5 3 2" xfId="14122" xr:uid="{2FEBD244-F9C7-4480-BBB6-3882D9D837F9}"/>
    <cellStyle name="Normal 8 2 2 2 5 4" xfId="9904" xr:uid="{3DB62DD6-9D1E-4558-A2AC-E02D3E39C19F}"/>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4FFCD20F-8B39-4721-A8BB-666F34704798}"/>
    <cellStyle name="Normal 8 2 2 2 6 2 3" xfId="12462" xr:uid="{4CA7DE53-0955-451D-A126-4BE9A8EC4D92}"/>
    <cellStyle name="Normal 8 2 2 2 6 3" xfId="6085" xr:uid="{00000000-0005-0000-0000-00003D1C0000}"/>
    <cellStyle name="Normal 8 2 2 2 6 3 2" xfId="14535" xr:uid="{24FCD559-6B0F-4A84-87E3-2C470EFBAD82}"/>
    <cellStyle name="Normal 8 2 2 2 6 4" xfId="10317" xr:uid="{F03E9ADD-F065-4D97-95DC-2DC19F6CDCD5}"/>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D5068602-838B-46FE-BB61-B0B77A9138D4}"/>
    <cellStyle name="Normal 8 2 2 2 7 2 3" xfId="12875" xr:uid="{98CE3F0C-B490-4C27-AF53-076B7BF6154E}"/>
    <cellStyle name="Normal 8 2 2 2 7 3" xfId="6498" xr:uid="{00000000-0005-0000-0000-0000411C0000}"/>
    <cellStyle name="Normal 8 2 2 2 7 3 2" xfId="14948" xr:uid="{25C9C150-42EE-479D-AF44-CA7C27278E0D}"/>
    <cellStyle name="Normal 8 2 2 2 7 4" xfId="10730" xr:uid="{ACC58298-552F-467B-9924-0823784F3259}"/>
    <cellStyle name="Normal 8 2 2 2 8" xfId="2628" xr:uid="{00000000-0005-0000-0000-0000421C0000}"/>
    <cellStyle name="Normal 8 2 2 2 8 2" xfId="6911" xr:uid="{00000000-0005-0000-0000-0000431C0000}"/>
    <cellStyle name="Normal 8 2 2 2 8 2 2" xfId="15361" xr:uid="{EF13AF84-2E23-4742-918D-764CCF43CB68}"/>
    <cellStyle name="Normal 8 2 2 2 8 3" xfId="11143" xr:uid="{291A849E-7275-433F-B994-FE4E9A0A2AFE}"/>
    <cellStyle name="Normal 8 2 2 2 9" xfId="4846" xr:uid="{00000000-0005-0000-0000-0000441C0000}"/>
    <cellStyle name="Normal 8 2 2 2 9 2" xfId="13296" xr:uid="{9AE40336-7937-4047-8093-9833C17FF4BE}"/>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708FA8A0-C046-44EF-A1E1-1716CC727C05}"/>
    <cellStyle name="Normal 8 2 2 3 2 2 2 3" xfId="11641" xr:uid="{7BEF7532-C726-493B-84E2-37177DC94F6F}"/>
    <cellStyle name="Normal 8 2 2 3 2 2 3" xfId="5264" xr:uid="{00000000-0005-0000-0000-00004A1C0000}"/>
    <cellStyle name="Normal 8 2 2 3 2 2 3 2" xfId="13714" xr:uid="{E9C93E17-34A0-4745-9859-6C4D42FBA98C}"/>
    <cellStyle name="Normal 8 2 2 3 2 2 4" xfId="9496" xr:uid="{31ABA3B8-0546-412F-83DD-3D848747174C}"/>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FA06B7F9-CD2A-4A9E-BC98-B88FC4CC7608}"/>
    <cellStyle name="Normal 8 2 2 3 2 3 2 3" xfId="12054" xr:uid="{EFF6D49D-4E52-4AAE-A61C-0F1754791FCE}"/>
    <cellStyle name="Normal 8 2 2 3 2 3 3" xfId="5677" xr:uid="{00000000-0005-0000-0000-00004E1C0000}"/>
    <cellStyle name="Normal 8 2 2 3 2 3 3 2" xfId="14127" xr:uid="{168AF90E-1AC7-4C0F-A172-BF13AD96E82D}"/>
    <cellStyle name="Normal 8 2 2 3 2 3 4" xfId="9909" xr:uid="{82DF5FC3-ADC9-4BEB-B5BA-83B51FC2F768}"/>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A8831930-C0EE-4AEB-90AA-0CDBBF9735B2}"/>
    <cellStyle name="Normal 8 2 2 3 2 4 2 3" xfId="12467" xr:uid="{8C771402-0096-449C-A7ED-0B0A5BEBBD41}"/>
    <cellStyle name="Normal 8 2 2 3 2 4 3" xfId="6090" xr:uid="{00000000-0005-0000-0000-0000521C0000}"/>
    <cellStyle name="Normal 8 2 2 3 2 4 3 2" xfId="14540" xr:uid="{498C0835-9851-4ADE-BC62-3A32D8756A81}"/>
    <cellStyle name="Normal 8 2 2 3 2 4 4" xfId="10322" xr:uid="{1C33932C-C8F2-4B49-BD1F-C558E5BA909F}"/>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F279878F-0094-4318-8A9A-55A275D1701B}"/>
    <cellStyle name="Normal 8 2 2 3 2 5 2 3" xfId="12880" xr:uid="{1EFA7194-D8A9-4D2C-A9B0-FBE68C8AA7F2}"/>
    <cellStyle name="Normal 8 2 2 3 2 5 3" xfId="6503" xr:uid="{00000000-0005-0000-0000-0000561C0000}"/>
    <cellStyle name="Normal 8 2 2 3 2 5 3 2" xfId="14953" xr:uid="{955813E5-535A-4582-B16E-2765951FBA29}"/>
    <cellStyle name="Normal 8 2 2 3 2 5 4" xfId="10735" xr:uid="{06BD64E8-9DEA-4F5B-B845-CD10CAED6E5B}"/>
    <cellStyle name="Normal 8 2 2 3 2 6" xfId="2633" xr:uid="{00000000-0005-0000-0000-0000571C0000}"/>
    <cellStyle name="Normal 8 2 2 3 2 6 2" xfId="6916" xr:uid="{00000000-0005-0000-0000-0000581C0000}"/>
    <cellStyle name="Normal 8 2 2 3 2 6 2 2" xfId="15366" xr:uid="{F922390A-BF06-4FA8-AA73-3B5EEE9B6A22}"/>
    <cellStyle name="Normal 8 2 2 3 2 6 3" xfId="11148" xr:uid="{01659292-0150-42BF-875A-7CDCC507FF1C}"/>
    <cellStyle name="Normal 8 2 2 3 2 7" xfId="4851" xr:uid="{00000000-0005-0000-0000-0000591C0000}"/>
    <cellStyle name="Normal 8 2 2 3 2 7 2" xfId="13301" xr:uid="{D15619FD-DFB9-4F28-B050-B8CB7F3153C2}"/>
    <cellStyle name="Normal 8 2 2 3 2 8" xfId="9083" xr:uid="{CA09C337-BA25-4238-8480-FE78DC6933D7}"/>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27AC0A78-1CD5-432F-8AA9-9A49167257A1}"/>
    <cellStyle name="Normal 8 2 2 3 3 2 3" xfId="11640" xr:uid="{3232A93C-3225-4CF6-B739-CC9BCF7CD4A9}"/>
    <cellStyle name="Normal 8 2 2 3 3 3" xfId="5263" xr:uid="{00000000-0005-0000-0000-00005D1C0000}"/>
    <cellStyle name="Normal 8 2 2 3 3 3 2" xfId="13713" xr:uid="{81BEF475-149F-4582-BEDE-AE22A98EFF53}"/>
    <cellStyle name="Normal 8 2 2 3 3 4" xfId="9495" xr:uid="{356FE427-BCCC-4BCA-813D-E9751B09E88F}"/>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01C95FA8-04FF-4944-A4EE-F5F7DEF5F43C}"/>
    <cellStyle name="Normal 8 2 2 3 4 2 3" xfId="12053" xr:uid="{7D44B630-B344-4DF4-9ED7-B3E3EE696EBA}"/>
    <cellStyle name="Normal 8 2 2 3 4 3" xfId="5676" xr:uid="{00000000-0005-0000-0000-0000611C0000}"/>
    <cellStyle name="Normal 8 2 2 3 4 3 2" xfId="14126" xr:uid="{6BF49080-7CFA-4119-8BD1-9F58578DBECC}"/>
    <cellStyle name="Normal 8 2 2 3 4 4" xfId="9908" xr:uid="{7AF0BBA8-402C-497F-A117-1D77A0BB9758}"/>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3565FABA-39CA-43BB-9258-826F496D45C8}"/>
    <cellStyle name="Normal 8 2 2 3 5 2 3" xfId="12466" xr:uid="{959672B6-92A9-4A0C-A1F5-C49CC63FD82D}"/>
    <cellStyle name="Normal 8 2 2 3 5 3" xfId="6089" xr:uid="{00000000-0005-0000-0000-0000651C0000}"/>
    <cellStyle name="Normal 8 2 2 3 5 3 2" xfId="14539" xr:uid="{9C992CFD-37E0-46D4-8F58-5B063F198D85}"/>
    <cellStyle name="Normal 8 2 2 3 5 4" xfId="10321" xr:uid="{465F1C48-C575-4231-94BF-48F269C99E21}"/>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267771FC-8D65-451F-8364-C4768E6E2F18}"/>
    <cellStyle name="Normal 8 2 2 3 6 2 3" xfId="12879" xr:uid="{0FD3715B-1BEE-426A-8602-4F7C0A5C6868}"/>
    <cellStyle name="Normal 8 2 2 3 6 3" xfId="6502" xr:uid="{00000000-0005-0000-0000-0000691C0000}"/>
    <cellStyle name="Normal 8 2 2 3 6 3 2" xfId="14952" xr:uid="{33745F69-06C5-4756-9A72-A5D463C1CC0E}"/>
    <cellStyle name="Normal 8 2 2 3 6 4" xfId="10734" xr:uid="{A88E7B0F-8809-4870-8BF7-D6AD273693CA}"/>
    <cellStyle name="Normal 8 2 2 3 7" xfId="2632" xr:uid="{00000000-0005-0000-0000-00006A1C0000}"/>
    <cellStyle name="Normal 8 2 2 3 7 2" xfId="6915" xr:uid="{00000000-0005-0000-0000-00006B1C0000}"/>
    <cellStyle name="Normal 8 2 2 3 7 2 2" xfId="15365" xr:uid="{424D2EAB-FEE9-4865-997C-82636B2E5F29}"/>
    <cellStyle name="Normal 8 2 2 3 7 3" xfId="11147" xr:uid="{A7FC44BB-2430-4F55-ADE5-BCDA594CEAF0}"/>
    <cellStyle name="Normal 8 2 2 3 8" xfId="4850" xr:uid="{00000000-0005-0000-0000-00006C1C0000}"/>
    <cellStyle name="Normal 8 2 2 3 8 2" xfId="13300" xr:uid="{82100867-18BC-42FD-8C34-EFADFE55EC6A}"/>
    <cellStyle name="Normal 8 2 2 3 9" xfId="9082" xr:uid="{89F19C29-06C0-4A85-A079-124A240CD6FA}"/>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8698B709-D963-4A3C-8A78-A802532EE6BC}"/>
    <cellStyle name="Normal 8 2 2 4 2 2 3" xfId="11642" xr:uid="{97C569A8-745C-4C51-A5A7-EF7F628E3839}"/>
    <cellStyle name="Normal 8 2 2 4 2 3" xfId="5265" xr:uid="{00000000-0005-0000-0000-0000711C0000}"/>
    <cellStyle name="Normal 8 2 2 4 2 3 2" xfId="13715" xr:uid="{D13925C1-3015-463A-887B-85750BD8BE61}"/>
    <cellStyle name="Normal 8 2 2 4 2 4" xfId="9497" xr:uid="{9FEC4041-E490-42E0-BB5F-1D0797B4403E}"/>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14D6F8B7-7AAD-4929-98E0-F154F671C8F6}"/>
    <cellStyle name="Normal 8 2 2 4 3 2 3" xfId="12055" xr:uid="{48494CCB-3735-4F55-8A61-D9062CCF0E68}"/>
    <cellStyle name="Normal 8 2 2 4 3 3" xfId="5678" xr:uid="{00000000-0005-0000-0000-0000751C0000}"/>
    <cellStyle name="Normal 8 2 2 4 3 3 2" xfId="14128" xr:uid="{3BBC5A37-F168-4D05-93EC-9A436387C929}"/>
    <cellStyle name="Normal 8 2 2 4 3 4" xfId="9910" xr:uid="{ECCA28AE-BAA7-4710-8D19-7E374C492413}"/>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0C2A68D8-2C2A-4339-8141-E92BB16B48BF}"/>
    <cellStyle name="Normal 8 2 2 4 4 2 3" xfId="12468" xr:uid="{79E5C872-E708-4F32-865E-B89FDCD5C291}"/>
    <cellStyle name="Normal 8 2 2 4 4 3" xfId="6091" xr:uid="{00000000-0005-0000-0000-0000791C0000}"/>
    <cellStyle name="Normal 8 2 2 4 4 3 2" xfId="14541" xr:uid="{8869250C-0A4B-47BC-9C16-763CD3A70EC2}"/>
    <cellStyle name="Normal 8 2 2 4 4 4" xfId="10323" xr:uid="{C2BC0BC1-97AE-4281-84BF-59EE9C46EA5E}"/>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4C14E472-93FA-4513-A8CD-C740A51D0287}"/>
    <cellStyle name="Normal 8 2 2 4 5 2 3" xfId="12881" xr:uid="{77369456-1734-4C8C-89F9-C5DE094C1D37}"/>
    <cellStyle name="Normal 8 2 2 4 5 3" xfId="6504" xr:uid="{00000000-0005-0000-0000-00007D1C0000}"/>
    <cellStyle name="Normal 8 2 2 4 5 3 2" xfId="14954" xr:uid="{144168A5-2E79-4FFE-85A6-78363C1861E8}"/>
    <cellStyle name="Normal 8 2 2 4 5 4" xfId="10736" xr:uid="{D145D4DC-40EA-488C-8BF0-86C65F372484}"/>
    <cellStyle name="Normal 8 2 2 4 6" xfId="2634" xr:uid="{00000000-0005-0000-0000-00007E1C0000}"/>
    <cellStyle name="Normal 8 2 2 4 6 2" xfId="6917" xr:uid="{00000000-0005-0000-0000-00007F1C0000}"/>
    <cellStyle name="Normal 8 2 2 4 6 2 2" xfId="15367" xr:uid="{BA794F30-78E2-45D5-AE7A-89B9E950D252}"/>
    <cellStyle name="Normal 8 2 2 4 6 3" xfId="11149" xr:uid="{F869FD79-C219-4527-BED1-A90AC8F20E95}"/>
    <cellStyle name="Normal 8 2 2 4 7" xfId="4852" xr:uid="{00000000-0005-0000-0000-0000801C0000}"/>
    <cellStyle name="Normal 8 2 2 4 7 2" xfId="13302" xr:uid="{96C365F0-2307-4EB9-979E-03D846647E46}"/>
    <cellStyle name="Normal 8 2 2 4 8" xfId="9084" xr:uid="{C3932859-60E7-4C0F-8133-7F36B45936F8}"/>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1A180A90-3CE1-489A-9B90-D7AEA2E94C05}"/>
    <cellStyle name="Normal 8 2 2 5 2 3" xfId="11635" xr:uid="{B94C1096-22C5-4BD8-8BAA-BA45F6DA952B}"/>
    <cellStyle name="Normal 8 2 2 5 3" xfId="5258" xr:uid="{00000000-0005-0000-0000-0000841C0000}"/>
    <cellStyle name="Normal 8 2 2 5 3 2" xfId="13708" xr:uid="{5DEDAED3-29C5-4DAB-B118-88C2E2106EF1}"/>
    <cellStyle name="Normal 8 2 2 5 4" xfId="9490" xr:uid="{9100062C-82B3-4606-A0EF-974510F208A3}"/>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EF9165FF-F6BA-4030-A95E-15C445AFAD19}"/>
    <cellStyle name="Normal 8 2 2 6 2 3" xfId="12048" xr:uid="{518485C5-07F5-40EC-8BCC-0FD7B9311947}"/>
    <cellStyle name="Normal 8 2 2 6 3" xfId="5671" xr:uid="{00000000-0005-0000-0000-0000881C0000}"/>
    <cellStyle name="Normal 8 2 2 6 3 2" xfId="14121" xr:uid="{8BE7B011-244F-46CA-954C-535ACA6CDF8C}"/>
    <cellStyle name="Normal 8 2 2 6 4" xfId="9903" xr:uid="{367DA925-3B84-4072-836F-274D7221DAF9}"/>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8EE3BD4F-FF9A-4804-829D-B6C5671DA99A}"/>
    <cellStyle name="Normal 8 2 2 7 2 3" xfId="12461" xr:uid="{81EFFCDB-872A-46F1-A7C6-A2846CC7BAC3}"/>
    <cellStyle name="Normal 8 2 2 7 3" xfId="6084" xr:uid="{00000000-0005-0000-0000-00008C1C0000}"/>
    <cellStyle name="Normal 8 2 2 7 3 2" xfId="14534" xr:uid="{6B698295-853B-4CE9-A588-A9398BDAAF18}"/>
    <cellStyle name="Normal 8 2 2 7 4" xfId="10316" xr:uid="{E47C3AFE-DD84-45BF-85B2-9828FA09B7D9}"/>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EFDC85DD-8D06-4619-A518-78AFBC6643F8}"/>
    <cellStyle name="Normal 8 2 2 8 2 3" xfId="12874" xr:uid="{375AA5AE-A503-46BD-AD10-7CEBF5633BF4}"/>
    <cellStyle name="Normal 8 2 2 8 3" xfId="6497" xr:uid="{00000000-0005-0000-0000-0000901C0000}"/>
    <cellStyle name="Normal 8 2 2 8 3 2" xfId="14947" xr:uid="{AEBFA9E8-F06B-4AEF-94C1-096C3DEED8A5}"/>
    <cellStyle name="Normal 8 2 2 8 4" xfId="10729" xr:uid="{04DA5FAA-5712-41F3-AA2E-6A4601F7CDB4}"/>
    <cellStyle name="Normal 8 2 2 9" xfId="2627" xr:uid="{00000000-0005-0000-0000-0000911C0000}"/>
    <cellStyle name="Normal 8 2 2 9 2" xfId="6910" xr:uid="{00000000-0005-0000-0000-0000921C0000}"/>
    <cellStyle name="Normal 8 2 2 9 2 2" xfId="15360" xr:uid="{85FBE357-93E9-4C7E-9AA9-C61CD241BEB2}"/>
    <cellStyle name="Normal 8 2 2 9 3" xfId="11142" xr:uid="{8170B953-82B7-469E-889D-E591291AC8D4}"/>
    <cellStyle name="Normal 8 2 3" xfId="488" xr:uid="{00000000-0005-0000-0000-0000931C0000}"/>
    <cellStyle name="Normal 8 2 3 10" xfId="9085" xr:uid="{CC3A1145-29B1-4A20-8EB7-FC92F17E1CBD}"/>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4742F874-6092-484B-B431-9F3EB5D67BD7}"/>
    <cellStyle name="Normal 8 2 3 2 2 2 2 3" xfId="11645" xr:uid="{476A8373-92B8-4F34-AE8C-36C747F3D001}"/>
    <cellStyle name="Normal 8 2 3 2 2 2 3" xfId="5268" xr:uid="{00000000-0005-0000-0000-0000991C0000}"/>
    <cellStyle name="Normal 8 2 3 2 2 2 3 2" xfId="13718" xr:uid="{54FDB8A2-AB6F-4A12-B6A4-770B32495C97}"/>
    <cellStyle name="Normal 8 2 3 2 2 2 4" xfId="9500" xr:uid="{1072A0C7-4E95-4FCF-98E4-D14C25475817}"/>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30F263E3-E777-4C2F-8416-789144B350E6}"/>
    <cellStyle name="Normal 8 2 3 2 2 3 2 3" xfId="12058" xr:uid="{818C1879-DB4F-4C16-8D99-644410A539DB}"/>
    <cellStyle name="Normal 8 2 3 2 2 3 3" xfId="5681" xr:uid="{00000000-0005-0000-0000-00009D1C0000}"/>
    <cellStyle name="Normal 8 2 3 2 2 3 3 2" xfId="14131" xr:uid="{CC518003-74FC-4148-B481-B907CE995C9E}"/>
    <cellStyle name="Normal 8 2 3 2 2 3 4" xfId="9913" xr:uid="{C35CF6BB-5390-4F3D-A5BC-7A775051893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9F34B228-D193-4B64-8A84-F02A4C05F236}"/>
    <cellStyle name="Normal 8 2 3 2 2 4 2 3" xfId="12471" xr:uid="{E039978D-0C34-430A-9ED2-A0168C172EDC}"/>
    <cellStyle name="Normal 8 2 3 2 2 4 3" xfId="6094" xr:uid="{00000000-0005-0000-0000-0000A11C0000}"/>
    <cellStyle name="Normal 8 2 3 2 2 4 3 2" xfId="14544" xr:uid="{41D05CFB-AC32-4C27-842F-DA96A3B7A12E}"/>
    <cellStyle name="Normal 8 2 3 2 2 4 4" xfId="10326" xr:uid="{083CA7F7-A13F-4182-BE7D-9D5C1391BFF4}"/>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FC64792B-EFDC-498B-B3CC-C244E3F2883D}"/>
    <cellStyle name="Normal 8 2 3 2 2 5 2 3" xfId="12884" xr:uid="{8BB736E6-BADE-401C-899D-4CD3540C330A}"/>
    <cellStyle name="Normal 8 2 3 2 2 5 3" xfId="6507" xr:uid="{00000000-0005-0000-0000-0000A51C0000}"/>
    <cellStyle name="Normal 8 2 3 2 2 5 3 2" xfId="14957" xr:uid="{6713F556-5A1A-4E55-9B2A-0E048A6A5D1E}"/>
    <cellStyle name="Normal 8 2 3 2 2 5 4" xfId="10739" xr:uid="{08CA97EB-32B7-4612-BCE6-476CB2C8718C}"/>
    <cellStyle name="Normal 8 2 3 2 2 6" xfId="2637" xr:uid="{00000000-0005-0000-0000-0000A61C0000}"/>
    <cellStyle name="Normal 8 2 3 2 2 6 2" xfId="6920" xr:uid="{00000000-0005-0000-0000-0000A71C0000}"/>
    <cellStyle name="Normal 8 2 3 2 2 6 2 2" xfId="15370" xr:uid="{23794DBD-780D-48AD-8186-9051CFF18FC2}"/>
    <cellStyle name="Normal 8 2 3 2 2 6 3" xfId="11152" xr:uid="{02CA1E1F-7AAB-48E6-8037-FFECE58923C3}"/>
    <cellStyle name="Normal 8 2 3 2 2 7" xfId="4855" xr:uid="{00000000-0005-0000-0000-0000A81C0000}"/>
    <cellStyle name="Normal 8 2 3 2 2 7 2" xfId="13305" xr:uid="{1A0D0166-B496-435C-A56A-6947998DAC3B}"/>
    <cellStyle name="Normal 8 2 3 2 2 8" xfId="9087" xr:uid="{B793F666-6F4C-4CCB-A816-BA19566D3D3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24E0BE31-4C49-45FE-953C-9273721DF781}"/>
    <cellStyle name="Normal 8 2 3 2 3 2 3" xfId="11644" xr:uid="{02DAA2F7-74AC-4830-ADE6-8C5762A054F6}"/>
    <cellStyle name="Normal 8 2 3 2 3 3" xfId="5267" xr:uid="{00000000-0005-0000-0000-0000AC1C0000}"/>
    <cellStyle name="Normal 8 2 3 2 3 3 2" xfId="13717" xr:uid="{472C28BC-0267-4D13-B48A-ED95EE519A7B}"/>
    <cellStyle name="Normal 8 2 3 2 3 4" xfId="9499" xr:uid="{0DC00327-4FC1-452B-86BA-DE1A72C59927}"/>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6D01CF35-D2FC-42D4-9EC1-AF74A28D28D4}"/>
    <cellStyle name="Normal 8 2 3 2 4 2 3" xfId="12057" xr:uid="{3FCCCEB3-25E6-4CD7-8084-87AAC970AF00}"/>
    <cellStyle name="Normal 8 2 3 2 4 3" xfId="5680" xr:uid="{00000000-0005-0000-0000-0000B01C0000}"/>
    <cellStyle name="Normal 8 2 3 2 4 3 2" xfId="14130" xr:uid="{F9B1A520-2105-4A3E-8774-4A453D166CFC}"/>
    <cellStyle name="Normal 8 2 3 2 4 4" xfId="9912" xr:uid="{F6FF2FF2-3F33-434B-94E3-DB115700F160}"/>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1F73BA2E-1F49-44DD-A07D-DB044C7432E7}"/>
    <cellStyle name="Normal 8 2 3 2 5 2 3" xfId="12470" xr:uid="{4EB0F366-BCFA-4C45-A1F2-C39B6B7752C3}"/>
    <cellStyle name="Normal 8 2 3 2 5 3" xfId="6093" xr:uid="{00000000-0005-0000-0000-0000B41C0000}"/>
    <cellStyle name="Normal 8 2 3 2 5 3 2" xfId="14543" xr:uid="{AC8AED9B-5597-49D6-9BA1-D47B0FD6CAB2}"/>
    <cellStyle name="Normal 8 2 3 2 5 4" xfId="10325" xr:uid="{4BBB7708-A578-4EAC-B376-1BBCE49A7C04}"/>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1364A024-03B5-4386-B03D-E04F2A50FDF4}"/>
    <cellStyle name="Normal 8 2 3 2 6 2 3" xfId="12883" xr:uid="{71CCBE74-DB22-4778-B96E-475C4EDE0335}"/>
    <cellStyle name="Normal 8 2 3 2 6 3" xfId="6506" xr:uid="{00000000-0005-0000-0000-0000B81C0000}"/>
    <cellStyle name="Normal 8 2 3 2 6 3 2" xfId="14956" xr:uid="{0656E57F-3136-4FB8-AA5A-C0045A671F7E}"/>
    <cellStyle name="Normal 8 2 3 2 6 4" xfId="10738" xr:uid="{BE5B501A-F16F-43D3-8443-78817DAF8C84}"/>
    <cellStyle name="Normal 8 2 3 2 7" xfId="2636" xr:uid="{00000000-0005-0000-0000-0000B91C0000}"/>
    <cellStyle name="Normal 8 2 3 2 7 2" xfId="6919" xr:uid="{00000000-0005-0000-0000-0000BA1C0000}"/>
    <cellStyle name="Normal 8 2 3 2 7 2 2" xfId="15369" xr:uid="{FC852B81-A3A5-4341-944B-296D028303DF}"/>
    <cellStyle name="Normal 8 2 3 2 7 3" xfId="11151" xr:uid="{330AC98D-6F46-4373-8581-71E115F7A263}"/>
    <cellStyle name="Normal 8 2 3 2 8" xfId="4854" xr:uid="{00000000-0005-0000-0000-0000BB1C0000}"/>
    <cellStyle name="Normal 8 2 3 2 8 2" xfId="13304" xr:uid="{D3B58753-5A05-4CE4-9159-C3FD2335BB2D}"/>
    <cellStyle name="Normal 8 2 3 2 9" xfId="9086" xr:uid="{DAA48499-3EAF-4C6D-9D16-369ACD061D02}"/>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42A182F6-8590-4875-94B4-676E3B7C1C39}"/>
    <cellStyle name="Normal 8 2 3 3 2 2 3" xfId="11646" xr:uid="{50B21257-107B-4A7C-AFBF-79D99B28238F}"/>
    <cellStyle name="Normal 8 2 3 3 2 3" xfId="5269" xr:uid="{00000000-0005-0000-0000-0000C01C0000}"/>
    <cellStyle name="Normal 8 2 3 3 2 3 2" xfId="13719" xr:uid="{F4CFDCEF-521D-4C91-9249-1F1B2274CA2A}"/>
    <cellStyle name="Normal 8 2 3 3 2 4" xfId="9501" xr:uid="{F8BC72F1-A0EA-4D3C-B5C8-B9399C13A924}"/>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5B1DEE2F-B1A5-422C-828E-EA1ED66A380A}"/>
    <cellStyle name="Normal 8 2 3 3 3 2 3" xfId="12059" xr:uid="{86EF6D5A-9D57-4E52-8A18-1E0046A16C3B}"/>
    <cellStyle name="Normal 8 2 3 3 3 3" xfId="5682" xr:uid="{00000000-0005-0000-0000-0000C41C0000}"/>
    <cellStyle name="Normal 8 2 3 3 3 3 2" xfId="14132" xr:uid="{5CA400FB-7A7C-46E8-8B74-6464F5D36CDD}"/>
    <cellStyle name="Normal 8 2 3 3 3 4" xfId="9914" xr:uid="{5E633773-0A10-4B3A-B91D-4744DB50C195}"/>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58979AA1-1E09-4CCC-8432-CC93274A3A2B}"/>
    <cellStyle name="Normal 8 2 3 3 4 2 3" xfId="12472" xr:uid="{880BDB5B-9FF2-4178-8576-A26CBAC1F826}"/>
    <cellStyle name="Normal 8 2 3 3 4 3" xfId="6095" xr:uid="{00000000-0005-0000-0000-0000C81C0000}"/>
    <cellStyle name="Normal 8 2 3 3 4 3 2" xfId="14545" xr:uid="{209684EE-CF40-4A25-9FAD-769FC63AA376}"/>
    <cellStyle name="Normal 8 2 3 3 4 4" xfId="10327" xr:uid="{F5459FAC-CED0-4D2C-9241-9B93DAB489C4}"/>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64D7AB81-6C29-45C3-9A66-762F9BC516AC}"/>
    <cellStyle name="Normal 8 2 3 3 5 2 3" xfId="12885" xr:uid="{6FDCB3D2-B423-49F6-B8CD-1FC2F3C6175B}"/>
    <cellStyle name="Normal 8 2 3 3 5 3" xfId="6508" xr:uid="{00000000-0005-0000-0000-0000CC1C0000}"/>
    <cellStyle name="Normal 8 2 3 3 5 3 2" xfId="14958" xr:uid="{9B28F5F8-1C6B-43AD-BE86-1578868A5275}"/>
    <cellStyle name="Normal 8 2 3 3 5 4" xfId="10740" xr:uid="{DA26DEAC-48FD-4865-A6A8-BCAAB0FFA37C}"/>
    <cellStyle name="Normal 8 2 3 3 6" xfId="2638" xr:uid="{00000000-0005-0000-0000-0000CD1C0000}"/>
    <cellStyle name="Normal 8 2 3 3 6 2" xfId="6921" xr:uid="{00000000-0005-0000-0000-0000CE1C0000}"/>
    <cellStyle name="Normal 8 2 3 3 6 2 2" xfId="15371" xr:uid="{4ADC4861-7247-4338-9A08-CF38B4B44B4C}"/>
    <cellStyle name="Normal 8 2 3 3 6 3" xfId="11153" xr:uid="{C8EA6017-4488-4786-A8B3-C46B03271B4E}"/>
    <cellStyle name="Normal 8 2 3 3 7" xfId="4856" xr:uid="{00000000-0005-0000-0000-0000CF1C0000}"/>
    <cellStyle name="Normal 8 2 3 3 7 2" xfId="13306" xr:uid="{75DEC69C-9940-45B4-ADA7-7D47354ED5AD}"/>
    <cellStyle name="Normal 8 2 3 3 8" xfId="9088" xr:uid="{4238701F-31E0-4EF0-ACF3-67C89D3FD4AB}"/>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A6A0B9C8-BDA7-4D0D-9F85-4F0494BBC886}"/>
    <cellStyle name="Normal 8 2 3 4 2 3" xfId="11643" xr:uid="{36DBCBDE-D05A-42BF-8546-2C35CC3AEF57}"/>
    <cellStyle name="Normal 8 2 3 4 3" xfId="5266" xr:uid="{00000000-0005-0000-0000-0000D31C0000}"/>
    <cellStyle name="Normal 8 2 3 4 3 2" xfId="13716" xr:uid="{C76249CB-1349-4A66-B3B8-E706682FA4F6}"/>
    <cellStyle name="Normal 8 2 3 4 4" xfId="9498" xr:uid="{83BE5B83-08F1-403F-8F6B-2AAECFC6D27B}"/>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7981DE79-A779-4E85-B290-83E63C1EB69D}"/>
    <cellStyle name="Normal 8 2 3 5 2 3" xfId="12056" xr:uid="{E6876370-8B0A-44F9-936E-A8C2EEC5D924}"/>
    <cellStyle name="Normal 8 2 3 5 3" xfId="5679" xr:uid="{00000000-0005-0000-0000-0000D71C0000}"/>
    <cellStyle name="Normal 8 2 3 5 3 2" xfId="14129" xr:uid="{AC4D291F-82C2-4CA6-8B19-A6DE45CD98EA}"/>
    <cellStyle name="Normal 8 2 3 5 4" xfId="9911" xr:uid="{142CD8E9-0425-42E2-A401-BF17AB8A4361}"/>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92364990-05A4-4EAB-ACD2-9D6D0304106C}"/>
    <cellStyle name="Normal 8 2 3 6 2 3" xfId="12469" xr:uid="{667586CC-5214-4700-A7C5-BEF3F0093CD3}"/>
    <cellStyle name="Normal 8 2 3 6 3" xfId="6092" xr:uid="{00000000-0005-0000-0000-0000DB1C0000}"/>
    <cellStyle name="Normal 8 2 3 6 3 2" xfId="14542" xr:uid="{02170126-1FAF-4EA1-ABE9-791C55AA7777}"/>
    <cellStyle name="Normal 8 2 3 6 4" xfId="10324" xr:uid="{E746F072-74E7-4C4B-B32E-40E7D2FC90F0}"/>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4842DE2D-E483-4023-82AD-1D370B0204C1}"/>
    <cellStyle name="Normal 8 2 3 7 2 3" xfId="12882" xr:uid="{CA606338-4510-4BBF-B341-0EDBABF50E41}"/>
    <cellStyle name="Normal 8 2 3 7 3" xfId="6505" xr:uid="{00000000-0005-0000-0000-0000DF1C0000}"/>
    <cellStyle name="Normal 8 2 3 7 3 2" xfId="14955" xr:uid="{A2680481-686E-4F88-A33E-F8CD85EBD570}"/>
    <cellStyle name="Normal 8 2 3 7 4" xfId="10737" xr:uid="{19432C05-D137-43AA-9A8A-A65CEFD8B12A}"/>
    <cellStyle name="Normal 8 2 3 8" xfId="2635" xr:uid="{00000000-0005-0000-0000-0000E01C0000}"/>
    <cellStyle name="Normal 8 2 3 8 2" xfId="6918" xr:uid="{00000000-0005-0000-0000-0000E11C0000}"/>
    <cellStyle name="Normal 8 2 3 8 2 2" xfId="15368" xr:uid="{F99BA78A-4237-41DC-A1BF-7752FA92FDAE}"/>
    <cellStyle name="Normal 8 2 3 8 3" xfId="11150" xr:uid="{3FBB4E8C-46F2-4C86-BA43-A853A2E48EB8}"/>
    <cellStyle name="Normal 8 2 3 9" xfId="4853" xr:uid="{00000000-0005-0000-0000-0000E21C0000}"/>
    <cellStyle name="Normal 8 2 3 9 2" xfId="13303" xr:uid="{E53C09FE-CA34-4247-A7EE-6BAD2483C7CA}"/>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60C6A4D7-6D90-4F07-8B84-C4B5E4D21E72}"/>
    <cellStyle name="Normal 8 2 4 2 2 2 3" xfId="11648" xr:uid="{F1C72F61-52CE-4282-B7DE-570B97944583}"/>
    <cellStyle name="Normal 8 2 4 2 2 3" xfId="5271" xr:uid="{00000000-0005-0000-0000-0000E81C0000}"/>
    <cellStyle name="Normal 8 2 4 2 2 3 2" xfId="13721" xr:uid="{F25AD0A9-9033-458B-99D7-11B7A92D09DD}"/>
    <cellStyle name="Normal 8 2 4 2 2 4" xfId="9503" xr:uid="{BF1F1D25-5EF3-4C6B-B7C6-B215BB6B4E41}"/>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7D742F6B-6832-4AC6-AAFD-21F6A276193C}"/>
    <cellStyle name="Normal 8 2 4 2 3 2 3" xfId="12061" xr:uid="{FE87C6A7-5DEE-4251-88AF-E19B6B3BE3FC}"/>
    <cellStyle name="Normal 8 2 4 2 3 3" xfId="5684" xr:uid="{00000000-0005-0000-0000-0000EC1C0000}"/>
    <cellStyle name="Normal 8 2 4 2 3 3 2" xfId="14134" xr:uid="{F01F94B1-9B11-48E3-9A34-B84BF2DD99E1}"/>
    <cellStyle name="Normal 8 2 4 2 3 4" xfId="9916" xr:uid="{3990850E-EA7D-4691-9D76-38BF929BA0E4}"/>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D40E5029-3451-46FD-8314-1FC235848332}"/>
    <cellStyle name="Normal 8 2 4 2 4 2 3" xfId="12474" xr:uid="{8E496D17-5023-4981-BCBD-160A562656EA}"/>
    <cellStyle name="Normal 8 2 4 2 4 3" xfId="6097" xr:uid="{00000000-0005-0000-0000-0000F01C0000}"/>
    <cellStyle name="Normal 8 2 4 2 4 3 2" xfId="14547" xr:uid="{F27E7AF4-9731-40D9-9A01-3A30FEE53707}"/>
    <cellStyle name="Normal 8 2 4 2 4 4" xfId="10329" xr:uid="{949ECD93-EF04-439A-805C-BCD1C896918C}"/>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0A31B954-75EA-42A9-8D93-894115FA345E}"/>
    <cellStyle name="Normal 8 2 4 2 5 2 3" xfId="12887" xr:uid="{8D7A5C41-B178-4B7A-9C11-F0FFBE58C564}"/>
    <cellStyle name="Normal 8 2 4 2 5 3" xfId="6510" xr:uid="{00000000-0005-0000-0000-0000F41C0000}"/>
    <cellStyle name="Normal 8 2 4 2 5 3 2" xfId="14960" xr:uid="{018202F5-2724-43B9-A72D-95921DF534B5}"/>
    <cellStyle name="Normal 8 2 4 2 5 4" xfId="10742" xr:uid="{115ED2B7-DB95-436A-9AB2-12F4204806B6}"/>
    <cellStyle name="Normal 8 2 4 2 6" xfId="2640" xr:uid="{00000000-0005-0000-0000-0000F51C0000}"/>
    <cellStyle name="Normal 8 2 4 2 6 2" xfId="6923" xr:uid="{00000000-0005-0000-0000-0000F61C0000}"/>
    <cellStyle name="Normal 8 2 4 2 6 2 2" xfId="15373" xr:uid="{D8318275-DC0E-46F2-B315-9DEC069B0D0E}"/>
    <cellStyle name="Normal 8 2 4 2 6 3" xfId="11155" xr:uid="{2DBD57EB-F40A-43CE-B6B3-9876048F9401}"/>
    <cellStyle name="Normal 8 2 4 2 7" xfId="4858" xr:uid="{00000000-0005-0000-0000-0000F71C0000}"/>
    <cellStyle name="Normal 8 2 4 2 7 2" xfId="13308" xr:uid="{300ED103-92EC-4123-8A21-74CE3642A5C5}"/>
    <cellStyle name="Normal 8 2 4 2 8" xfId="9090" xr:uid="{6B25A717-5849-48A1-99F1-5F8D622F720A}"/>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DC466052-DA10-4082-89C2-ADA1DF1ADDEC}"/>
    <cellStyle name="Normal 8 2 4 3 2 3" xfId="11647" xr:uid="{E10351D9-6591-48C7-A7B5-69663871BA70}"/>
    <cellStyle name="Normal 8 2 4 3 3" xfId="5270" xr:uid="{00000000-0005-0000-0000-0000FB1C0000}"/>
    <cellStyle name="Normal 8 2 4 3 3 2" xfId="13720" xr:uid="{FF1EDF52-E10D-45D7-A370-C6375A2C851A}"/>
    <cellStyle name="Normal 8 2 4 3 4" xfId="9502" xr:uid="{28FEC908-651E-4748-B952-8AA2E1CFC017}"/>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D1878657-660E-4EDB-91FC-582229A1CB90}"/>
    <cellStyle name="Normal 8 2 4 4 2 3" xfId="12060" xr:uid="{D16FB749-F5CE-48E4-AF00-3AC973B8D68B}"/>
    <cellStyle name="Normal 8 2 4 4 3" xfId="5683" xr:uid="{00000000-0005-0000-0000-0000FF1C0000}"/>
    <cellStyle name="Normal 8 2 4 4 3 2" xfId="14133" xr:uid="{CA25F500-7E9F-445A-80D6-61A6AC2A0AF5}"/>
    <cellStyle name="Normal 8 2 4 4 4" xfId="9915" xr:uid="{AB2E564C-6001-46DF-B9C8-F289B559F431}"/>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A582D15C-316B-4238-9C99-A8A6EF121C13}"/>
    <cellStyle name="Normal 8 2 4 5 2 3" xfId="12473" xr:uid="{3BC8BAF3-98B0-428E-8FAE-68DC77EBC0E5}"/>
    <cellStyle name="Normal 8 2 4 5 3" xfId="6096" xr:uid="{00000000-0005-0000-0000-0000031D0000}"/>
    <cellStyle name="Normal 8 2 4 5 3 2" xfId="14546" xr:uid="{42CCB8C8-A0A2-43E4-90E0-77ED080EBE87}"/>
    <cellStyle name="Normal 8 2 4 5 4" xfId="10328" xr:uid="{AFF2E192-E92E-4576-9655-58F3FDAE07EB}"/>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7BF0BEB1-CEE1-4425-9C36-71EA997A2B57}"/>
    <cellStyle name="Normal 8 2 4 6 2 3" xfId="12886" xr:uid="{0F116F20-FB62-4053-8100-53BD5EB0794B}"/>
    <cellStyle name="Normal 8 2 4 6 3" xfId="6509" xr:uid="{00000000-0005-0000-0000-0000071D0000}"/>
    <cellStyle name="Normal 8 2 4 6 3 2" xfId="14959" xr:uid="{C8E5AF2A-F450-4D53-8BA8-B769A6E06293}"/>
    <cellStyle name="Normal 8 2 4 6 4" xfId="10741" xr:uid="{E7093A6E-22FB-45D4-A378-DAD656D383D6}"/>
    <cellStyle name="Normal 8 2 4 7" xfId="2639" xr:uid="{00000000-0005-0000-0000-0000081D0000}"/>
    <cellStyle name="Normal 8 2 4 7 2" xfId="6922" xr:uid="{00000000-0005-0000-0000-0000091D0000}"/>
    <cellStyle name="Normal 8 2 4 7 2 2" xfId="15372" xr:uid="{80EB894E-CBBD-4418-8B72-C8B13064C88C}"/>
    <cellStyle name="Normal 8 2 4 7 3" xfId="11154" xr:uid="{CBB59AE9-5386-44F4-B246-E3AF72DC643F}"/>
    <cellStyle name="Normal 8 2 4 8" xfId="4857" xr:uid="{00000000-0005-0000-0000-00000A1D0000}"/>
    <cellStyle name="Normal 8 2 4 8 2" xfId="13307" xr:uid="{7E58E4C4-C1C9-449E-9ED5-31C31B4E805B}"/>
    <cellStyle name="Normal 8 2 4 9" xfId="9089" xr:uid="{6A7B4CD4-515C-456A-B7AD-6D57C3FE15F2}"/>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A0C7F711-E0D7-439C-B459-5583260D52F9}"/>
    <cellStyle name="Normal 8 2 5 2 2 3" xfId="11649" xr:uid="{C8536E46-5AC9-4200-B796-22C75EB8350E}"/>
    <cellStyle name="Normal 8 2 5 2 3" xfId="5272" xr:uid="{00000000-0005-0000-0000-00000F1D0000}"/>
    <cellStyle name="Normal 8 2 5 2 3 2" xfId="13722" xr:uid="{84C43D8B-112F-4760-BE84-48978FFEE7AA}"/>
    <cellStyle name="Normal 8 2 5 2 4" xfId="9504" xr:uid="{9C11A7F9-097D-48C7-B148-069B258AFC9D}"/>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721162CB-5CB8-41D5-86B9-914B0C307A68}"/>
    <cellStyle name="Normal 8 2 5 3 2 3" xfId="12062" xr:uid="{F20706F4-65AC-4611-B5B8-9BDC58263ABB}"/>
    <cellStyle name="Normal 8 2 5 3 3" xfId="5685" xr:uid="{00000000-0005-0000-0000-0000131D0000}"/>
    <cellStyle name="Normal 8 2 5 3 3 2" xfId="14135" xr:uid="{F6BDABEC-1B15-4CBA-BE12-011D55518BD0}"/>
    <cellStyle name="Normal 8 2 5 3 4" xfId="9917" xr:uid="{1233EDF6-8B6C-44A8-910E-528669A71B1A}"/>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FCEE5DB2-BFCE-457A-A866-80E5EEE90D1E}"/>
    <cellStyle name="Normal 8 2 5 4 2 3" xfId="12475" xr:uid="{27EC6316-77A2-4EFC-8246-47CC5989E4EB}"/>
    <cellStyle name="Normal 8 2 5 4 3" xfId="6098" xr:uid="{00000000-0005-0000-0000-0000171D0000}"/>
    <cellStyle name="Normal 8 2 5 4 3 2" xfId="14548" xr:uid="{29D476A2-28B6-4CF5-BC9A-19D44F82B3CE}"/>
    <cellStyle name="Normal 8 2 5 4 4" xfId="10330" xr:uid="{D243342A-17B5-4FA5-A545-59DBBF01BD16}"/>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516CB7FB-F055-4012-B2E1-930840C5BA64}"/>
    <cellStyle name="Normal 8 2 5 5 2 3" xfId="12888" xr:uid="{7148B336-566D-4A14-BD00-9D402EE3D0B9}"/>
    <cellStyle name="Normal 8 2 5 5 3" xfId="6511" xr:uid="{00000000-0005-0000-0000-00001B1D0000}"/>
    <cellStyle name="Normal 8 2 5 5 3 2" xfId="14961" xr:uid="{5EF98E0B-A838-42DD-A7AB-920BE94F777A}"/>
    <cellStyle name="Normal 8 2 5 5 4" xfId="10743" xr:uid="{E2E15985-1F3D-420D-A9A6-5753E1BF547F}"/>
    <cellStyle name="Normal 8 2 5 6" xfId="2641" xr:uid="{00000000-0005-0000-0000-00001C1D0000}"/>
    <cellStyle name="Normal 8 2 5 6 2" xfId="6924" xr:uid="{00000000-0005-0000-0000-00001D1D0000}"/>
    <cellStyle name="Normal 8 2 5 6 2 2" xfId="15374" xr:uid="{3D8328B9-3BA2-45D3-8BAC-F21051D97458}"/>
    <cellStyle name="Normal 8 2 5 6 3" xfId="11156" xr:uid="{ECD6D51E-302B-4780-8FED-6D3303D4B0B7}"/>
    <cellStyle name="Normal 8 2 5 7" xfId="4859" xr:uid="{00000000-0005-0000-0000-00001E1D0000}"/>
    <cellStyle name="Normal 8 2 5 7 2" xfId="13309" xr:uid="{2F2AFC7A-FEA9-4636-8574-D456B96AF81F}"/>
    <cellStyle name="Normal 8 2 5 8" xfId="9091" xr:uid="{D861150E-EF11-445B-B632-348DC179538A}"/>
    <cellStyle name="Normal 8 2 6" xfId="946" xr:uid="{00000000-0005-0000-0000-00001F1D0000}"/>
    <cellStyle name="Normal 8 2 6 2" xfId="3180" xr:uid="{00000000-0005-0000-0000-0000201D0000}"/>
    <cellStyle name="Normal 8 2 6 2 2" xfId="7402" xr:uid="{00000000-0005-0000-0000-0000211D0000}"/>
    <cellStyle name="Normal 8 2 6 2 2 2" xfId="15852" xr:uid="{1C1770A6-DCE5-4649-996C-3786E9BEEAF1}"/>
    <cellStyle name="Normal 8 2 6 2 3" xfId="11634" xr:uid="{E543B90B-4628-44D1-8E72-B1F25407D657}"/>
    <cellStyle name="Normal 8 2 6 3" xfId="5257" xr:uid="{00000000-0005-0000-0000-0000221D0000}"/>
    <cellStyle name="Normal 8 2 6 3 2" xfId="13707" xr:uid="{F3631524-626A-42CE-85BF-C69207E65A40}"/>
    <cellStyle name="Normal 8 2 6 4" xfId="9489" xr:uid="{94692F30-035E-419D-8CC7-4F021994DD53}"/>
    <cellStyle name="Normal 8 2 7" xfId="1363" xr:uid="{00000000-0005-0000-0000-0000231D0000}"/>
    <cellStyle name="Normal 8 2 7 2" xfId="3593" xr:uid="{00000000-0005-0000-0000-0000241D0000}"/>
    <cellStyle name="Normal 8 2 7 2 2" xfId="7815" xr:uid="{00000000-0005-0000-0000-0000251D0000}"/>
    <cellStyle name="Normal 8 2 7 2 2 2" xfId="16265" xr:uid="{1D7D591F-3201-4E85-9D4E-F2B92E837880}"/>
    <cellStyle name="Normal 8 2 7 2 3" xfId="12047" xr:uid="{11B8CD9A-033F-4D99-8825-3D6D862B107E}"/>
    <cellStyle name="Normal 8 2 7 3" xfId="5670" xr:uid="{00000000-0005-0000-0000-0000261D0000}"/>
    <cellStyle name="Normal 8 2 7 3 2" xfId="14120" xr:uid="{5E384CF0-E211-45BC-8B52-F86F7F9650ED}"/>
    <cellStyle name="Normal 8 2 7 4" xfId="9902" xr:uid="{7EF0E926-D0C4-4778-A838-7C7435DE5D89}"/>
    <cellStyle name="Normal 8 2 8" xfId="1776" xr:uid="{00000000-0005-0000-0000-0000271D0000}"/>
    <cellStyle name="Normal 8 2 8 2" xfId="4006" xr:uid="{00000000-0005-0000-0000-0000281D0000}"/>
    <cellStyle name="Normal 8 2 8 2 2" xfId="8228" xr:uid="{00000000-0005-0000-0000-0000291D0000}"/>
    <cellStyle name="Normal 8 2 8 2 2 2" xfId="16678" xr:uid="{BE17021B-5C1C-420F-8F97-B7CECADDABDF}"/>
    <cellStyle name="Normal 8 2 8 2 3" xfId="12460" xr:uid="{90283F55-FAF5-4544-BF4F-7E3F25C355E1}"/>
    <cellStyle name="Normal 8 2 8 3" xfId="6083" xr:uid="{00000000-0005-0000-0000-00002A1D0000}"/>
    <cellStyle name="Normal 8 2 8 3 2" xfId="14533" xr:uid="{55A737BF-CD77-4A59-A9A1-2E2DF2BFBB36}"/>
    <cellStyle name="Normal 8 2 8 4" xfId="10315" xr:uid="{3FBD16E0-9E44-4E3D-9CC3-BA73B5D6B05E}"/>
    <cellStyle name="Normal 8 2 9" xfId="2190" xr:uid="{00000000-0005-0000-0000-00002B1D0000}"/>
    <cellStyle name="Normal 8 2 9 2" xfId="4419" xr:uid="{00000000-0005-0000-0000-00002C1D0000}"/>
    <cellStyle name="Normal 8 2 9 2 2" xfId="8641" xr:uid="{00000000-0005-0000-0000-00002D1D0000}"/>
    <cellStyle name="Normal 8 2 9 2 2 2" xfId="17091" xr:uid="{E3479598-9138-4FDE-BC3D-E260E7E96886}"/>
    <cellStyle name="Normal 8 2 9 2 3" xfId="12873" xr:uid="{E312EAD5-E009-4454-A686-53770FDB90D7}"/>
    <cellStyle name="Normal 8 2 9 3" xfId="6496" xr:uid="{00000000-0005-0000-0000-00002E1D0000}"/>
    <cellStyle name="Normal 8 2 9 3 2" xfId="14946" xr:uid="{7B9427D9-8BB9-4A40-A1A4-A240AE62A391}"/>
    <cellStyle name="Normal 8 2 9 4" xfId="10728" xr:uid="{8C39C38C-721A-4226-A535-00F0FA1BEF28}"/>
    <cellStyle name="Normal 8 3" xfId="495" xr:uid="{00000000-0005-0000-0000-00002F1D0000}"/>
    <cellStyle name="Normal 8 3 10" xfId="4860" xr:uid="{00000000-0005-0000-0000-0000301D0000}"/>
    <cellStyle name="Normal 8 3 10 2" xfId="13310" xr:uid="{FDE36CD5-4219-473B-A2F7-2F82280E1F36}"/>
    <cellStyle name="Normal 8 3 11" xfId="9092" xr:uid="{DB802AFA-3212-4ACA-94C2-46F4C006E237}"/>
    <cellStyle name="Normal 8 3 2" xfId="496" xr:uid="{00000000-0005-0000-0000-0000311D0000}"/>
    <cellStyle name="Normal 8 3 2 10" xfId="9093" xr:uid="{1DE89E5C-46D8-4433-849B-1BF128D4EAF8}"/>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C1195445-9BFE-4EEA-9C8C-91B5AB9E68FC}"/>
    <cellStyle name="Normal 8 3 2 2 2 2 2 3" xfId="11653" xr:uid="{E8E860C9-77B0-4B54-8CC6-C98D14315834}"/>
    <cellStyle name="Normal 8 3 2 2 2 2 3" xfId="5276" xr:uid="{00000000-0005-0000-0000-0000371D0000}"/>
    <cellStyle name="Normal 8 3 2 2 2 2 3 2" xfId="13726" xr:uid="{80DA31F3-D2F7-4F74-8940-2D27D9836D3C}"/>
    <cellStyle name="Normal 8 3 2 2 2 2 4" xfId="9508" xr:uid="{5EAF6264-ABA8-4194-9E96-422A1ED83958}"/>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7B9852F9-1F6B-4378-BB5F-7903D965B233}"/>
    <cellStyle name="Normal 8 3 2 2 2 3 2 3" xfId="12066" xr:uid="{1A32B136-9307-400F-9C3F-39041F0CA21B}"/>
    <cellStyle name="Normal 8 3 2 2 2 3 3" xfId="5689" xr:uid="{00000000-0005-0000-0000-00003B1D0000}"/>
    <cellStyle name="Normal 8 3 2 2 2 3 3 2" xfId="14139" xr:uid="{43DF9714-377A-4898-9C8A-D9C2EA891FD2}"/>
    <cellStyle name="Normal 8 3 2 2 2 3 4" xfId="9921" xr:uid="{B5F11AB1-F36D-4FA1-B096-E64B36F95615}"/>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F8794ABF-7101-4EF5-8999-6D030D4C57E4}"/>
    <cellStyle name="Normal 8 3 2 2 2 4 2 3" xfId="12479" xr:uid="{C7069995-57E5-455F-BFC3-F602D00A88F5}"/>
    <cellStyle name="Normal 8 3 2 2 2 4 3" xfId="6102" xr:uid="{00000000-0005-0000-0000-00003F1D0000}"/>
    <cellStyle name="Normal 8 3 2 2 2 4 3 2" xfId="14552" xr:uid="{C710BA99-516E-4783-8D2A-C13543457A7D}"/>
    <cellStyle name="Normal 8 3 2 2 2 4 4" xfId="10334" xr:uid="{4860A42C-56AD-4DA2-A87A-D8DEC56B24D1}"/>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1B03267B-0C65-4BAB-AC98-9235DEB6AE16}"/>
    <cellStyle name="Normal 8 3 2 2 2 5 2 3" xfId="12892" xr:uid="{6B7E7F61-8002-4FBB-8F3D-6EC1527914EC}"/>
    <cellStyle name="Normal 8 3 2 2 2 5 3" xfId="6515" xr:uid="{00000000-0005-0000-0000-0000431D0000}"/>
    <cellStyle name="Normal 8 3 2 2 2 5 3 2" xfId="14965" xr:uid="{C038E1D9-1550-4591-A2BC-8AB7E3A704E6}"/>
    <cellStyle name="Normal 8 3 2 2 2 5 4" xfId="10747" xr:uid="{6AA500D6-E99C-4DE3-A6D9-CAFDEEBDB456}"/>
    <cellStyle name="Normal 8 3 2 2 2 6" xfId="2645" xr:uid="{00000000-0005-0000-0000-0000441D0000}"/>
    <cellStyle name="Normal 8 3 2 2 2 6 2" xfId="6928" xr:uid="{00000000-0005-0000-0000-0000451D0000}"/>
    <cellStyle name="Normal 8 3 2 2 2 6 2 2" xfId="15378" xr:uid="{66593ACD-6D5C-4E7F-B2D4-36510C098A2B}"/>
    <cellStyle name="Normal 8 3 2 2 2 6 3" xfId="11160" xr:uid="{C621D995-B45D-46F7-AA36-D639766C0F23}"/>
    <cellStyle name="Normal 8 3 2 2 2 7" xfId="4863" xr:uid="{00000000-0005-0000-0000-0000461D0000}"/>
    <cellStyle name="Normal 8 3 2 2 2 7 2" xfId="13313" xr:uid="{2F54EB11-7C5F-4938-9F65-21541966ED3B}"/>
    <cellStyle name="Normal 8 3 2 2 2 8" xfId="9095" xr:uid="{ADB80034-293A-4064-A7CC-2C326A9D5D7B}"/>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6C023C84-4050-402B-A343-A3064B08CE1E}"/>
    <cellStyle name="Normal 8 3 2 2 3 2 3" xfId="11652" xr:uid="{F05FDCDA-074F-41F6-8F32-E2F419C27357}"/>
    <cellStyle name="Normal 8 3 2 2 3 3" xfId="5275" xr:uid="{00000000-0005-0000-0000-00004A1D0000}"/>
    <cellStyle name="Normal 8 3 2 2 3 3 2" xfId="13725" xr:uid="{35903465-2AA6-465E-AD2F-E12D545B145D}"/>
    <cellStyle name="Normal 8 3 2 2 3 4" xfId="9507" xr:uid="{3B6DFFD9-0A6F-4F1B-8223-91C21D9E2C0F}"/>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4FD9755F-DBBB-4931-8B54-9D23D8895E56}"/>
    <cellStyle name="Normal 8 3 2 2 4 2 3" xfId="12065" xr:uid="{CAFED844-828F-4BE2-910F-784FF93C3269}"/>
    <cellStyle name="Normal 8 3 2 2 4 3" xfId="5688" xr:uid="{00000000-0005-0000-0000-00004E1D0000}"/>
    <cellStyle name="Normal 8 3 2 2 4 3 2" xfId="14138" xr:uid="{D41FDCE8-B884-4068-808A-B67721F77127}"/>
    <cellStyle name="Normal 8 3 2 2 4 4" xfId="9920" xr:uid="{A38204F2-D4C7-41EA-9322-06E62D33B0FD}"/>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C72CE9B9-64E3-46EB-8423-BF3E6CA94781}"/>
    <cellStyle name="Normal 8 3 2 2 5 2 3" xfId="12478" xr:uid="{3E74DFF2-419D-4E5B-A9C1-0DE6D75A4293}"/>
    <cellStyle name="Normal 8 3 2 2 5 3" xfId="6101" xr:uid="{00000000-0005-0000-0000-0000521D0000}"/>
    <cellStyle name="Normal 8 3 2 2 5 3 2" xfId="14551" xr:uid="{FF7C75E1-7299-402B-A5CB-587C1F52F52F}"/>
    <cellStyle name="Normal 8 3 2 2 5 4" xfId="10333" xr:uid="{D69D5AD8-A20B-42C5-88E6-23C414D9C907}"/>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FEAFA3C3-321A-48E7-92A3-4C61219BC5BB}"/>
    <cellStyle name="Normal 8 3 2 2 6 2 3" xfId="12891" xr:uid="{94168CEB-1ED9-4B1D-982C-9CC3A8E3E442}"/>
    <cellStyle name="Normal 8 3 2 2 6 3" xfId="6514" xr:uid="{00000000-0005-0000-0000-0000561D0000}"/>
    <cellStyle name="Normal 8 3 2 2 6 3 2" xfId="14964" xr:uid="{7BDC9558-C16C-4204-A0DD-0F6899AF4834}"/>
    <cellStyle name="Normal 8 3 2 2 6 4" xfId="10746" xr:uid="{B2581C99-6BE1-45C8-8709-3E62B783FCC4}"/>
    <cellStyle name="Normal 8 3 2 2 7" xfId="2644" xr:uid="{00000000-0005-0000-0000-0000571D0000}"/>
    <cellStyle name="Normal 8 3 2 2 7 2" xfId="6927" xr:uid="{00000000-0005-0000-0000-0000581D0000}"/>
    <cellStyle name="Normal 8 3 2 2 7 2 2" xfId="15377" xr:uid="{646D3763-526A-4E65-8A73-CC9A7608566A}"/>
    <cellStyle name="Normal 8 3 2 2 7 3" xfId="11159" xr:uid="{A1BD74E2-2D24-4A62-AB2A-17A87DAF7A4C}"/>
    <cellStyle name="Normal 8 3 2 2 8" xfId="4862" xr:uid="{00000000-0005-0000-0000-0000591D0000}"/>
    <cellStyle name="Normal 8 3 2 2 8 2" xfId="13312" xr:uid="{1ACF473A-104E-4E2A-9999-0893128411C7}"/>
    <cellStyle name="Normal 8 3 2 2 9" xfId="9094" xr:uid="{9FC073B1-F81A-418C-9E77-3BE019B476CE}"/>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68320802-267C-4EB9-8D93-5B86A9074EF5}"/>
    <cellStyle name="Normal 8 3 2 3 2 2 3" xfId="11654" xr:uid="{8359F1A1-E247-4215-85C3-7D5702C7A1A7}"/>
    <cellStyle name="Normal 8 3 2 3 2 3" xfId="5277" xr:uid="{00000000-0005-0000-0000-00005E1D0000}"/>
    <cellStyle name="Normal 8 3 2 3 2 3 2" xfId="13727" xr:uid="{C7AB5EFD-C9A6-471A-9043-119EF21B5646}"/>
    <cellStyle name="Normal 8 3 2 3 2 4" xfId="9509" xr:uid="{828FB9FF-C6D8-4E7F-95A0-D2844C2B55D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460D88E3-AF9E-4C88-8310-F8D8E8A82FD9}"/>
    <cellStyle name="Normal 8 3 2 3 3 2 3" xfId="12067" xr:uid="{152BAA4C-B468-4A18-8428-A6F544D00333}"/>
    <cellStyle name="Normal 8 3 2 3 3 3" xfId="5690" xr:uid="{00000000-0005-0000-0000-0000621D0000}"/>
    <cellStyle name="Normal 8 3 2 3 3 3 2" xfId="14140" xr:uid="{B0E535C4-C5E0-4F80-8702-21C5E2DD6525}"/>
    <cellStyle name="Normal 8 3 2 3 3 4" xfId="9922" xr:uid="{5000ED5D-68EA-40A7-82FF-BA11805AA67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58345F64-CC1A-4352-8C7D-DC73C1A4FD14}"/>
    <cellStyle name="Normal 8 3 2 3 4 2 3" xfId="12480" xr:uid="{6A1AC110-3664-4A8B-807C-800D206FD745}"/>
    <cellStyle name="Normal 8 3 2 3 4 3" xfId="6103" xr:uid="{00000000-0005-0000-0000-0000661D0000}"/>
    <cellStyle name="Normal 8 3 2 3 4 3 2" xfId="14553" xr:uid="{CD05D11C-CE92-4372-AEE5-7A3B72B16081}"/>
    <cellStyle name="Normal 8 3 2 3 4 4" xfId="10335" xr:uid="{6C186157-57E8-40B9-9CD8-CD36F113A498}"/>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B39C7037-1630-4E32-BFAC-682B369B1C4A}"/>
    <cellStyle name="Normal 8 3 2 3 5 2 3" xfId="12893" xr:uid="{C3BD3791-C2CE-4FCA-A15D-8813C57C4512}"/>
    <cellStyle name="Normal 8 3 2 3 5 3" xfId="6516" xr:uid="{00000000-0005-0000-0000-00006A1D0000}"/>
    <cellStyle name="Normal 8 3 2 3 5 3 2" xfId="14966" xr:uid="{690A0158-0606-4573-93DB-409ED711398A}"/>
    <cellStyle name="Normal 8 3 2 3 5 4" xfId="10748" xr:uid="{9A7CBA1E-20D8-4481-A2AC-87AFF927E523}"/>
    <cellStyle name="Normal 8 3 2 3 6" xfId="2646" xr:uid="{00000000-0005-0000-0000-00006B1D0000}"/>
    <cellStyle name="Normal 8 3 2 3 6 2" xfId="6929" xr:uid="{00000000-0005-0000-0000-00006C1D0000}"/>
    <cellStyle name="Normal 8 3 2 3 6 2 2" xfId="15379" xr:uid="{3B9B007D-33D1-4E61-81DA-2CB285D044D2}"/>
    <cellStyle name="Normal 8 3 2 3 6 3" xfId="11161" xr:uid="{2E6C2753-4B66-4528-97AF-19CC10256526}"/>
    <cellStyle name="Normal 8 3 2 3 7" xfId="4864" xr:uid="{00000000-0005-0000-0000-00006D1D0000}"/>
    <cellStyle name="Normal 8 3 2 3 7 2" xfId="13314" xr:uid="{0CDCD660-9847-44DD-B5F8-4A88F8060C67}"/>
    <cellStyle name="Normal 8 3 2 3 8" xfId="9096" xr:uid="{969C97FF-CCC3-4F76-8D4C-762659FCD1F2}"/>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18D75ACE-2EAB-4A07-BEE3-9914D85A1880}"/>
    <cellStyle name="Normal 8 3 2 4 2 3" xfId="11651" xr:uid="{66C77D4B-B7B9-405D-8E78-51C90F4134EF}"/>
    <cellStyle name="Normal 8 3 2 4 3" xfId="5274" xr:uid="{00000000-0005-0000-0000-0000711D0000}"/>
    <cellStyle name="Normal 8 3 2 4 3 2" xfId="13724" xr:uid="{53EBE0E0-AF21-4CBB-BDE9-45E8EDD99173}"/>
    <cellStyle name="Normal 8 3 2 4 4" xfId="9506" xr:uid="{76AC12CE-8538-4640-A0A7-8A9D0B3606A8}"/>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54D6A5D9-344E-4237-8093-0B12AB521CBE}"/>
    <cellStyle name="Normal 8 3 2 5 2 3" xfId="12064" xr:uid="{7ED15CDC-DA6E-43B1-86B1-8CFA7FDAFBD3}"/>
    <cellStyle name="Normal 8 3 2 5 3" xfId="5687" xr:uid="{00000000-0005-0000-0000-0000751D0000}"/>
    <cellStyle name="Normal 8 3 2 5 3 2" xfId="14137" xr:uid="{CEC4E9FE-F6D2-4432-9A7E-9D0C06D36FD8}"/>
    <cellStyle name="Normal 8 3 2 5 4" xfId="9919" xr:uid="{F4F271B6-AE62-452F-AD7F-13A65EE580A0}"/>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4BCD3827-B81A-4CDE-8400-9CFB4B9B6247}"/>
    <cellStyle name="Normal 8 3 2 6 2 3" xfId="12477" xr:uid="{60404A82-D7F7-4953-B53D-887C36CE830E}"/>
    <cellStyle name="Normal 8 3 2 6 3" xfId="6100" xr:uid="{00000000-0005-0000-0000-0000791D0000}"/>
    <cellStyle name="Normal 8 3 2 6 3 2" xfId="14550" xr:uid="{DD8A385C-E8D6-47D2-B4F0-DC6E5864DDB3}"/>
    <cellStyle name="Normal 8 3 2 6 4" xfId="10332" xr:uid="{22DA25AC-C332-4481-BB33-A3F7FD5F0000}"/>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90C24E01-D153-4170-B4A5-19B790DB6FF1}"/>
    <cellStyle name="Normal 8 3 2 7 2 3" xfId="12890" xr:uid="{85598CA5-BC72-481E-982B-334E5A2B3720}"/>
    <cellStyle name="Normal 8 3 2 7 3" xfId="6513" xr:uid="{00000000-0005-0000-0000-00007D1D0000}"/>
    <cellStyle name="Normal 8 3 2 7 3 2" xfId="14963" xr:uid="{B451F5A1-D195-4F9D-B605-F95EFD785279}"/>
    <cellStyle name="Normal 8 3 2 7 4" xfId="10745" xr:uid="{B54472FD-F9B3-478B-8A53-50A2DB7FD4AE}"/>
    <cellStyle name="Normal 8 3 2 8" xfId="2643" xr:uid="{00000000-0005-0000-0000-00007E1D0000}"/>
    <cellStyle name="Normal 8 3 2 8 2" xfId="6926" xr:uid="{00000000-0005-0000-0000-00007F1D0000}"/>
    <cellStyle name="Normal 8 3 2 8 2 2" xfId="15376" xr:uid="{65C43472-6A3B-4EB8-873A-4078C97B54E9}"/>
    <cellStyle name="Normal 8 3 2 8 3" xfId="11158" xr:uid="{BC159CCD-1724-434E-930B-41C8BAB65CAB}"/>
    <cellStyle name="Normal 8 3 2 9" xfId="4861" xr:uid="{00000000-0005-0000-0000-0000801D0000}"/>
    <cellStyle name="Normal 8 3 2 9 2" xfId="13311" xr:uid="{0E99E2B7-604B-4DD2-AEF3-C06916DF3002}"/>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0D89CEEB-9A2B-48FD-8326-0E51ACDF416A}"/>
    <cellStyle name="Normal 8 3 3 2 2 2 3" xfId="11656" xr:uid="{95D2181C-D7E8-4137-9AB2-CE4149215686}"/>
    <cellStyle name="Normal 8 3 3 2 2 3" xfId="5279" xr:uid="{00000000-0005-0000-0000-0000861D0000}"/>
    <cellStyle name="Normal 8 3 3 2 2 3 2" xfId="13729" xr:uid="{90946E87-8EB3-48C1-87B6-5A084458E02B}"/>
    <cellStyle name="Normal 8 3 3 2 2 4" xfId="9511" xr:uid="{F43AC028-C7A6-4A0D-A4DC-0795F364C510}"/>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04F62493-091A-4C24-8B48-6002CA8FCEFF}"/>
    <cellStyle name="Normal 8 3 3 2 3 2 3" xfId="12069" xr:uid="{2183929A-61A1-4BBC-832F-635C0A276241}"/>
    <cellStyle name="Normal 8 3 3 2 3 3" xfId="5692" xr:uid="{00000000-0005-0000-0000-00008A1D0000}"/>
    <cellStyle name="Normal 8 3 3 2 3 3 2" xfId="14142" xr:uid="{3C7A87F9-C2AB-421C-B331-26008FCD5017}"/>
    <cellStyle name="Normal 8 3 3 2 3 4" xfId="9924" xr:uid="{BEB2D282-F908-48E1-9865-8E5353923BB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B60B85EE-EDC3-4AEE-87EB-495EBE013789}"/>
    <cellStyle name="Normal 8 3 3 2 4 2 3" xfId="12482" xr:uid="{240967D1-334A-4CE2-B171-BD45B6F14DDA}"/>
    <cellStyle name="Normal 8 3 3 2 4 3" xfId="6105" xr:uid="{00000000-0005-0000-0000-00008E1D0000}"/>
    <cellStyle name="Normal 8 3 3 2 4 3 2" xfId="14555" xr:uid="{DA3CE893-4810-472A-BD98-379ACE426C00}"/>
    <cellStyle name="Normal 8 3 3 2 4 4" xfId="10337" xr:uid="{E1355E4D-D5FB-4328-A46A-E57201B5C57A}"/>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92531A13-FE87-4056-8E8A-37308D84379C}"/>
    <cellStyle name="Normal 8 3 3 2 5 2 3" xfId="12895" xr:uid="{4EF8340A-FA8F-4387-98F3-FA67428498E0}"/>
    <cellStyle name="Normal 8 3 3 2 5 3" xfId="6518" xr:uid="{00000000-0005-0000-0000-0000921D0000}"/>
    <cellStyle name="Normal 8 3 3 2 5 3 2" xfId="14968" xr:uid="{5C62E6EF-4E8D-4617-BA47-FD793EBFCCA1}"/>
    <cellStyle name="Normal 8 3 3 2 5 4" xfId="10750" xr:uid="{9989F4F2-94E6-415F-B70D-EA4053FD006E}"/>
    <cellStyle name="Normal 8 3 3 2 6" xfId="2648" xr:uid="{00000000-0005-0000-0000-0000931D0000}"/>
    <cellStyle name="Normal 8 3 3 2 6 2" xfId="6931" xr:uid="{00000000-0005-0000-0000-0000941D0000}"/>
    <cellStyle name="Normal 8 3 3 2 6 2 2" xfId="15381" xr:uid="{85230A69-61E7-4185-B661-2079783C8323}"/>
    <cellStyle name="Normal 8 3 3 2 6 3" xfId="11163" xr:uid="{6C4AABCE-CD60-48ED-8A0B-2239F6536504}"/>
    <cellStyle name="Normal 8 3 3 2 7" xfId="4866" xr:uid="{00000000-0005-0000-0000-0000951D0000}"/>
    <cellStyle name="Normal 8 3 3 2 7 2" xfId="13316" xr:uid="{9C612A82-4239-4A1D-A1EB-C558825AEF4B}"/>
    <cellStyle name="Normal 8 3 3 2 8" xfId="9098" xr:uid="{E6A6B89D-99E3-4F17-82EF-EA3B71A56AA1}"/>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5AFDE2EB-40C1-400F-B3B8-8B405FF55349}"/>
    <cellStyle name="Normal 8 3 3 3 2 3" xfId="11655" xr:uid="{600DE790-27F7-49A1-BFB8-32EE0226992C}"/>
    <cellStyle name="Normal 8 3 3 3 3" xfId="5278" xr:uid="{00000000-0005-0000-0000-0000991D0000}"/>
    <cellStyle name="Normal 8 3 3 3 3 2" xfId="13728" xr:uid="{B5C8C8B4-75A0-42C8-B3A5-9A3D125E9DB6}"/>
    <cellStyle name="Normal 8 3 3 3 4" xfId="9510" xr:uid="{F32F16DA-4DD2-45B4-B64C-3E62E4D95EBF}"/>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9F496B40-89B4-4049-AFCB-F7DF09F84E8A}"/>
    <cellStyle name="Normal 8 3 3 4 2 3" xfId="12068" xr:uid="{2207785F-69F1-4AC8-A9F8-597B8533C81C}"/>
    <cellStyle name="Normal 8 3 3 4 3" xfId="5691" xr:uid="{00000000-0005-0000-0000-00009D1D0000}"/>
    <cellStyle name="Normal 8 3 3 4 3 2" xfId="14141" xr:uid="{CF1968FA-6F57-4AD8-AAF7-BA7281DC0716}"/>
    <cellStyle name="Normal 8 3 3 4 4" xfId="9923" xr:uid="{82DA5B90-8AF4-4895-93ED-5CAD42F3131C}"/>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8E6A820A-A7DE-4D7F-A438-6EE8D6D113AB}"/>
    <cellStyle name="Normal 8 3 3 5 2 3" xfId="12481" xr:uid="{DFF4F56C-00A9-4923-9A84-EEC56AAD9AF1}"/>
    <cellStyle name="Normal 8 3 3 5 3" xfId="6104" xr:uid="{00000000-0005-0000-0000-0000A11D0000}"/>
    <cellStyle name="Normal 8 3 3 5 3 2" xfId="14554" xr:uid="{8CDCF370-558E-492E-B63F-4DC72AF3FF60}"/>
    <cellStyle name="Normal 8 3 3 5 4" xfId="10336" xr:uid="{D846BADD-5EB8-4793-ADCB-A3D5300E2314}"/>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5E08CB1C-B401-43CF-9309-985BBD0C4E20}"/>
    <cellStyle name="Normal 8 3 3 6 2 3" xfId="12894" xr:uid="{AA21B745-8737-49E1-88F0-458826A411BC}"/>
    <cellStyle name="Normal 8 3 3 6 3" xfId="6517" xr:uid="{00000000-0005-0000-0000-0000A51D0000}"/>
    <cellStyle name="Normal 8 3 3 6 3 2" xfId="14967" xr:uid="{CCD0376C-60FC-4108-8BD7-484404733FA7}"/>
    <cellStyle name="Normal 8 3 3 6 4" xfId="10749" xr:uid="{E451A6A8-AB5A-4AE4-A5E5-216204D07496}"/>
    <cellStyle name="Normal 8 3 3 7" xfId="2647" xr:uid="{00000000-0005-0000-0000-0000A61D0000}"/>
    <cellStyle name="Normal 8 3 3 7 2" xfId="6930" xr:uid="{00000000-0005-0000-0000-0000A71D0000}"/>
    <cellStyle name="Normal 8 3 3 7 2 2" xfId="15380" xr:uid="{0784B465-39D1-4FFD-AF12-B4EDE79F11F6}"/>
    <cellStyle name="Normal 8 3 3 7 3" xfId="11162" xr:uid="{88A23AC6-5EA8-4DE8-813D-DB85C1FD3866}"/>
    <cellStyle name="Normal 8 3 3 8" xfId="4865" xr:uid="{00000000-0005-0000-0000-0000A81D0000}"/>
    <cellStyle name="Normal 8 3 3 8 2" xfId="13315" xr:uid="{7E820A34-19E7-4DBE-A4C8-6A3CF8125EB1}"/>
    <cellStyle name="Normal 8 3 3 9" xfId="9097" xr:uid="{A7033BB1-639D-416F-BE3D-D6C90633E5D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DD3D6700-0DFC-4512-8501-B55A5AA41CB8}"/>
    <cellStyle name="Normal 8 3 4 2 2 3" xfId="11657" xr:uid="{2862C853-E968-4FD1-97D5-493BC195A784}"/>
    <cellStyle name="Normal 8 3 4 2 3" xfId="5280" xr:uid="{00000000-0005-0000-0000-0000AD1D0000}"/>
    <cellStyle name="Normal 8 3 4 2 3 2" xfId="13730" xr:uid="{0AF65FBD-CB21-4639-8B56-4F072F2CFF5D}"/>
    <cellStyle name="Normal 8 3 4 2 4" xfId="9512" xr:uid="{37998BA0-0804-4643-8F1F-486B3886385D}"/>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AE0386F0-6850-4672-A222-8811FE503FAD}"/>
    <cellStyle name="Normal 8 3 4 3 2 3" xfId="12070" xr:uid="{538DE4E0-CBEC-475E-9637-BFE32ABAA28D}"/>
    <cellStyle name="Normal 8 3 4 3 3" xfId="5693" xr:uid="{00000000-0005-0000-0000-0000B11D0000}"/>
    <cellStyle name="Normal 8 3 4 3 3 2" xfId="14143" xr:uid="{49012A83-1CE7-46E6-AD09-02373EBD7A27}"/>
    <cellStyle name="Normal 8 3 4 3 4" xfId="9925" xr:uid="{31A9A039-F129-4948-88A1-0776ABB883E4}"/>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4F26B24E-20D2-4635-9908-9C66408F72B4}"/>
    <cellStyle name="Normal 8 3 4 4 2 3" xfId="12483" xr:uid="{309A9290-227E-4677-8065-7E291FF98D4E}"/>
    <cellStyle name="Normal 8 3 4 4 3" xfId="6106" xr:uid="{00000000-0005-0000-0000-0000B51D0000}"/>
    <cellStyle name="Normal 8 3 4 4 3 2" xfId="14556" xr:uid="{2933535A-F0EC-4AF7-831D-231839A2040B}"/>
    <cellStyle name="Normal 8 3 4 4 4" xfId="10338" xr:uid="{0D2F7332-C108-4F37-93A4-235C66D64F7E}"/>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8333784B-7FA1-4E07-BA36-90A32C2DB828}"/>
    <cellStyle name="Normal 8 3 4 5 2 3" xfId="12896" xr:uid="{AB4462EC-93BC-47C5-B7B6-CE4143A12F3C}"/>
    <cellStyle name="Normal 8 3 4 5 3" xfId="6519" xr:uid="{00000000-0005-0000-0000-0000B91D0000}"/>
    <cellStyle name="Normal 8 3 4 5 3 2" xfId="14969" xr:uid="{92877024-5647-454F-B997-011E9FE21576}"/>
    <cellStyle name="Normal 8 3 4 5 4" xfId="10751" xr:uid="{FFCF78BC-F5FF-4756-BCFB-7D5217C0307D}"/>
    <cellStyle name="Normal 8 3 4 6" xfId="2649" xr:uid="{00000000-0005-0000-0000-0000BA1D0000}"/>
    <cellStyle name="Normal 8 3 4 6 2" xfId="6932" xr:uid="{00000000-0005-0000-0000-0000BB1D0000}"/>
    <cellStyle name="Normal 8 3 4 6 2 2" xfId="15382" xr:uid="{7E194CA5-4CA9-48C0-BF93-F87C46194FF1}"/>
    <cellStyle name="Normal 8 3 4 6 3" xfId="11164" xr:uid="{DDD7265F-B7F4-4565-862D-0E9C8D523F3A}"/>
    <cellStyle name="Normal 8 3 4 7" xfId="4867" xr:uid="{00000000-0005-0000-0000-0000BC1D0000}"/>
    <cellStyle name="Normal 8 3 4 7 2" xfId="13317" xr:uid="{F007416A-D0DC-4BA9-AF4E-A88367F54595}"/>
    <cellStyle name="Normal 8 3 4 8" xfId="9099" xr:uid="{E99774E4-B528-4088-A7DD-8CEDB64D24F1}"/>
    <cellStyle name="Normal 8 3 5" xfId="962" xr:uid="{00000000-0005-0000-0000-0000BD1D0000}"/>
    <cellStyle name="Normal 8 3 5 2" xfId="3196" xr:uid="{00000000-0005-0000-0000-0000BE1D0000}"/>
    <cellStyle name="Normal 8 3 5 2 2" xfId="7418" xr:uid="{00000000-0005-0000-0000-0000BF1D0000}"/>
    <cellStyle name="Normal 8 3 5 2 2 2" xfId="15868" xr:uid="{945B94FC-B197-4121-A179-4F7A53198433}"/>
    <cellStyle name="Normal 8 3 5 2 3" xfId="11650" xr:uid="{E7DF3EB0-8A48-48B9-B5E9-B0830F75CD7C}"/>
    <cellStyle name="Normal 8 3 5 3" xfId="5273" xr:uid="{00000000-0005-0000-0000-0000C01D0000}"/>
    <cellStyle name="Normal 8 3 5 3 2" xfId="13723" xr:uid="{EA212A41-768B-4852-A751-43FD1B317C36}"/>
    <cellStyle name="Normal 8 3 5 4" xfId="9505" xr:uid="{13AF8B8F-B161-4A17-935A-A2E5061C7322}"/>
    <cellStyle name="Normal 8 3 6" xfId="1379" xr:uid="{00000000-0005-0000-0000-0000C11D0000}"/>
    <cellStyle name="Normal 8 3 6 2" xfId="3609" xr:uid="{00000000-0005-0000-0000-0000C21D0000}"/>
    <cellStyle name="Normal 8 3 6 2 2" xfId="7831" xr:uid="{00000000-0005-0000-0000-0000C31D0000}"/>
    <cellStyle name="Normal 8 3 6 2 2 2" xfId="16281" xr:uid="{2D55CDEF-8069-4D39-9A18-917015D72140}"/>
    <cellStyle name="Normal 8 3 6 2 3" xfId="12063" xr:uid="{B8824237-D8BB-4A10-884F-9A3C216BA874}"/>
    <cellStyle name="Normal 8 3 6 3" xfId="5686" xr:uid="{00000000-0005-0000-0000-0000C41D0000}"/>
    <cellStyle name="Normal 8 3 6 3 2" xfId="14136" xr:uid="{AFCA56E9-07D2-4D1F-B0C6-F5176F549100}"/>
    <cellStyle name="Normal 8 3 6 4" xfId="9918" xr:uid="{CD08BCE4-BDB3-49D0-AD1C-59F740A3E84D}"/>
    <cellStyle name="Normal 8 3 7" xfId="1792" xr:uid="{00000000-0005-0000-0000-0000C51D0000}"/>
    <cellStyle name="Normal 8 3 7 2" xfId="4022" xr:uid="{00000000-0005-0000-0000-0000C61D0000}"/>
    <cellStyle name="Normal 8 3 7 2 2" xfId="8244" xr:uid="{00000000-0005-0000-0000-0000C71D0000}"/>
    <cellStyle name="Normal 8 3 7 2 2 2" xfId="16694" xr:uid="{A5230FBC-13EC-449C-AF2D-2AC26B674A38}"/>
    <cellStyle name="Normal 8 3 7 2 3" xfId="12476" xr:uid="{AF4440BB-B579-46D9-993B-E1A884D48BB1}"/>
    <cellStyle name="Normal 8 3 7 3" xfId="6099" xr:uid="{00000000-0005-0000-0000-0000C81D0000}"/>
    <cellStyle name="Normal 8 3 7 3 2" xfId="14549" xr:uid="{3799926E-875E-4EB9-93BA-7EB7F7A4A31A}"/>
    <cellStyle name="Normal 8 3 7 4" xfId="10331" xr:uid="{F4ABBB00-D852-46E6-ABC1-4055F66F2C7F}"/>
    <cellStyle name="Normal 8 3 8" xfId="2206" xr:uid="{00000000-0005-0000-0000-0000C91D0000}"/>
    <cellStyle name="Normal 8 3 8 2" xfId="4435" xr:uid="{00000000-0005-0000-0000-0000CA1D0000}"/>
    <cellStyle name="Normal 8 3 8 2 2" xfId="8657" xr:uid="{00000000-0005-0000-0000-0000CB1D0000}"/>
    <cellStyle name="Normal 8 3 8 2 2 2" xfId="17107" xr:uid="{2E81D907-5FC5-4149-A416-74467BCF4CEC}"/>
    <cellStyle name="Normal 8 3 8 2 3" xfId="12889" xr:uid="{5D95CDBA-7369-4496-9D1D-FB777E5F3B96}"/>
    <cellStyle name="Normal 8 3 8 3" xfId="6512" xr:uid="{00000000-0005-0000-0000-0000CC1D0000}"/>
    <cellStyle name="Normal 8 3 8 3 2" xfId="14962" xr:uid="{EF208087-6D9A-4529-9D89-E26AEF0E80F4}"/>
    <cellStyle name="Normal 8 3 8 4" xfId="10744" xr:uid="{6B16E30C-47B9-4F4D-B719-4A78F7272C6A}"/>
    <cellStyle name="Normal 8 3 9" xfId="2642" xr:uid="{00000000-0005-0000-0000-0000CD1D0000}"/>
    <cellStyle name="Normal 8 3 9 2" xfId="6925" xr:uid="{00000000-0005-0000-0000-0000CE1D0000}"/>
    <cellStyle name="Normal 8 3 9 2 2" xfId="15375" xr:uid="{67703654-E8AD-461C-A18A-D769994D6207}"/>
    <cellStyle name="Normal 8 3 9 3" xfId="11157" xr:uid="{5C750F42-F04B-4230-A9F5-635D0A0CE8EA}"/>
    <cellStyle name="Normal 8 4" xfId="503" xr:uid="{00000000-0005-0000-0000-0000CF1D0000}"/>
    <cellStyle name="Normal 8 4 10" xfId="9100" xr:uid="{B890E072-CB4E-49BD-B0AA-D0BD53D10622}"/>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01996B8-DEBE-4731-8094-09F14671425F}"/>
    <cellStyle name="Normal 8 4 2 2 2 2 3" xfId="11660" xr:uid="{DCAD6FBE-D04F-449F-996C-7E06AA3B55EB}"/>
    <cellStyle name="Normal 8 4 2 2 2 3" xfId="5283" xr:uid="{00000000-0005-0000-0000-0000D51D0000}"/>
    <cellStyle name="Normal 8 4 2 2 2 3 2" xfId="13733" xr:uid="{29A679CF-B65B-46E1-AA30-A1E71221DA8F}"/>
    <cellStyle name="Normal 8 4 2 2 2 4" xfId="9515" xr:uid="{CFC2966B-884E-4AB9-8D84-81B05B930CB4}"/>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AB5C5E3D-2A44-4B22-B26F-1D205FF27F7C}"/>
    <cellStyle name="Normal 8 4 2 2 3 2 3" xfId="12073" xr:uid="{E792E6E8-02A2-4CEA-9460-D5742AC76A4F}"/>
    <cellStyle name="Normal 8 4 2 2 3 3" xfId="5696" xr:uid="{00000000-0005-0000-0000-0000D91D0000}"/>
    <cellStyle name="Normal 8 4 2 2 3 3 2" xfId="14146" xr:uid="{5D510003-0EF2-4557-A32D-FFA901AF48A5}"/>
    <cellStyle name="Normal 8 4 2 2 3 4" xfId="9928" xr:uid="{E3BF1F1C-17DA-4916-A0B3-2BCC8FCC8D8D}"/>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650CF644-A707-445C-9273-B46A7BE266E9}"/>
    <cellStyle name="Normal 8 4 2 2 4 2 3" xfId="12486" xr:uid="{37C89326-BAA7-4985-ADCF-DFF2AC046CAD}"/>
    <cellStyle name="Normal 8 4 2 2 4 3" xfId="6109" xr:uid="{00000000-0005-0000-0000-0000DD1D0000}"/>
    <cellStyle name="Normal 8 4 2 2 4 3 2" xfId="14559" xr:uid="{DF8F8E38-9F57-4FC5-B389-C09E394A584A}"/>
    <cellStyle name="Normal 8 4 2 2 4 4" xfId="10341" xr:uid="{A40BF9FC-88E2-4B30-B3E0-43C92D2E7A6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266CB5B0-E079-470E-BC92-D82FE53B0626}"/>
    <cellStyle name="Normal 8 4 2 2 5 2 3" xfId="12899" xr:uid="{1198A764-7010-4B3D-824E-BC2562BF6F1C}"/>
    <cellStyle name="Normal 8 4 2 2 5 3" xfId="6522" xr:uid="{00000000-0005-0000-0000-0000E11D0000}"/>
    <cellStyle name="Normal 8 4 2 2 5 3 2" xfId="14972" xr:uid="{DA0DD894-3650-4B34-93EE-01E62E52E8DA}"/>
    <cellStyle name="Normal 8 4 2 2 5 4" xfId="10754" xr:uid="{B9D6DC8A-5504-4405-BBCD-6F37298307B5}"/>
    <cellStyle name="Normal 8 4 2 2 6" xfId="2652" xr:uid="{00000000-0005-0000-0000-0000E21D0000}"/>
    <cellStyle name="Normal 8 4 2 2 6 2" xfId="6935" xr:uid="{00000000-0005-0000-0000-0000E31D0000}"/>
    <cellStyle name="Normal 8 4 2 2 6 2 2" xfId="15385" xr:uid="{80A58FE9-405E-4374-884A-BA21C9B89BE1}"/>
    <cellStyle name="Normal 8 4 2 2 6 3" xfId="11167" xr:uid="{2122D71A-4BCA-434B-B897-7A5037860B38}"/>
    <cellStyle name="Normal 8 4 2 2 7" xfId="4870" xr:uid="{00000000-0005-0000-0000-0000E41D0000}"/>
    <cellStyle name="Normal 8 4 2 2 7 2" xfId="13320" xr:uid="{84C31C19-98E2-4749-A958-B56FCC026507}"/>
    <cellStyle name="Normal 8 4 2 2 8" xfId="9102" xr:uid="{E5CB5386-4282-4295-BE71-74FEFF8DDA7E}"/>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3D11D761-80E9-42F9-B7B8-4ECF9B8C918D}"/>
    <cellStyle name="Normal 8 4 2 3 2 3" xfId="11659" xr:uid="{0E60733A-9DEA-41F5-8737-D5E466688049}"/>
    <cellStyle name="Normal 8 4 2 3 3" xfId="5282" xr:uid="{00000000-0005-0000-0000-0000E81D0000}"/>
    <cellStyle name="Normal 8 4 2 3 3 2" xfId="13732" xr:uid="{D151D36D-8FDC-453D-B101-8F7483922A18}"/>
    <cellStyle name="Normal 8 4 2 3 4" xfId="9514" xr:uid="{16949788-AE64-431A-B2CE-060E93142AE4}"/>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17F53391-7F36-482D-B4CE-6851B4DA3687}"/>
    <cellStyle name="Normal 8 4 2 4 2 3" xfId="12072" xr:uid="{0A80DF68-FA1C-4862-8E5A-0745ABE84A6A}"/>
    <cellStyle name="Normal 8 4 2 4 3" xfId="5695" xr:uid="{00000000-0005-0000-0000-0000EC1D0000}"/>
    <cellStyle name="Normal 8 4 2 4 3 2" xfId="14145" xr:uid="{6B05C46F-BC33-4867-B72C-40E51F7D5F4C}"/>
    <cellStyle name="Normal 8 4 2 4 4" xfId="9927" xr:uid="{261BB973-96E9-4494-9D88-3609D24AFD33}"/>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871B6C06-E976-4C94-90A1-295829B41048}"/>
    <cellStyle name="Normal 8 4 2 5 2 3" xfId="12485" xr:uid="{5C6A2741-2041-45EE-9904-E4F47F72F1A8}"/>
    <cellStyle name="Normal 8 4 2 5 3" xfId="6108" xr:uid="{00000000-0005-0000-0000-0000F01D0000}"/>
    <cellStyle name="Normal 8 4 2 5 3 2" xfId="14558" xr:uid="{F0C9FA4F-90BB-49DD-9807-F60581E3E280}"/>
    <cellStyle name="Normal 8 4 2 5 4" xfId="10340" xr:uid="{A8EF9BDB-36EB-466B-9F31-F3014682259F}"/>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F6E8DE59-05AF-4171-A227-E860DEB44DC7}"/>
    <cellStyle name="Normal 8 4 2 6 2 3" xfId="12898" xr:uid="{F54776A4-302F-4708-B640-C603174BB1B2}"/>
    <cellStyle name="Normal 8 4 2 6 3" xfId="6521" xr:uid="{00000000-0005-0000-0000-0000F41D0000}"/>
    <cellStyle name="Normal 8 4 2 6 3 2" xfId="14971" xr:uid="{0734BBB9-A394-4A7B-A875-E95C002FA737}"/>
    <cellStyle name="Normal 8 4 2 6 4" xfId="10753" xr:uid="{C011DF49-CACB-40D9-9AA4-D90F6BB45062}"/>
    <cellStyle name="Normal 8 4 2 7" xfId="2651" xr:uid="{00000000-0005-0000-0000-0000F51D0000}"/>
    <cellStyle name="Normal 8 4 2 7 2" xfId="6934" xr:uid="{00000000-0005-0000-0000-0000F61D0000}"/>
    <cellStyle name="Normal 8 4 2 7 2 2" xfId="15384" xr:uid="{00382940-2297-4D02-979D-756E3CBB68E7}"/>
    <cellStyle name="Normal 8 4 2 7 3" xfId="11166" xr:uid="{334CD399-0285-41CD-B801-D8C2645AB956}"/>
    <cellStyle name="Normal 8 4 2 8" xfId="4869" xr:uid="{00000000-0005-0000-0000-0000F71D0000}"/>
    <cellStyle name="Normal 8 4 2 8 2" xfId="13319" xr:uid="{03C2BB81-8908-4158-8A23-0B811458FCEA}"/>
    <cellStyle name="Normal 8 4 2 9" xfId="9101" xr:uid="{CD023DF8-E7DE-45ED-8263-6B5D0BFC9963}"/>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FCDAE3C5-AFDC-4556-BE09-58619E1ED812}"/>
    <cellStyle name="Normal 8 4 3 2 2 3" xfId="11661" xr:uid="{6B863CDD-AFEA-4915-A5F9-8D4F72BA0A2D}"/>
    <cellStyle name="Normal 8 4 3 2 3" xfId="5284" xr:uid="{00000000-0005-0000-0000-0000FC1D0000}"/>
    <cellStyle name="Normal 8 4 3 2 3 2" xfId="13734" xr:uid="{6EB4B42A-6049-4EA6-8F9D-EE1488FB1A24}"/>
    <cellStyle name="Normal 8 4 3 2 4" xfId="9516" xr:uid="{9F74667A-40A2-443C-8323-9A4A9FED61EA}"/>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AFC0FEF3-1C63-4D67-99DB-3629C38C0529}"/>
    <cellStyle name="Normal 8 4 3 3 2 3" xfId="12074" xr:uid="{61760A57-5802-4B73-8D04-01F8C2C5E73F}"/>
    <cellStyle name="Normal 8 4 3 3 3" xfId="5697" xr:uid="{00000000-0005-0000-0000-0000001E0000}"/>
    <cellStyle name="Normal 8 4 3 3 3 2" xfId="14147" xr:uid="{B53F12D8-E23C-442A-9180-267AF6A83336}"/>
    <cellStyle name="Normal 8 4 3 3 4" xfId="9929" xr:uid="{08607CAE-9ECA-4420-AF79-30BDA5648037}"/>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BC5C2B4E-01DA-45DB-A647-471F710E46AA}"/>
    <cellStyle name="Normal 8 4 3 4 2 3" xfId="12487" xr:uid="{340EC292-88D8-494F-A000-F6035683470C}"/>
    <cellStyle name="Normal 8 4 3 4 3" xfId="6110" xr:uid="{00000000-0005-0000-0000-0000041E0000}"/>
    <cellStyle name="Normal 8 4 3 4 3 2" xfId="14560" xr:uid="{369DC236-89F1-424C-9C50-0F1FAF706759}"/>
    <cellStyle name="Normal 8 4 3 4 4" xfId="10342" xr:uid="{E1DD8456-ECAC-4D80-A7FE-DF06B7E7FC77}"/>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28064575-5A2E-41B1-842A-0BB653725A4D}"/>
    <cellStyle name="Normal 8 4 3 5 2 3" xfId="12900" xr:uid="{DC81D6CA-F449-4C84-8F39-A9A7C23AACBF}"/>
    <cellStyle name="Normal 8 4 3 5 3" xfId="6523" xr:uid="{00000000-0005-0000-0000-0000081E0000}"/>
    <cellStyle name="Normal 8 4 3 5 3 2" xfId="14973" xr:uid="{7067868B-05EF-43B5-AA16-E0D29C59497D}"/>
    <cellStyle name="Normal 8 4 3 5 4" xfId="10755" xr:uid="{4A054446-B356-4C70-AA66-92177AE164E5}"/>
    <cellStyle name="Normal 8 4 3 6" xfId="2653" xr:uid="{00000000-0005-0000-0000-0000091E0000}"/>
    <cellStyle name="Normal 8 4 3 6 2" xfId="6936" xr:uid="{00000000-0005-0000-0000-00000A1E0000}"/>
    <cellStyle name="Normal 8 4 3 6 2 2" xfId="15386" xr:uid="{C2945E5C-3A38-4074-979C-3AC4B23E9B06}"/>
    <cellStyle name="Normal 8 4 3 6 3" xfId="11168" xr:uid="{C45A4828-C2A8-4797-8A34-8ACC8FE0191F}"/>
    <cellStyle name="Normal 8 4 3 7" xfId="4871" xr:uid="{00000000-0005-0000-0000-00000B1E0000}"/>
    <cellStyle name="Normal 8 4 3 7 2" xfId="13321" xr:uid="{0A0743A8-FBEB-4C6E-BB52-DDC8941FABD2}"/>
    <cellStyle name="Normal 8 4 3 8" xfId="9103" xr:uid="{F22BEDDB-B759-4C47-A136-6AFE8EFF5452}"/>
    <cellStyle name="Normal 8 4 4" xfId="970" xr:uid="{00000000-0005-0000-0000-00000C1E0000}"/>
    <cellStyle name="Normal 8 4 4 2" xfId="3204" xr:uid="{00000000-0005-0000-0000-00000D1E0000}"/>
    <cellStyle name="Normal 8 4 4 2 2" xfId="7426" xr:uid="{00000000-0005-0000-0000-00000E1E0000}"/>
    <cellStyle name="Normal 8 4 4 2 2 2" xfId="15876" xr:uid="{7CE066F9-B067-45FB-A4DE-BF6736FD13E5}"/>
    <cellStyle name="Normal 8 4 4 2 3" xfId="11658" xr:uid="{8EE4354A-2C57-40FF-BCEA-575FB41A5236}"/>
    <cellStyle name="Normal 8 4 4 3" xfId="5281" xr:uid="{00000000-0005-0000-0000-00000F1E0000}"/>
    <cellStyle name="Normal 8 4 4 3 2" xfId="13731" xr:uid="{906217C0-105F-407A-9F45-A4FDC2D54C9C}"/>
    <cellStyle name="Normal 8 4 4 4" xfId="9513" xr:uid="{CE272FBA-F365-4E06-8E66-51D4001BB7C9}"/>
    <cellStyle name="Normal 8 4 5" xfId="1387" xr:uid="{00000000-0005-0000-0000-0000101E0000}"/>
    <cellStyle name="Normal 8 4 5 2" xfId="3617" xr:uid="{00000000-0005-0000-0000-0000111E0000}"/>
    <cellStyle name="Normal 8 4 5 2 2" xfId="7839" xr:uid="{00000000-0005-0000-0000-0000121E0000}"/>
    <cellStyle name="Normal 8 4 5 2 2 2" xfId="16289" xr:uid="{9D311A18-27C2-471E-97C4-1B33AC3554E9}"/>
    <cellStyle name="Normal 8 4 5 2 3" xfId="12071" xr:uid="{540A9746-BD74-4579-B001-29CE31A2DC99}"/>
    <cellStyle name="Normal 8 4 5 3" xfId="5694" xr:uid="{00000000-0005-0000-0000-0000131E0000}"/>
    <cellStyle name="Normal 8 4 5 3 2" xfId="14144" xr:uid="{76E53040-2DF4-4D4B-A280-AC89DE8AD8B3}"/>
    <cellStyle name="Normal 8 4 5 4" xfId="9926" xr:uid="{9A7941B4-D5A2-4D32-91D0-E0DD9CB6D333}"/>
    <cellStyle name="Normal 8 4 6" xfId="1800" xr:uid="{00000000-0005-0000-0000-0000141E0000}"/>
    <cellStyle name="Normal 8 4 6 2" xfId="4030" xr:uid="{00000000-0005-0000-0000-0000151E0000}"/>
    <cellStyle name="Normal 8 4 6 2 2" xfId="8252" xr:uid="{00000000-0005-0000-0000-0000161E0000}"/>
    <cellStyle name="Normal 8 4 6 2 2 2" xfId="16702" xr:uid="{8C2A5D61-E1D4-49E2-83DE-AA60FA6E98DE}"/>
    <cellStyle name="Normal 8 4 6 2 3" xfId="12484" xr:uid="{3353D509-AD55-4458-A3A9-C4E5ED5C061E}"/>
    <cellStyle name="Normal 8 4 6 3" xfId="6107" xr:uid="{00000000-0005-0000-0000-0000171E0000}"/>
    <cellStyle name="Normal 8 4 6 3 2" xfId="14557" xr:uid="{69E73BCB-4AA5-4816-8937-5FDCA13DA911}"/>
    <cellStyle name="Normal 8 4 6 4" xfId="10339" xr:uid="{F2D630AF-3EB3-4FBD-931A-BC82DC48EA04}"/>
    <cellStyle name="Normal 8 4 7" xfId="2214" xr:uid="{00000000-0005-0000-0000-0000181E0000}"/>
    <cellStyle name="Normal 8 4 7 2" xfId="4443" xr:uid="{00000000-0005-0000-0000-0000191E0000}"/>
    <cellStyle name="Normal 8 4 7 2 2" xfId="8665" xr:uid="{00000000-0005-0000-0000-00001A1E0000}"/>
    <cellStyle name="Normal 8 4 7 2 2 2" xfId="17115" xr:uid="{33DC5A6A-117F-4256-A510-FB38D795CA2C}"/>
    <cellStyle name="Normal 8 4 7 2 3" xfId="12897" xr:uid="{5BC03455-C1B1-4701-93B1-D7A8805A9243}"/>
    <cellStyle name="Normal 8 4 7 3" xfId="6520" xr:uid="{00000000-0005-0000-0000-00001B1E0000}"/>
    <cellStyle name="Normal 8 4 7 3 2" xfId="14970" xr:uid="{EB9F6C67-4513-4B59-A7A0-1406367186FE}"/>
    <cellStyle name="Normal 8 4 7 4" xfId="10752" xr:uid="{C1E0FA4F-5613-43B4-9657-75C84B1D408E}"/>
    <cellStyle name="Normal 8 4 8" xfId="2650" xr:uid="{00000000-0005-0000-0000-00001C1E0000}"/>
    <cellStyle name="Normal 8 4 8 2" xfId="6933" xr:uid="{00000000-0005-0000-0000-00001D1E0000}"/>
    <cellStyle name="Normal 8 4 8 2 2" xfId="15383" xr:uid="{B3FE9F59-4E9C-4314-8F49-0BB4A21000A9}"/>
    <cellStyle name="Normal 8 4 8 3" xfId="11165" xr:uid="{3B719CC9-C334-46CE-97D0-8E1B681C863A}"/>
    <cellStyle name="Normal 8 4 9" xfId="4868" xr:uid="{00000000-0005-0000-0000-00001E1E0000}"/>
    <cellStyle name="Normal 8 4 9 2" xfId="13318" xr:uid="{712A3A4D-2367-42F6-B571-D6120A1A12B7}"/>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DCB3876A-E4F1-4A7E-BFCC-D1CC170AEE03}"/>
    <cellStyle name="Normal 8 5 2 2 2 3" xfId="11663" xr:uid="{5DA64ADD-F6CE-4CA2-BDA2-3BC96561D705}"/>
    <cellStyle name="Normal 8 5 2 2 3" xfId="5286" xr:uid="{00000000-0005-0000-0000-0000241E0000}"/>
    <cellStyle name="Normal 8 5 2 2 3 2" xfId="13736" xr:uid="{B383F10F-A398-4DBE-A764-2B7D7061A666}"/>
    <cellStyle name="Normal 8 5 2 2 4" xfId="9518" xr:uid="{57D843AC-FF48-4756-B5CD-825E48FD0663}"/>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0D5F40C7-4B8C-44EA-8247-B67ED6C29C17}"/>
    <cellStyle name="Normal 8 5 2 3 2 3" xfId="12076" xr:uid="{5661CA66-01CE-433D-86DF-C5B727E7C636}"/>
    <cellStyle name="Normal 8 5 2 3 3" xfId="5699" xr:uid="{00000000-0005-0000-0000-0000281E0000}"/>
    <cellStyle name="Normal 8 5 2 3 3 2" xfId="14149" xr:uid="{47FEA555-81FD-4EA8-A82F-F76FD5D79E38}"/>
    <cellStyle name="Normal 8 5 2 3 4" xfId="9931" xr:uid="{7E08AAF0-4BB1-4B49-ADA1-F4A0519CA4DC}"/>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210A014A-2199-4B20-BB40-3AC31D0DF4C1}"/>
    <cellStyle name="Normal 8 5 2 4 2 3" xfId="12489" xr:uid="{625EA1AC-7D77-4173-A402-F711DF81AC39}"/>
    <cellStyle name="Normal 8 5 2 4 3" xfId="6112" xr:uid="{00000000-0005-0000-0000-00002C1E0000}"/>
    <cellStyle name="Normal 8 5 2 4 3 2" xfId="14562" xr:uid="{C9B1F5D5-602F-4558-A893-DCC5E2A17D33}"/>
    <cellStyle name="Normal 8 5 2 4 4" xfId="10344" xr:uid="{7CD2B28E-7AA3-43CF-A8AC-03E00F182E3E}"/>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140B8247-44BE-436C-A026-0E2579CA3A9D}"/>
    <cellStyle name="Normal 8 5 2 5 2 3" xfId="12902" xr:uid="{2037D3A9-0699-4E36-88FF-468670574D7B}"/>
    <cellStyle name="Normal 8 5 2 5 3" xfId="6525" xr:uid="{00000000-0005-0000-0000-0000301E0000}"/>
    <cellStyle name="Normal 8 5 2 5 3 2" xfId="14975" xr:uid="{FB0B90EB-D8A4-435D-A83F-758785D0809D}"/>
    <cellStyle name="Normal 8 5 2 5 4" xfId="10757" xr:uid="{7E44F097-B4C1-4F39-A985-6AA880461351}"/>
    <cellStyle name="Normal 8 5 2 6" xfId="2655" xr:uid="{00000000-0005-0000-0000-0000311E0000}"/>
    <cellStyle name="Normal 8 5 2 6 2" xfId="6938" xr:uid="{00000000-0005-0000-0000-0000321E0000}"/>
    <cellStyle name="Normal 8 5 2 6 2 2" xfId="15388" xr:uid="{C878BE1D-355E-48C5-A762-19F7C54EE6E9}"/>
    <cellStyle name="Normal 8 5 2 6 3" xfId="11170" xr:uid="{9DB6886C-2560-4AC3-A1DC-DE3FEFC9426D}"/>
    <cellStyle name="Normal 8 5 2 7" xfId="4873" xr:uid="{00000000-0005-0000-0000-0000331E0000}"/>
    <cellStyle name="Normal 8 5 2 7 2" xfId="13323" xr:uid="{1B3E83E5-EE54-44D0-AFDC-5D853341F773}"/>
    <cellStyle name="Normal 8 5 2 8" xfId="9105" xr:uid="{6E1F4C14-4434-4763-95A4-5203935CF301}"/>
    <cellStyle name="Normal 8 5 3" xfId="974" xr:uid="{00000000-0005-0000-0000-0000341E0000}"/>
    <cellStyle name="Normal 8 5 3 2" xfId="3208" xr:uid="{00000000-0005-0000-0000-0000351E0000}"/>
    <cellStyle name="Normal 8 5 3 2 2" xfId="7430" xr:uid="{00000000-0005-0000-0000-0000361E0000}"/>
    <cellStyle name="Normal 8 5 3 2 2 2" xfId="15880" xr:uid="{F2645DED-DC7B-427F-B25B-BCBE51EEA5E4}"/>
    <cellStyle name="Normal 8 5 3 2 3" xfId="11662" xr:uid="{4CA73901-BEC4-4993-B4A9-58068C340748}"/>
    <cellStyle name="Normal 8 5 3 3" xfId="5285" xr:uid="{00000000-0005-0000-0000-0000371E0000}"/>
    <cellStyle name="Normal 8 5 3 3 2" xfId="13735" xr:uid="{B06E8D11-C745-43D0-A7FE-23DDD7D241E3}"/>
    <cellStyle name="Normal 8 5 3 4" xfId="9517" xr:uid="{291BF796-B313-473F-AF05-1AA9038A893C}"/>
    <cellStyle name="Normal 8 5 4" xfId="1391" xr:uid="{00000000-0005-0000-0000-0000381E0000}"/>
    <cellStyle name="Normal 8 5 4 2" xfId="3621" xr:uid="{00000000-0005-0000-0000-0000391E0000}"/>
    <cellStyle name="Normal 8 5 4 2 2" xfId="7843" xr:uid="{00000000-0005-0000-0000-00003A1E0000}"/>
    <cellStyle name="Normal 8 5 4 2 2 2" xfId="16293" xr:uid="{C3DF77E7-F219-478A-BD60-19BA2B86CB2E}"/>
    <cellStyle name="Normal 8 5 4 2 3" xfId="12075" xr:uid="{4C3B68AE-3BF9-4CD5-8801-DCBD8F450D19}"/>
    <cellStyle name="Normal 8 5 4 3" xfId="5698" xr:uid="{00000000-0005-0000-0000-00003B1E0000}"/>
    <cellStyle name="Normal 8 5 4 3 2" xfId="14148" xr:uid="{4BD0BAA5-532C-432B-AFF5-F7DA08E82628}"/>
    <cellStyle name="Normal 8 5 4 4" xfId="9930" xr:uid="{4D947AE7-071D-4FD1-9028-E4576873AA95}"/>
    <cellStyle name="Normal 8 5 5" xfId="1804" xr:uid="{00000000-0005-0000-0000-00003C1E0000}"/>
    <cellStyle name="Normal 8 5 5 2" xfId="4034" xr:uid="{00000000-0005-0000-0000-00003D1E0000}"/>
    <cellStyle name="Normal 8 5 5 2 2" xfId="8256" xr:uid="{00000000-0005-0000-0000-00003E1E0000}"/>
    <cellStyle name="Normal 8 5 5 2 2 2" xfId="16706" xr:uid="{F82E5F20-C669-4BE2-AFC6-9504B7CE5AD0}"/>
    <cellStyle name="Normal 8 5 5 2 3" xfId="12488" xr:uid="{82993683-8646-45A2-B083-4C1B7981075E}"/>
    <cellStyle name="Normal 8 5 5 3" xfId="6111" xr:uid="{00000000-0005-0000-0000-00003F1E0000}"/>
    <cellStyle name="Normal 8 5 5 3 2" xfId="14561" xr:uid="{550BF925-D5EA-44E7-855A-3C37A8D72F1D}"/>
    <cellStyle name="Normal 8 5 5 4" xfId="10343" xr:uid="{F04ECB46-FC71-44D4-8840-C0B710AB1F12}"/>
    <cellStyle name="Normal 8 5 6" xfId="2218" xr:uid="{00000000-0005-0000-0000-0000401E0000}"/>
    <cellStyle name="Normal 8 5 6 2" xfId="4447" xr:uid="{00000000-0005-0000-0000-0000411E0000}"/>
    <cellStyle name="Normal 8 5 6 2 2" xfId="8669" xr:uid="{00000000-0005-0000-0000-0000421E0000}"/>
    <cellStyle name="Normal 8 5 6 2 2 2" xfId="17119" xr:uid="{7AA9D1EA-63AC-48C6-9DEA-72C4FB5B4A3E}"/>
    <cellStyle name="Normal 8 5 6 2 3" xfId="12901" xr:uid="{E7C41FE2-EC5A-4A35-A123-495DE459B6EC}"/>
    <cellStyle name="Normal 8 5 6 3" xfId="6524" xr:uid="{00000000-0005-0000-0000-0000431E0000}"/>
    <cellStyle name="Normal 8 5 6 3 2" xfId="14974" xr:uid="{76112F9E-851F-487E-A342-24FAAC1F2C43}"/>
    <cellStyle name="Normal 8 5 6 4" xfId="10756" xr:uid="{737473B0-CC0A-4984-9431-B934013066E1}"/>
    <cellStyle name="Normal 8 5 7" xfId="2654" xr:uid="{00000000-0005-0000-0000-0000441E0000}"/>
    <cellStyle name="Normal 8 5 7 2" xfId="6937" xr:uid="{00000000-0005-0000-0000-0000451E0000}"/>
    <cellStyle name="Normal 8 5 7 2 2" xfId="15387" xr:uid="{061F0DBE-3B8C-4239-A9E4-A26CF7C86DC1}"/>
    <cellStyle name="Normal 8 5 7 3" xfId="11169" xr:uid="{FDE3D1BF-2538-4FE1-87AF-27650D70C4E9}"/>
    <cellStyle name="Normal 8 5 8" xfId="4872" xr:uid="{00000000-0005-0000-0000-0000461E0000}"/>
    <cellStyle name="Normal 8 5 8 2" xfId="13322" xr:uid="{67CDC2C1-4727-4AC6-B856-69654DBA3CCD}"/>
    <cellStyle name="Normal 8 5 9" xfId="9104" xr:uid="{1EB33EB1-CA0E-4DB6-A76D-6EE659BF2E3F}"/>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20EED46B-48EE-484D-A481-F3A919CA74AC}"/>
    <cellStyle name="Normal 8 6 2 2 3" xfId="11664" xr:uid="{D55A2DE1-B53E-4751-91F6-EBD53DF2532F}"/>
    <cellStyle name="Normal 8 6 2 3" xfId="5287" xr:uid="{00000000-0005-0000-0000-00004B1E0000}"/>
    <cellStyle name="Normal 8 6 2 3 2" xfId="13737" xr:uid="{C2474EB0-38BB-4D4C-97C4-B88AB2434F3D}"/>
    <cellStyle name="Normal 8 6 2 4" xfId="9519" xr:uid="{E6F0FC74-9D75-49E3-A998-F85C99D5A8F0}"/>
    <cellStyle name="Normal 8 6 3" xfId="1393" xr:uid="{00000000-0005-0000-0000-00004C1E0000}"/>
    <cellStyle name="Normal 8 6 3 2" xfId="3623" xr:uid="{00000000-0005-0000-0000-00004D1E0000}"/>
    <cellStyle name="Normal 8 6 3 2 2" xfId="7845" xr:uid="{00000000-0005-0000-0000-00004E1E0000}"/>
    <cellStyle name="Normal 8 6 3 2 2 2" xfId="16295" xr:uid="{B58AA3F8-11C1-4CE9-BA92-8B9D20B9BB54}"/>
    <cellStyle name="Normal 8 6 3 2 3" xfId="12077" xr:uid="{674EFEEF-1D87-4394-B379-11C79F16B026}"/>
    <cellStyle name="Normal 8 6 3 3" xfId="5700" xr:uid="{00000000-0005-0000-0000-00004F1E0000}"/>
    <cellStyle name="Normal 8 6 3 3 2" xfId="14150" xr:uid="{96A78B1D-007B-489F-B393-1C1C41869D95}"/>
    <cellStyle name="Normal 8 6 3 4" xfId="9932" xr:uid="{A0905844-07E9-43E4-B8E4-F414C9D94FDD}"/>
    <cellStyle name="Normal 8 6 4" xfId="1806" xr:uid="{00000000-0005-0000-0000-0000501E0000}"/>
    <cellStyle name="Normal 8 6 4 2" xfId="4036" xr:uid="{00000000-0005-0000-0000-0000511E0000}"/>
    <cellStyle name="Normal 8 6 4 2 2" xfId="8258" xr:uid="{00000000-0005-0000-0000-0000521E0000}"/>
    <cellStyle name="Normal 8 6 4 2 2 2" xfId="16708" xr:uid="{0F65B1FF-88B9-439A-8B8C-6AE3C576DC42}"/>
    <cellStyle name="Normal 8 6 4 2 3" xfId="12490" xr:uid="{79F3D42B-0F68-4B40-BA25-AB55C1B85E7C}"/>
    <cellStyle name="Normal 8 6 4 3" xfId="6113" xr:uid="{00000000-0005-0000-0000-0000531E0000}"/>
    <cellStyle name="Normal 8 6 4 3 2" xfId="14563" xr:uid="{CA0B9062-6F97-4724-98A8-9E580E8300D7}"/>
    <cellStyle name="Normal 8 6 4 4" xfId="10345" xr:uid="{B201B52A-52E3-47DA-BD4B-7E23F442D39B}"/>
    <cellStyle name="Normal 8 6 5" xfId="2220" xr:uid="{00000000-0005-0000-0000-0000541E0000}"/>
    <cellStyle name="Normal 8 6 5 2" xfId="4449" xr:uid="{00000000-0005-0000-0000-0000551E0000}"/>
    <cellStyle name="Normal 8 6 5 2 2" xfId="8671" xr:uid="{00000000-0005-0000-0000-0000561E0000}"/>
    <cellStyle name="Normal 8 6 5 2 2 2" xfId="17121" xr:uid="{76D14AC3-F67C-461D-B265-E9E2A5D02FA0}"/>
    <cellStyle name="Normal 8 6 5 2 3" xfId="12903" xr:uid="{5BAF4CB1-FA12-4657-97C7-F82E199622FE}"/>
    <cellStyle name="Normal 8 6 5 3" xfId="6526" xr:uid="{00000000-0005-0000-0000-0000571E0000}"/>
    <cellStyle name="Normal 8 6 5 3 2" xfId="14976" xr:uid="{3E2CD101-A188-4908-95E1-E69D4A50B610}"/>
    <cellStyle name="Normal 8 6 5 4" xfId="10758" xr:uid="{F735E932-D9FC-4586-979E-48F024EAB15D}"/>
    <cellStyle name="Normal 8 6 6" xfId="2656" xr:uid="{00000000-0005-0000-0000-0000581E0000}"/>
    <cellStyle name="Normal 8 6 6 2" xfId="6939" xr:uid="{00000000-0005-0000-0000-0000591E0000}"/>
    <cellStyle name="Normal 8 6 6 2 2" xfId="15389" xr:uid="{A292C62E-8192-47D6-9D24-272C49A3483C}"/>
    <cellStyle name="Normal 8 6 6 3" xfId="11171" xr:uid="{6E231A47-5DBB-4976-8155-C81003F56D66}"/>
    <cellStyle name="Normal 8 6 7" xfId="4874" xr:uid="{00000000-0005-0000-0000-00005A1E0000}"/>
    <cellStyle name="Normal 8 6 7 2" xfId="13324" xr:uid="{0E9FB728-73C5-4670-B10E-019167E00CE9}"/>
    <cellStyle name="Normal 8 6 8" xfId="9106" xr:uid="{47AEAD82-498B-44AA-AECF-080E39D55C06}"/>
    <cellStyle name="Normal 8 7" xfId="945" xr:uid="{00000000-0005-0000-0000-00005B1E0000}"/>
    <cellStyle name="Normal 8 7 2" xfId="3179" xr:uid="{00000000-0005-0000-0000-00005C1E0000}"/>
    <cellStyle name="Normal 8 7 2 2" xfId="7401" xr:uid="{00000000-0005-0000-0000-00005D1E0000}"/>
    <cellStyle name="Normal 8 7 2 2 2" xfId="15851" xr:uid="{744BF9B1-835A-43C3-9C84-D61846E8BD10}"/>
    <cellStyle name="Normal 8 7 2 3" xfId="11633" xr:uid="{2F19C88E-69B9-438C-952B-819C45599BF6}"/>
    <cellStyle name="Normal 8 7 3" xfId="5256" xr:uid="{00000000-0005-0000-0000-00005E1E0000}"/>
    <cellStyle name="Normal 8 7 3 2" xfId="13706" xr:uid="{7B95A95F-3990-4993-AF45-C8EE24C407A7}"/>
    <cellStyle name="Normal 8 7 4" xfId="9488" xr:uid="{32B9BE15-3742-434F-AC62-A7162EA46AF5}"/>
    <cellStyle name="Normal 8 8" xfId="1362" xr:uid="{00000000-0005-0000-0000-00005F1E0000}"/>
    <cellStyle name="Normal 8 8 2" xfId="3592" xr:uid="{00000000-0005-0000-0000-0000601E0000}"/>
    <cellStyle name="Normal 8 8 2 2" xfId="7814" xr:uid="{00000000-0005-0000-0000-0000611E0000}"/>
    <cellStyle name="Normal 8 8 2 2 2" xfId="16264" xr:uid="{C4B94279-3FDA-4D8F-845B-ABE2F332176A}"/>
    <cellStyle name="Normal 8 8 2 3" xfId="12046" xr:uid="{8B82013B-A93C-478C-B8AD-552F4BCB192F}"/>
    <cellStyle name="Normal 8 8 3" xfId="5669" xr:uid="{00000000-0005-0000-0000-0000621E0000}"/>
    <cellStyle name="Normal 8 8 3 2" xfId="14119" xr:uid="{B32C6466-2FF2-4499-B6FB-EF9F34E61C33}"/>
    <cellStyle name="Normal 8 8 4" xfId="9901" xr:uid="{8363694C-0E8E-449C-A422-A2340ACC4B92}"/>
    <cellStyle name="Normal 8 9" xfId="1775" xr:uid="{00000000-0005-0000-0000-0000631E0000}"/>
    <cellStyle name="Normal 8 9 2" xfId="4005" xr:uid="{00000000-0005-0000-0000-0000641E0000}"/>
    <cellStyle name="Normal 8 9 2 2" xfId="8227" xr:uid="{00000000-0005-0000-0000-0000651E0000}"/>
    <cellStyle name="Normal 8 9 2 2 2" xfId="16677" xr:uid="{03146EBA-E953-4AD2-84C6-E69B59CC18CA}"/>
    <cellStyle name="Normal 8 9 2 3" xfId="12459" xr:uid="{5A598B26-8124-438B-B022-892299B98FA2}"/>
    <cellStyle name="Normal 8 9 3" xfId="6082" xr:uid="{00000000-0005-0000-0000-0000661E0000}"/>
    <cellStyle name="Normal 8 9 3 2" xfId="14532" xr:uid="{75F5BAD8-C1CF-4197-844C-76136F9770AB}"/>
    <cellStyle name="Normal 8 9 4" xfId="10314" xr:uid="{8422F9B6-3E44-464F-990C-A7D906C2337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B321FFDB-78A7-453F-B284-869E4BFA8733}"/>
    <cellStyle name="Normal 9 2 10 3" xfId="11172" xr:uid="{3894142E-B5FF-41BF-B803-10DEAE17A14F}"/>
    <cellStyle name="Normal 9 2 11" xfId="4875" xr:uid="{00000000-0005-0000-0000-00006B1E0000}"/>
    <cellStyle name="Normal 9 2 11 2" xfId="13325" xr:uid="{7BD30D69-F3C6-4154-88AB-F9FF1ABE4463}"/>
    <cellStyle name="Normal 9 2 12" xfId="9107" xr:uid="{6D3B635D-DE28-4B00-BCAB-9A515EE7891B}"/>
    <cellStyle name="Normal 9 2 2" xfId="512" xr:uid="{00000000-0005-0000-0000-00006C1E0000}"/>
    <cellStyle name="Normal 9 2 2 10" xfId="4876" xr:uid="{00000000-0005-0000-0000-00006D1E0000}"/>
    <cellStyle name="Normal 9 2 2 10 2" xfId="13326" xr:uid="{2C4D5B82-9683-42E0-AAB9-D69BDBA78E5E}"/>
    <cellStyle name="Normal 9 2 2 11" xfId="9108" xr:uid="{AD080100-B7E7-4830-A05B-0D59D80E5AF4}"/>
    <cellStyle name="Normal 9 2 2 2" xfId="513" xr:uid="{00000000-0005-0000-0000-00006E1E0000}"/>
    <cellStyle name="Normal 9 2 2 2 10" xfId="9109" xr:uid="{C1ACB9B6-AE06-4A65-A387-056C9031B606}"/>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A6D36691-3468-4200-958C-F27E501E99AB}"/>
    <cellStyle name="Normal 9 2 2 2 2 2 2 2 3" xfId="11669" xr:uid="{6013EB11-CEB8-44CF-A15A-F26E4A6F5393}"/>
    <cellStyle name="Normal 9 2 2 2 2 2 2 3" xfId="5292" xr:uid="{00000000-0005-0000-0000-0000741E0000}"/>
    <cellStyle name="Normal 9 2 2 2 2 2 2 3 2" xfId="13742" xr:uid="{90691566-B595-4642-AD65-5192ADE9AB77}"/>
    <cellStyle name="Normal 9 2 2 2 2 2 2 4" xfId="9524" xr:uid="{A411241D-5700-45C6-A123-D325517D4FF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B8A6F247-73ED-4009-9187-05D64AAC1B17}"/>
    <cellStyle name="Normal 9 2 2 2 2 2 3 2 3" xfId="12082" xr:uid="{367E1663-BEA3-4975-AEA8-C2CA54244975}"/>
    <cellStyle name="Normal 9 2 2 2 2 2 3 3" xfId="5705" xr:uid="{00000000-0005-0000-0000-0000781E0000}"/>
    <cellStyle name="Normal 9 2 2 2 2 2 3 3 2" xfId="14155" xr:uid="{D3735CC8-9B23-4B2C-BDC0-CEAEB9184702}"/>
    <cellStyle name="Normal 9 2 2 2 2 2 3 4" xfId="9937" xr:uid="{8B4E5022-97B7-48CE-B587-978F5028EE2F}"/>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CD195A28-9137-4EAC-9B26-CDC73C47815E}"/>
    <cellStyle name="Normal 9 2 2 2 2 2 4 2 3" xfId="12495" xr:uid="{5C208DFB-04CA-49A9-8905-744A749ADF88}"/>
    <cellStyle name="Normal 9 2 2 2 2 2 4 3" xfId="6118" xr:uid="{00000000-0005-0000-0000-00007C1E0000}"/>
    <cellStyle name="Normal 9 2 2 2 2 2 4 3 2" xfId="14568" xr:uid="{A05A29B7-3F6B-4BB7-9891-CBED63C43522}"/>
    <cellStyle name="Normal 9 2 2 2 2 2 4 4" xfId="10350" xr:uid="{3190925B-DD74-498C-8655-9BA840C5821E}"/>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0950A946-FAD3-43C7-A6EE-9DB5895BC444}"/>
    <cellStyle name="Normal 9 2 2 2 2 2 5 2 3" xfId="12908" xr:uid="{1A2341F6-E848-4854-8E6D-3C44D16FD6E2}"/>
    <cellStyle name="Normal 9 2 2 2 2 2 5 3" xfId="6531" xr:uid="{00000000-0005-0000-0000-0000801E0000}"/>
    <cellStyle name="Normal 9 2 2 2 2 2 5 3 2" xfId="14981" xr:uid="{F547FB4A-A683-4498-99ED-B90235610FB7}"/>
    <cellStyle name="Normal 9 2 2 2 2 2 5 4" xfId="10763" xr:uid="{B2CAE982-1C3F-41C9-BCAF-0C85CCC998F9}"/>
    <cellStyle name="Normal 9 2 2 2 2 2 6" xfId="2661" xr:uid="{00000000-0005-0000-0000-0000811E0000}"/>
    <cellStyle name="Normal 9 2 2 2 2 2 6 2" xfId="6944" xr:uid="{00000000-0005-0000-0000-0000821E0000}"/>
    <cellStyle name="Normal 9 2 2 2 2 2 6 2 2" xfId="15394" xr:uid="{F12C376B-C3DD-4765-9528-F58EF58C01E3}"/>
    <cellStyle name="Normal 9 2 2 2 2 2 6 3" xfId="11176" xr:uid="{FF75204B-ACF8-427D-87E5-A2376BDFD904}"/>
    <cellStyle name="Normal 9 2 2 2 2 2 7" xfId="4879" xr:uid="{00000000-0005-0000-0000-0000831E0000}"/>
    <cellStyle name="Normal 9 2 2 2 2 2 7 2" xfId="13329" xr:uid="{963A3224-A4E6-40A7-86C6-B71C6B980168}"/>
    <cellStyle name="Normal 9 2 2 2 2 2 8" xfId="9111" xr:uid="{1ADDA47D-7CD0-44A5-8595-CC304DC91895}"/>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0661758A-0E11-4B56-A0AC-A4CE0F4E59DC}"/>
    <cellStyle name="Normal 9 2 2 2 2 3 2 3" xfId="11668" xr:uid="{88C4A200-9CDC-43BA-8F15-C49A3463C723}"/>
    <cellStyle name="Normal 9 2 2 2 2 3 3" xfId="5291" xr:uid="{00000000-0005-0000-0000-0000871E0000}"/>
    <cellStyle name="Normal 9 2 2 2 2 3 3 2" xfId="13741" xr:uid="{5DB54D6F-960F-42D3-A545-C2B2472FC70A}"/>
    <cellStyle name="Normal 9 2 2 2 2 3 4" xfId="9523" xr:uid="{7D4E788E-9263-42D5-BA3F-27C04081AA1E}"/>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A7CDC138-3004-4AD8-96EE-1A8E64DF5635}"/>
    <cellStyle name="Normal 9 2 2 2 2 4 2 3" xfId="12081" xr:uid="{DE7F59FF-5C5F-4F55-9590-641FA46C9E7E}"/>
    <cellStyle name="Normal 9 2 2 2 2 4 3" xfId="5704" xr:uid="{00000000-0005-0000-0000-00008B1E0000}"/>
    <cellStyle name="Normal 9 2 2 2 2 4 3 2" xfId="14154" xr:uid="{19EF47DB-91EC-4A3A-A9CE-57AF88122368}"/>
    <cellStyle name="Normal 9 2 2 2 2 4 4" xfId="9936" xr:uid="{CEC68A87-47BF-4182-8C52-AA0BD8FD2973}"/>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3A3E2DB6-A090-42FC-9A76-35ECB20F4BAD}"/>
    <cellStyle name="Normal 9 2 2 2 2 5 2 3" xfId="12494" xr:uid="{72561785-9CEA-48D2-9DA8-7CC9703E5CB3}"/>
    <cellStyle name="Normal 9 2 2 2 2 5 3" xfId="6117" xr:uid="{00000000-0005-0000-0000-00008F1E0000}"/>
    <cellStyle name="Normal 9 2 2 2 2 5 3 2" xfId="14567" xr:uid="{157E40A3-5D66-4645-8F8F-835B0BDC019C}"/>
    <cellStyle name="Normal 9 2 2 2 2 5 4" xfId="10349" xr:uid="{08EBBED4-C097-472A-9D05-37041024566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85BAA302-A405-4F70-8FC6-9C6DA23EC084}"/>
    <cellStyle name="Normal 9 2 2 2 2 6 2 3" xfId="12907" xr:uid="{7F3E3FFD-1C1A-4F02-84F9-ADC5B4F4064A}"/>
    <cellStyle name="Normal 9 2 2 2 2 6 3" xfId="6530" xr:uid="{00000000-0005-0000-0000-0000931E0000}"/>
    <cellStyle name="Normal 9 2 2 2 2 6 3 2" xfId="14980" xr:uid="{A6CF3E28-3F18-477C-85D2-E32933E425C0}"/>
    <cellStyle name="Normal 9 2 2 2 2 6 4" xfId="10762" xr:uid="{E3DA788F-BD82-4E5E-BC47-43DAB9931C39}"/>
    <cellStyle name="Normal 9 2 2 2 2 7" xfId="2660" xr:uid="{00000000-0005-0000-0000-0000941E0000}"/>
    <cellStyle name="Normal 9 2 2 2 2 7 2" xfId="6943" xr:uid="{00000000-0005-0000-0000-0000951E0000}"/>
    <cellStyle name="Normal 9 2 2 2 2 7 2 2" xfId="15393" xr:uid="{45EB2EC2-1CD1-4D16-95A7-348746A14925}"/>
    <cellStyle name="Normal 9 2 2 2 2 7 3" xfId="11175" xr:uid="{A48D4B98-F20C-4A82-95A7-2B24D48F95BF}"/>
    <cellStyle name="Normal 9 2 2 2 2 8" xfId="4878" xr:uid="{00000000-0005-0000-0000-0000961E0000}"/>
    <cellStyle name="Normal 9 2 2 2 2 8 2" xfId="13328" xr:uid="{1458515C-194F-4284-902C-09639FF6C7A5}"/>
    <cellStyle name="Normal 9 2 2 2 2 9" xfId="9110" xr:uid="{AD3E6F34-EB11-4A6D-8A59-C8C40F1D0B04}"/>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8ED5D44D-19C2-4851-909F-47D713DA61FD}"/>
    <cellStyle name="Normal 9 2 2 2 3 2 2 3" xfId="11670" xr:uid="{2EAB5236-A64E-4B97-A785-65C756C1ABE5}"/>
    <cellStyle name="Normal 9 2 2 2 3 2 3" xfId="5293" xr:uid="{00000000-0005-0000-0000-00009B1E0000}"/>
    <cellStyle name="Normal 9 2 2 2 3 2 3 2" xfId="13743" xr:uid="{03D43AF0-B63A-4058-BF20-3DEAFF5B39A9}"/>
    <cellStyle name="Normal 9 2 2 2 3 2 4" xfId="9525" xr:uid="{E3AC5157-84F9-4705-A744-260D7D45ED86}"/>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6692404D-16EB-47BB-AB72-7C0683D1F2B8}"/>
    <cellStyle name="Normal 9 2 2 2 3 3 2 3" xfId="12083" xr:uid="{960CE59F-FABC-416D-A70A-3AF45072F7FA}"/>
    <cellStyle name="Normal 9 2 2 2 3 3 3" xfId="5706" xr:uid="{00000000-0005-0000-0000-00009F1E0000}"/>
    <cellStyle name="Normal 9 2 2 2 3 3 3 2" xfId="14156" xr:uid="{AE5DC01E-0C75-4700-900D-6FA522F3B2A0}"/>
    <cellStyle name="Normal 9 2 2 2 3 3 4" xfId="9938" xr:uid="{DAD1CD56-2FCE-4855-97A5-6F800B826973}"/>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A2151687-4471-4698-9744-4DCB51AF2295}"/>
    <cellStyle name="Normal 9 2 2 2 3 4 2 3" xfId="12496" xr:uid="{9F0BB475-A194-409B-8579-E766B3330DD1}"/>
    <cellStyle name="Normal 9 2 2 2 3 4 3" xfId="6119" xr:uid="{00000000-0005-0000-0000-0000A31E0000}"/>
    <cellStyle name="Normal 9 2 2 2 3 4 3 2" xfId="14569" xr:uid="{BDE2F3B0-6544-4B68-8780-F10D585AA907}"/>
    <cellStyle name="Normal 9 2 2 2 3 4 4" xfId="10351" xr:uid="{43FEEAA2-38CE-4D2D-8AB1-016A170DC398}"/>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8D4B4352-FA08-4CED-8276-086C29A89254}"/>
    <cellStyle name="Normal 9 2 2 2 3 5 2 3" xfId="12909" xr:uid="{9E42BF22-A90A-44B3-9F22-CE5AD02D6443}"/>
    <cellStyle name="Normal 9 2 2 2 3 5 3" xfId="6532" xr:uid="{00000000-0005-0000-0000-0000A71E0000}"/>
    <cellStyle name="Normal 9 2 2 2 3 5 3 2" xfId="14982" xr:uid="{0D8C59C2-0D0D-47E2-8875-30FC1C99C6F4}"/>
    <cellStyle name="Normal 9 2 2 2 3 5 4" xfId="10764" xr:uid="{6A826B63-B6B8-46DA-9A5F-744CE6F35F73}"/>
    <cellStyle name="Normal 9 2 2 2 3 6" xfId="2662" xr:uid="{00000000-0005-0000-0000-0000A81E0000}"/>
    <cellStyle name="Normal 9 2 2 2 3 6 2" xfId="6945" xr:uid="{00000000-0005-0000-0000-0000A91E0000}"/>
    <cellStyle name="Normal 9 2 2 2 3 6 2 2" xfId="15395" xr:uid="{6D4EEA46-4723-4831-B52B-0C31634550B8}"/>
    <cellStyle name="Normal 9 2 2 2 3 6 3" xfId="11177" xr:uid="{03BCB53B-A292-4BEE-A4A6-42748BAE0E0C}"/>
    <cellStyle name="Normal 9 2 2 2 3 7" xfId="4880" xr:uid="{00000000-0005-0000-0000-0000AA1E0000}"/>
    <cellStyle name="Normal 9 2 2 2 3 7 2" xfId="13330" xr:uid="{254689C8-F845-4288-93BD-1E3525F0BD4D}"/>
    <cellStyle name="Normal 9 2 2 2 3 8" xfId="9112" xr:uid="{D1871AC6-2B5A-483B-BBE5-61ACCF9D027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ACA0DE25-5440-4816-A07A-0AE5283701EA}"/>
    <cellStyle name="Normal 9 2 2 2 4 2 3" xfId="11667" xr:uid="{E2B70FBD-CE98-4A80-91D8-BB0B5CC6907C}"/>
    <cellStyle name="Normal 9 2 2 2 4 3" xfId="5290" xr:uid="{00000000-0005-0000-0000-0000AE1E0000}"/>
    <cellStyle name="Normal 9 2 2 2 4 3 2" xfId="13740" xr:uid="{F7123B4C-B73D-4DB7-95DF-8E43C9F73BCA}"/>
    <cellStyle name="Normal 9 2 2 2 4 4" xfId="9522" xr:uid="{74C88AD1-0203-442B-B20B-C7DFBC69A377}"/>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71ED1A28-5D73-4371-9A10-650199AAD9B0}"/>
    <cellStyle name="Normal 9 2 2 2 5 2 3" xfId="12080" xr:uid="{F94CCA76-3823-4FE8-A466-98E3D1F9C29E}"/>
    <cellStyle name="Normal 9 2 2 2 5 3" xfId="5703" xr:uid="{00000000-0005-0000-0000-0000B21E0000}"/>
    <cellStyle name="Normal 9 2 2 2 5 3 2" xfId="14153" xr:uid="{5980C830-FECF-44A7-991F-03E11385C337}"/>
    <cellStyle name="Normal 9 2 2 2 5 4" xfId="9935" xr:uid="{1F14F915-2948-4D1D-8CB9-323634B57E42}"/>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3684B78A-0D3A-4825-BCC0-FB8A2C8357DB}"/>
    <cellStyle name="Normal 9 2 2 2 6 2 3" xfId="12493" xr:uid="{CFBD3743-E444-49F8-B0E2-CD3226FA9316}"/>
    <cellStyle name="Normal 9 2 2 2 6 3" xfId="6116" xr:uid="{00000000-0005-0000-0000-0000B61E0000}"/>
    <cellStyle name="Normal 9 2 2 2 6 3 2" xfId="14566" xr:uid="{141A19F0-DAB7-49FB-8F83-3AC47C1CAAE5}"/>
    <cellStyle name="Normal 9 2 2 2 6 4" xfId="10348" xr:uid="{FC208E5F-C1E7-4A3A-95EC-B1DF2AC5E8B8}"/>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26FD2B27-143A-4182-AD2D-EBD029025FE5}"/>
    <cellStyle name="Normal 9 2 2 2 7 2 3" xfId="12906" xr:uid="{9B2227C1-D6B0-42CF-8B0A-E3D63B1BA51B}"/>
    <cellStyle name="Normal 9 2 2 2 7 3" xfId="6529" xr:uid="{00000000-0005-0000-0000-0000BA1E0000}"/>
    <cellStyle name="Normal 9 2 2 2 7 3 2" xfId="14979" xr:uid="{FD605E1E-31F0-468E-B86E-341523E10D21}"/>
    <cellStyle name="Normal 9 2 2 2 7 4" xfId="10761" xr:uid="{7BFA0DAF-DDC4-4322-93E3-95D867DB45BA}"/>
    <cellStyle name="Normal 9 2 2 2 8" xfId="2659" xr:uid="{00000000-0005-0000-0000-0000BB1E0000}"/>
    <cellStyle name="Normal 9 2 2 2 8 2" xfId="6942" xr:uid="{00000000-0005-0000-0000-0000BC1E0000}"/>
    <cellStyle name="Normal 9 2 2 2 8 2 2" xfId="15392" xr:uid="{E568EA5E-7A91-4982-A7D4-150FBCD1502F}"/>
    <cellStyle name="Normal 9 2 2 2 8 3" xfId="11174" xr:uid="{EC824EB9-CF82-4524-8B69-F023E2FF9EFB}"/>
    <cellStyle name="Normal 9 2 2 2 9" xfId="4877" xr:uid="{00000000-0005-0000-0000-0000BD1E0000}"/>
    <cellStyle name="Normal 9 2 2 2 9 2" xfId="13327" xr:uid="{17225151-0667-4CD5-B5DC-07816839BB42}"/>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38E6838C-5902-451C-ACBF-72CE72C34BC7}"/>
    <cellStyle name="Normal 9 2 2 3 2 2 2 3" xfId="11672" xr:uid="{A4D25E69-600F-4587-B0F8-9B6F5FD03F72}"/>
    <cellStyle name="Normal 9 2 2 3 2 2 3" xfId="5295" xr:uid="{00000000-0005-0000-0000-0000C31E0000}"/>
    <cellStyle name="Normal 9 2 2 3 2 2 3 2" xfId="13745" xr:uid="{C3842970-0638-47DE-ADA0-18542C1CF8DF}"/>
    <cellStyle name="Normal 9 2 2 3 2 2 4" xfId="9527" xr:uid="{C29F425F-0000-468C-B2C6-E25329F1248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02529ACF-9EA0-4218-B794-46C9F9F8439C}"/>
    <cellStyle name="Normal 9 2 2 3 2 3 2 3" xfId="12085" xr:uid="{39F5850D-ECDF-4D72-AECE-F39C0632FACA}"/>
    <cellStyle name="Normal 9 2 2 3 2 3 3" xfId="5708" xr:uid="{00000000-0005-0000-0000-0000C71E0000}"/>
    <cellStyle name="Normal 9 2 2 3 2 3 3 2" xfId="14158" xr:uid="{8321269B-1397-4844-9D49-E376FA20D6E0}"/>
    <cellStyle name="Normal 9 2 2 3 2 3 4" xfId="9940" xr:uid="{138AE5DA-5D81-426E-9E15-221C6AB474A7}"/>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E9C86420-0BFF-464C-85B3-BDD3B3DA6AFE}"/>
    <cellStyle name="Normal 9 2 2 3 2 4 2 3" xfId="12498" xr:uid="{71434A94-14E9-4AAB-9F55-E8FE4827CAD7}"/>
    <cellStyle name="Normal 9 2 2 3 2 4 3" xfId="6121" xr:uid="{00000000-0005-0000-0000-0000CB1E0000}"/>
    <cellStyle name="Normal 9 2 2 3 2 4 3 2" xfId="14571" xr:uid="{0232F6B1-967A-4854-AD83-74FA652DBBF9}"/>
    <cellStyle name="Normal 9 2 2 3 2 4 4" xfId="10353" xr:uid="{B2ECC59A-92AA-4B4E-86DC-95BF1FEEAF11}"/>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DD641147-B501-4FEB-970D-280C55409E2A}"/>
    <cellStyle name="Normal 9 2 2 3 2 5 2 3" xfId="12911" xr:uid="{08C0C53D-C7B3-4B18-8BEE-6BCCF42C5F3B}"/>
    <cellStyle name="Normal 9 2 2 3 2 5 3" xfId="6534" xr:uid="{00000000-0005-0000-0000-0000CF1E0000}"/>
    <cellStyle name="Normal 9 2 2 3 2 5 3 2" xfId="14984" xr:uid="{D98CFE1D-2E98-40AF-A4CD-E070A6D52948}"/>
    <cellStyle name="Normal 9 2 2 3 2 5 4" xfId="10766" xr:uid="{12A6C63F-456B-4387-8EDB-0D5CE8975C91}"/>
    <cellStyle name="Normal 9 2 2 3 2 6" xfId="2664" xr:uid="{00000000-0005-0000-0000-0000D01E0000}"/>
    <cellStyle name="Normal 9 2 2 3 2 6 2" xfId="6947" xr:uid="{00000000-0005-0000-0000-0000D11E0000}"/>
    <cellStyle name="Normal 9 2 2 3 2 6 2 2" xfId="15397" xr:uid="{D8A32599-038C-42C3-8DB1-CA140CAAF08C}"/>
    <cellStyle name="Normal 9 2 2 3 2 6 3" xfId="11179" xr:uid="{5E03ABAF-B0FF-4B7A-A1B9-AAAE2D48E043}"/>
    <cellStyle name="Normal 9 2 2 3 2 7" xfId="4882" xr:uid="{00000000-0005-0000-0000-0000D21E0000}"/>
    <cellStyle name="Normal 9 2 2 3 2 7 2" xfId="13332" xr:uid="{29DA27DC-D589-491F-A174-6142D517C30D}"/>
    <cellStyle name="Normal 9 2 2 3 2 8" xfId="9114" xr:uid="{4FECB44E-47D9-4E05-9913-1D720964B9EF}"/>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781AFEF6-56F1-482B-94D6-02ED252D14E1}"/>
    <cellStyle name="Normal 9 2 2 3 3 2 3" xfId="11671" xr:uid="{1AA70E59-1695-449C-A0A4-1F0487A993AD}"/>
    <cellStyle name="Normal 9 2 2 3 3 3" xfId="5294" xr:uid="{00000000-0005-0000-0000-0000D61E0000}"/>
    <cellStyle name="Normal 9 2 2 3 3 3 2" xfId="13744" xr:uid="{36697632-8017-48FD-B8DF-3771F62B5F5A}"/>
    <cellStyle name="Normal 9 2 2 3 3 4" xfId="9526" xr:uid="{C918DF19-236C-4812-B8CC-1720BC383136}"/>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28BD76CF-8BC6-49D8-A00D-2F768A1B82DF}"/>
    <cellStyle name="Normal 9 2 2 3 4 2 3" xfId="12084" xr:uid="{A3220F79-B6B0-45EF-ADA0-5A964F52229E}"/>
    <cellStyle name="Normal 9 2 2 3 4 3" xfId="5707" xr:uid="{00000000-0005-0000-0000-0000DA1E0000}"/>
    <cellStyle name="Normal 9 2 2 3 4 3 2" xfId="14157" xr:uid="{801DD483-F70E-49C3-AA70-72BE1C4B7D07}"/>
    <cellStyle name="Normal 9 2 2 3 4 4" xfId="9939" xr:uid="{51458514-968F-4FB3-93E1-B8D586836D59}"/>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C690048C-66C1-4FA6-B2B7-739C9694F77B}"/>
    <cellStyle name="Normal 9 2 2 3 5 2 3" xfId="12497" xr:uid="{EFA7DAEB-0142-4F38-B8E3-68411707A0F0}"/>
    <cellStyle name="Normal 9 2 2 3 5 3" xfId="6120" xr:uid="{00000000-0005-0000-0000-0000DE1E0000}"/>
    <cellStyle name="Normal 9 2 2 3 5 3 2" xfId="14570" xr:uid="{51737E55-C7A5-4A65-B1B8-88757970D0C4}"/>
    <cellStyle name="Normal 9 2 2 3 5 4" xfId="10352" xr:uid="{8356848E-3373-4F16-882E-8EB93DD36AF1}"/>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F0C4FA0E-B216-4C62-8F0B-20DF52AFC92B}"/>
    <cellStyle name="Normal 9 2 2 3 6 2 3" xfId="12910" xr:uid="{8058215C-63EB-42F3-9143-8CE23F2DEEC1}"/>
    <cellStyle name="Normal 9 2 2 3 6 3" xfId="6533" xr:uid="{00000000-0005-0000-0000-0000E21E0000}"/>
    <cellStyle name="Normal 9 2 2 3 6 3 2" xfId="14983" xr:uid="{0DEF08DC-E365-4A5F-871E-6E9F269BF530}"/>
    <cellStyle name="Normal 9 2 2 3 6 4" xfId="10765" xr:uid="{57816DD7-F103-48BC-9393-7795DE5D5E9D}"/>
    <cellStyle name="Normal 9 2 2 3 7" xfId="2663" xr:uid="{00000000-0005-0000-0000-0000E31E0000}"/>
    <cellStyle name="Normal 9 2 2 3 7 2" xfId="6946" xr:uid="{00000000-0005-0000-0000-0000E41E0000}"/>
    <cellStyle name="Normal 9 2 2 3 7 2 2" xfId="15396" xr:uid="{B66C7BAA-A1D8-4F5A-B517-FD05CBA617A9}"/>
    <cellStyle name="Normal 9 2 2 3 7 3" xfId="11178" xr:uid="{9836125C-38DB-46FC-A7C5-394A1AF7CBAD}"/>
    <cellStyle name="Normal 9 2 2 3 8" xfId="4881" xr:uid="{00000000-0005-0000-0000-0000E51E0000}"/>
    <cellStyle name="Normal 9 2 2 3 8 2" xfId="13331" xr:uid="{61AFB682-3F45-410D-A057-5E6902971C28}"/>
    <cellStyle name="Normal 9 2 2 3 9" xfId="9113" xr:uid="{27B3BB00-DBCE-4E06-9695-D2EFC6112E7C}"/>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F0D103B3-053E-48A4-AF02-0F1EC7279AB3}"/>
    <cellStyle name="Normal 9 2 2 4 2 2 3" xfId="11673" xr:uid="{19D03E91-61C1-476F-B1DF-B4D6773D982D}"/>
    <cellStyle name="Normal 9 2 2 4 2 3" xfId="5296" xr:uid="{00000000-0005-0000-0000-0000EA1E0000}"/>
    <cellStyle name="Normal 9 2 2 4 2 3 2" xfId="13746" xr:uid="{44A51777-F8F2-4FB3-9D8A-29E9C3077EF2}"/>
    <cellStyle name="Normal 9 2 2 4 2 4" xfId="9528" xr:uid="{39BC2524-AFCE-4B08-914A-50321E0AB85F}"/>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210BE978-9149-4058-B298-1D627B1CFDB9}"/>
    <cellStyle name="Normal 9 2 2 4 3 2 3" xfId="12086" xr:uid="{AAE3D4F3-6951-457F-842A-C6DA7F4A6079}"/>
    <cellStyle name="Normal 9 2 2 4 3 3" xfId="5709" xr:uid="{00000000-0005-0000-0000-0000EE1E0000}"/>
    <cellStyle name="Normal 9 2 2 4 3 3 2" xfId="14159" xr:uid="{AB643FF5-5D0D-482E-9D4D-62CF09BB28A9}"/>
    <cellStyle name="Normal 9 2 2 4 3 4" xfId="9941" xr:uid="{98833CBA-8B56-45B0-B823-298D77D4D194}"/>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C97F1511-B313-414F-97AE-E675462F5012}"/>
    <cellStyle name="Normal 9 2 2 4 4 2 3" xfId="12499" xr:uid="{DBCCFBCE-2205-467D-9CAE-79947AA0AF78}"/>
    <cellStyle name="Normal 9 2 2 4 4 3" xfId="6122" xr:uid="{00000000-0005-0000-0000-0000F21E0000}"/>
    <cellStyle name="Normal 9 2 2 4 4 3 2" xfId="14572" xr:uid="{B7E1F37C-6B35-41EE-A371-A121032AFD04}"/>
    <cellStyle name="Normal 9 2 2 4 4 4" xfId="10354" xr:uid="{E5C3D316-8990-4131-B4C2-BDB2B0543480}"/>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A7E6984C-ED0D-4390-8D7C-A0AC140043B9}"/>
    <cellStyle name="Normal 9 2 2 4 5 2 3" xfId="12912" xr:uid="{ADAF5AF8-5231-4805-94C8-6789848FF8A4}"/>
    <cellStyle name="Normal 9 2 2 4 5 3" xfId="6535" xr:uid="{00000000-0005-0000-0000-0000F61E0000}"/>
    <cellStyle name="Normal 9 2 2 4 5 3 2" xfId="14985" xr:uid="{E1F3F14B-91B4-485A-A194-8C991503EA86}"/>
    <cellStyle name="Normal 9 2 2 4 5 4" xfId="10767" xr:uid="{6EFE3408-2E1C-400C-95E9-1DF54CF49B32}"/>
    <cellStyle name="Normal 9 2 2 4 6" xfId="2665" xr:uid="{00000000-0005-0000-0000-0000F71E0000}"/>
    <cellStyle name="Normal 9 2 2 4 6 2" xfId="6948" xr:uid="{00000000-0005-0000-0000-0000F81E0000}"/>
    <cellStyle name="Normal 9 2 2 4 6 2 2" xfId="15398" xr:uid="{7C7BF087-7205-49A1-8BC9-E7251306F60A}"/>
    <cellStyle name="Normal 9 2 2 4 6 3" xfId="11180" xr:uid="{DBA792A0-63B5-403D-9B19-4AA326693691}"/>
    <cellStyle name="Normal 9 2 2 4 7" xfId="4883" xr:uid="{00000000-0005-0000-0000-0000F91E0000}"/>
    <cellStyle name="Normal 9 2 2 4 7 2" xfId="13333" xr:uid="{7493CD78-C411-4A47-B1B7-CF30ADF63B09}"/>
    <cellStyle name="Normal 9 2 2 4 8" xfId="9115" xr:uid="{BDDEFFE9-6FD7-49B5-8A84-47FE7B23AD35}"/>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811F486E-725B-4135-86D4-CB8D812E9EA3}"/>
    <cellStyle name="Normal 9 2 2 5 2 3" xfId="11666" xr:uid="{EA198B2E-7451-4B41-9D47-699097315479}"/>
    <cellStyle name="Normal 9 2 2 5 3" xfId="5289" xr:uid="{00000000-0005-0000-0000-0000FD1E0000}"/>
    <cellStyle name="Normal 9 2 2 5 3 2" xfId="13739" xr:uid="{1F1CB912-A736-4F86-8190-E46A42E10070}"/>
    <cellStyle name="Normal 9 2 2 5 4" xfId="9521" xr:uid="{E348EBA6-5452-4852-91BF-2419A4733816}"/>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AC97E790-F001-4182-B18F-B6E51E930AC9}"/>
    <cellStyle name="Normal 9 2 2 6 2 3" xfId="12079" xr:uid="{5C5C09B8-ED02-4B71-A7D7-DFA4B6C9148D}"/>
    <cellStyle name="Normal 9 2 2 6 3" xfId="5702" xr:uid="{00000000-0005-0000-0000-0000011F0000}"/>
    <cellStyle name="Normal 9 2 2 6 3 2" xfId="14152" xr:uid="{5848B7C8-2DF8-4452-AD06-684DBA206746}"/>
    <cellStyle name="Normal 9 2 2 6 4" xfId="9934" xr:uid="{1F7CB8F3-CEBE-4C69-8416-3072518866D1}"/>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23E058F7-BC1C-49F1-B4CF-930C7EBABCE3}"/>
    <cellStyle name="Normal 9 2 2 7 2 3" xfId="12492" xr:uid="{AFAE272F-35AF-48EF-B5DC-74CB6B8A8F20}"/>
    <cellStyle name="Normal 9 2 2 7 3" xfId="6115" xr:uid="{00000000-0005-0000-0000-0000051F0000}"/>
    <cellStyle name="Normal 9 2 2 7 3 2" xfId="14565" xr:uid="{AF42F147-DC4B-4B57-A554-FE8586865670}"/>
    <cellStyle name="Normal 9 2 2 7 4" xfId="10347" xr:uid="{DA294165-B656-426B-BEE5-6BDEEC1BB19B}"/>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61EEDBCC-144E-4841-876C-0F49E2CAD98B}"/>
    <cellStyle name="Normal 9 2 2 8 2 3" xfId="12905" xr:uid="{1CDCA8CB-DF85-4642-8BD6-BC11281C9E23}"/>
    <cellStyle name="Normal 9 2 2 8 3" xfId="6528" xr:uid="{00000000-0005-0000-0000-0000091F0000}"/>
    <cellStyle name="Normal 9 2 2 8 3 2" xfId="14978" xr:uid="{7503CFB8-EC61-4CF6-A55B-CD448DEB5BA6}"/>
    <cellStyle name="Normal 9 2 2 8 4" xfId="10760" xr:uid="{95333224-5F8E-4FF4-97B2-025BF08EE657}"/>
    <cellStyle name="Normal 9 2 2 9" xfId="2658" xr:uid="{00000000-0005-0000-0000-00000A1F0000}"/>
    <cellStyle name="Normal 9 2 2 9 2" xfId="6941" xr:uid="{00000000-0005-0000-0000-00000B1F0000}"/>
    <cellStyle name="Normal 9 2 2 9 2 2" xfId="15391" xr:uid="{343A1622-1073-4A38-A5AF-2E2D1D9942FD}"/>
    <cellStyle name="Normal 9 2 2 9 3" xfId="11173" xr:uid="{C6C675B4-2ECA-40E4-8D2E-DB7DDC5EBEBA}"/>
    <cellStyle name="Normal 9 2 3" xfId="520" xr:uid="{00000000-0005-0000-0000-00000C1F0000}"/>
    <cellStyle name="Normal 9 2 3 10" xfId="9116" xr:uid="{87A5CD5B-36DE-4B60-9F83-2CD1856CE6A8}"/>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B60B503D-2A90-4F2B-89E4-1EC1CDD28B5A}"/>
    <cellStyle name="Normal 9 2 3 2 2 2 2 3" xfId="11676" xr:uid="{74D53AA7-AE71-4656-88ED-D8D0A43DF40B}"/>
    <cellStyle name="Normal 9 2 3 2 2 2 3" xfId="5299" xr:uid="{00000000-0005-0000-0000-0000121F0000}"/>
    <cellStyle name="Normal 9 2 3 2 2 2 3 2" xfId="13749" xr:uid="{B99E9434-079E-411A-B55C-2C873667EC45}"/>
    <cellStyle name="Normal 9 2 3 2 2 2 4" xfId="9531" xr:uid="{5EBC05F4-75D9-4BF4-AA5E-9E0D0058EE5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87E613F4-1DA6-4C89-AE02-A011E3087C4A}"/>
    <cellStyle name="Normal 9 2 3 2 2 3 2 3" xfId="12089" xr:uid="{CEEA537C-F7B5-46F1-921D-0CC9E67A9656}"/>
    <cellStyle name="Normal 9 2 3 2 2 3 3" xfId="5712" xr:uid="{00000000-0005-0000-0000-0000161F0000}"/>
    <cellStyle name="Normal 9 2 3 2 2 3 3 2" xfId="14162" xr:uid="{5D522BA7-A454-40BB-8AC9-FB4DA53D3BB5}"/>
    <cellStyle name="Normal 9 2 3 2 2 3 4" xfId="9944" xr:uid="{23F8450A-44C4-4F35-8075-53DFF6614A4A}"/>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6F0B4E8D-D11E-4CB3-BCD2-970C08588F99}"/>
    <cellStyle name="Normal 9 2 3 2 2 4 2 3" xfId="12502" xr:uid="{535B7A5A-35AF-4C09-86BF-AE70F9AAB1D8}"/>
    <cellStyle name="Normal 9 2 3 2 2 4 3" xfId="6125" xr:uid="{00000000-0005-0000-0000-00001A1F0000}"/>
    <cellStyle name="Normal 9 2 3 2 2 4 3 2" xfId="14575" xr:uid="{247D1BAB-5D90-4542-9E19-94879634F009}"/>
    <cellStyle name="Normal 9 2 3 2 2 4 4" xfId="10357" xr:uid="{84BA0AA6-2622-4755-9393-F39DFF93261B}"/>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7CF82195-DB1C-46D9-8487-B5A97B51C0AA}"/>
    <cellStyle name="Normal 9 2 3 2 2 5 2 3" xfId="12915" xr:uid="{D96E3EFB-FBAC-48BA-9C33-279B88DB8C74}"/>
    <cellStyle name="Normal 9 2 3 2 2 5 3" xfId="6538" xr:uid="{00000000-0005-0000-0000-00001E1F0000}"/>
    <cellStyle name="Normal 9 2 3 2 2 5 3 2" xfId="14988" xr:uid="{9653AAB1-66A7-4836-9861-A7CF786C4BD1}"/>
    <cellStyle name="Normal 9 2 3 2 2 5 4" xfId="10770" xr:uid="{B4856158-3EE4-4301-ACA1-B58D40A1360A}"/>
    <cellStyle name="Normal 9 2 3 2 2 6" xfId="2668" xr:uid="{00000000-0005-0000-0000-00001F1F0000}"/>
    <cellStyle name="Normal 9 2 3 2 2 6 2" xfId="6951" xr:uid="{00000000-0005-0000-0000-0000201F0000}"/>
    <cellStyle name="Normal 9 2 3 2 2 6 2 2" xfId="15401" xr:uid="{A8144680-7856-4A30-B04D-4887B6B6B34F}"/>
    <cellStyle name="Normal 9 2 3 2 2 6 3" xfId="11183" xr:uid="{9ACC2E2B-57F0-499E-96FA-64F4D3E1CA97}"/>
    <cellStyle name="Normal 9 2 3 2 2 7" xfId="4886" xr:uid="{00000000-0005-0000-0000-0000211F0000}"/>
    <cellStyle name="Normal 9 2 3 2 2 7 2" xfId="13336" xr:uid="{5AB33542-13B2-4EC1-9BC2-9FA0950D6FA5}"/>
    <cellStyle name="Normal 9 2 3 2 2 8" xfId="9118" xr:uid="{E4DF748C-FE62-4CD7-8BC2-B72769FE649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405E8ECE-D3D9-4CD0-A673-32679FD824A5}"/>
    <cellStyle name="Normal 9 2 3 2 3 2 3" xfId="11675" xr:uid="{00784809-7163-4449-B336-B0C0ABE6F39D}"/>
    <cellStyle name="Normal 9 2 3 2 3 3" xfId="5298" xr:uid="{00000000-0005-0000-0000-0000251F0000}"/>
    <cellStyle name="Normal 9 2 3 2 3 3 2" xfId="13748" xr:uid="{670C24FD-E980-4EBB-A1F0-7DA3B1A14A29}"/>
    <cellStyle name="Normal 9 2 3 2 3 4" xfId="9530" xr:uid="{C7E37A54-AB7C-49B8-ADF2-05CF9906D8C5}"/>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8F6EA045-54B7-4D92-B942-1AD658DCC7E1}"/>
    <cellStyle name="Normal 9 2 3 2 4 2 3" xfId="12088" xr:uid="{E64173A2-C7C3-4925-9D9D-EBB8ED40801B}"/>
    <cellStyle name="Normal 9 2 3 2 4 3" xfId="5711" xr:uid="{00000000-0005-0000-0000-0000291F0000}"/>
    <cellStyle name="Normal 9 2 3 2 4 3 2" xfId="14161" xr:uid="{BC0044FA-103F-4C6A-8A6B-D4D50E07F9A4}"/>
    <cellStyle name="Normal 9 2 3 2 4 4" xfId="9943" xr:uid="{6B4B9161-111B-4F52-AEBA-52E3133E1F7C}"/>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9A090965-D980-4856-82C3-353A690DAFBD}"/>
    <cellStyle name="Normal 9 2 3 2 5 2 3" xfId="12501" xr:uid="{5024794D-C9EC-49CA-B6FB-945BCF205403}"/>
    <cellStyle name="Normal 9 2 3 2 5 3" xfId="6124" xr:uid="{00000000-0005-0000-0000-00002D1F0000}"/>
    <cellStyle name="Normal 9 2 3 2 5 3 2" xfId="14574" xr:uid="{B59E2603-C9C3-490B-B179-B67ED541A264}"/>
    <cellStyle name="Normal 9 2 3 2 5 4" xfId="10356" xr:uid="{4D9E91C9-AF99-42A3-A061-D76014446137}"/>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D6D083AA-57EF-45F3-B188-0FC24B503004}"/>
    <cellStyle name="Normal 9 2 3 2 6 2 3" xfId="12914" xr:uid="{FEBE786C-1B88-4FFE-8D82-E40D56701DFC}"/>
    <cellStyle name="Normal 9 2 3 2 6 3" xfId="6537" xr:uid="{00000000-0005-0000-0000-0000311F0000}"/>
    <cellStyle name="Normal 9 2 3 2 6 3 2" xfId="14987" xr:uid="{5CB1F0C0-4807-4FE6-88E9-1E38EF9362BB}"/>
    <cellStyle name="Normal 9 2 3 2 6 4" xfId="10769" xr:uid="{983ACADF-A113-4CC1-BD2D-DCB17CE28829}"/>
    <cellStyle name="Normal 9 2 3 2 7" xfId="2667" xr:uid="{00000000-0005-0000-0000-0000321F0000}"/>
    <cellStyle name="Normal 9 2 3 2 7 2" xfId="6950" xr:uid="{00000000-0005-0000-0000-0000331F0000}"/>
    <cellStyle name="Normal 9 2 3 2 7 2 2" xfId="15400" xr:uid="{268A33C7-D7D5-4ACD-AB3D-561BA2AE035B}"/>
    <cellStyle name="Normal 9 2 3 2 7 3" xfId="11182" xr:uid="{8D9E504A-3490-490C-AD7E-B4342149BD1F}"/>
    <cellStyle name="Normal 9 2 3 2 8" xfId="4885" xr:uid="{00000000-0005-0000-0000-0000341F0000}"/>
    <cellStyle name="Normal 9 2 3 2 8 2" xfId="13335" xr:uid="{E2B45D6D-C2DF-4A97-82F1-569B6C6EDC01}"/>
    <cellStyle name="Normal 9 2 3 2 9" xfId="9117" xr:uid="{396D1D27-6C6F-42B8-A278-1B7D19F9B94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C8FF1A91-CBB4-4686-A739-CA2A09B5D031}"/>
    <cellStyle name="Normal 9 2 3 3 2 2 3" xfId="11677" xr:uid="{A50371EE-F3F5-44D0-9454-0A841EDAB438}"/>
    <cellStyle name="Normal 9 2 3 3 2 3" xfId="5300" xr:uid="{00000000-0005-0000-0000-0000391F0000}"/>
    <cellStyle name="Normal 9 2 3 3 2 3 2" xfId="13750" xr:uid="{4BE1AD71-928B-4F18-AA50-5752E6979853}"/>
    <cellStyle name="Normal 9 2 3 3 2 4" xfId="9532" xr:uid="{CF41969A-F416-4175-9399-EB702C549C0D}"/>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3C21D420-A624-4EF3-85AF-AB067ED7B5A4}"/>
    <cellStyle name="Normal 9 2 3 3 3 2 3" xfId="12090" xr:uid="{F7569A0D-F60D-4FF3-BC87-38F438E55A99}"/>
    <cellStyle name="Normal 9 2 3 3 3 3" xfId="5713" xr:uid="{00000000-0005-0000-0000-00003D1F0000}"/>
    <cellStyle name="Normal 9 2 3 3 3 3 2" xfId="14163" xr:uid="{509C8082-1A5A-47A9-A3DB-2AF95FE314E2}"/>
    <cellStyle name="Normal 9 2 3 3 3 4" xfId="9945" xr:uid="{E686F85C-31F7-4621-8B90-AFFE3D56CEA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CFC5ADE9-4C28-4C9B-A176-7CA4559723F7}"/>
    <cellStyle name="Normal 9 2 3 3 4 2 3" xfId="12503" xr:uid="{BB42576F-0A4A-4B11-A260-0D0F98AD727C}"/>
    <cellStyle name="Normal 9 2 3 3 4 3" xfId="6126" xr:uid="{00000000-0005-0000-0000-0000411F0000}"/>
    <cellStyle name="Normal 9 2 3 3 4 3 2" xfId="14576" xr:uid="{BE5BD307-0AEE-4C72-B05B-F664F24DD0EF}"/>
    <cellStyle name="Normal 9 2 3 3 4 4" xfId="10358" xr:uid="{4F1586FB-88E7-4C74-9929-B09BA0A7CC02}"/>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EAF4EAC9-65A5-45FE-80D2-E2445C8B6425}"/>
    <cellStyle name="Normal 9 2 3 3 5 2 3" xfId="12916" xr:uid="{738D9BE9-40A2-401E-9252-B1FF4EF6989D}"/>
    <cellStyle name="Normal 9 2 3 3 5 3" xfId="6539" xr:uid="{00000000-0005-0000-0000-0000451F0000}"/>
    <cellStyle name="Normal 9 2 3 3 5 3 2" xfId="14989" xr:uid="{06D64434-0887-4A6F-8B06-FF665033F897}"/>
    <cellStyle name="Normal 9 2 3 3 5 4" xfId="10771" xr:uid="{5EB7D853-F146-4552-AC4E-47C55D88F168}"/>
    <cellStyle name="Normal 9 2 3 3 6" xfId="2669" xr:uid="{00000000-0005-0000-0000-0000461F0000}"/>
    <cellStyle name="Normal 9 2 3 3 6 2" xfId="6952" xr:uid="{00000000-0005-0000-0000-0000471F0000}"/>
    <cellStyle name="Normal 9 2 3 3 6 2 2" xfId="15402" xr:uid="{1DA176E9-AE24-4584-BD06-A29BC19A3A86}"/>
    <cellStyle name="Normal 9 2 3 3 6 3" xfId="11184" xr:uid="{F834C9FA-B77D-4971-A3F6-6C7EB389B591}"/>
    <cellStyle name="Normal 9 2 3 3 7" xfId="4887" xr:uid="{00000000-0005-0000-0000-0000481F0000}"/>
    <cellStyle name="Normal 9 2 3 3 7 2" xfId="13337" xr:uid="{1A070ECF-B316-468E-8F69-5E08AA1CC9DE}"/>
    <cellStyle name="Normal 9 2 3 3 8" xfId="9119" xr:uid="{4C48F720-753E-4A72-B96A-2F7AC21E0A11}"/>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24ADDE74-E63D-4F7A-9FCA-347B53015DF4}"/>
    <cellStyle name="Normal 9 2 3 4 2 3" xfId="11674" xr:uid="{215D9EEF-23A5-44E5-B4E2-488E777284C5}"/>
    <cellStyle name="Normal 9 2 3 4 3" xfId="5297" xr:uid="{00000000-0005-0000-0000-00004C1F0000}"/>
    <cellStyle name="Normal 9 2 3 4 3 2" xfId="13747" xr:uid="{FE7B423D-F188-49DC-B185-3679978A5F19}"/>
    <cellStyle name="Normal 9 2 3 4 4" xfId="9529" xr:uid="{BA1DE5DC-DE41-4C92-82FB-A6F6D596A6BF}"/>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26E0C720-53D5-49EC-A86F-54E709C6A6FE}"/>
    <cellStyle name="Normal 9 2 3 5 2 3" xfId="12087" xr:uid="{7892F401-A7A4-435D-97AE-3BA54102AD83}"/>
    <cellStyle name="Normal 9 2 3 5 3" xfId="5710" xr:uid="{00000000-0005-0000-0000-0000501F0000}"/>
    <cellStyle name="Normal 9 2 3 5 3 2" xfId="14160" xr:uid="{F6E2B752-6E88-4206-9596-95825757DC99}"/>
    <cellStyle name="Normal 9 2 3 5 4" xfId="9942" xr:uid="{3DD8BBE5-F9B8-44B3-BF1C-86E2AFA5DDBF}"/>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F97B5F8D-C5EF-4724-B79F-872E48221B0F}"/>
    <cellStyle name="Normal 9 2 3 6 2 3" xfId="12500" xr:uid="{CFAF2A91-191D-4B37-9A5A-EEF009E89055}"/>
    <cellStyle name="Normal 9 2 3 6 3" xfId="6123" xr:uid="{00000000-0005-0000-0000-0000541F0000}"/>
    <cellStyle name="Normal 9 2 3 6 3 2" xfId="14573" xr:uid="{53780860-48F2-4A84-91C2-8A86C0D721F3}"/>
    <cellStyle name="Normal 9 2 3 6 4" xfId="10355" xr:uid="{4293CA15-1AFB-423F-8CA6-C18D8D7D78A8}"/>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7ACF6208-C792-4AD5-B6E3-57FFA87D595C}"/>
    <cellStyle name="Normal 9 2 3 7 2 3" xfId="12913" xr:uid="{C46E1B9C-3BCB-437F-8F20-5424ED06FBD4}"/>
    <cellStyle name="Normal 9 2 3 7 3" xfId="6536" xr:uid="{00000000-0005-0000-0000-0000581F0000}"/>
    <cellStyle name="Normal 9 2 3 7 3 2" xfId="14986" xr:uid="{AB6FC323-77C9-404F-8904-97D584D42CCD}"/>
    <cellStyle name="Normal 9 2 3 7 4" xfId="10768" xr:uid="{0624E077-5851-46C6-AC89-077D8FF857A4}"/>
    <cellStyle name="Normal 9 2 3 8" xfId="2666" xr:uid="{00000000-0005-0000-0000-0000591F0000}"/>
    <cellStyle name="Normal 9 2 3 8 2" xfId="6949" xr:uid="{00000000-0005-0000-0000-00005A1F0000}"/>
    <cellStyle name="Normal 9 2 3 8 2 2" xfId="15399" xr:uid="{73856948-2431-415C-B596-8E8ABB5AC8F4}"/>
    <cellStyle name="Normal 9 2 3 8 3" xfId="11181" xr:uid="{3F523EBC-A187-4A64-83AB-DD61812AF8F5}"/>
    <cellStyle name="Normal 9 2 3 9" xfId="4884" xr:uid="{00000000-0005-0000-0000-00005B1F0000}"/>
    <cellStyle name="Normal 9 2 3 9 2" xfId="13334" xr:uid="{1A1A7A0A-1572-475C-B1F6-428A3385A3F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92A86C4E-75EB-4F0C-8C4F-7AE8275C6DF5}"/>
    <cellStyle name="Normal 9 2 4 2 2 2 3" xfId="11679" xr:uid="{60CDA9F1-E5B6-4085-8786-F798C7701746}"/>
    <cellStyle name="Normal 9 2 4 2 2 3" xfId="5302" xr:uid="{00000000-0005-0000-0000-0000611F0000}"/>
    <cellStyle name="Normal 9 2 4 2 2 3 2" xfId="13752" xr:uid="{6957D270-1A9B-43D2-9EEC-3A18E22CCFFC}"/>
    <cellStyle name="Normal 9 2 4 2 2 4" xfId="9534" xr:uid="{C0450B08-8286-48A3-AE7A-2DDC1B00E9C4}"/>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2CAA9A11-9F2E-4124-A866-1609AC6B593A}"/>
    <cellStyle name="Normal 9 2 4 2 3 2 3" xfId="12092" xr:uid="{DDFF5B7A-8BF3-4248-88D6-FA4DA960887A}"/>
    <cellStyle name="Normal 9 2 4 2 3 3" xfId="5715" xr:uid="{00000000-0005-0000-0000-0000651F0000}"/>
    <cellStyle name="Normal 9 2 4 2 3 3 2" xfId="14165" xr:uid="{3AF54F76-661A-42CC-B6BD-F9B2F5F3D8D1}"/>
    <cellStyle name="Normal 9 2 4 2 3 4" xfId="9947" xr:uid="{AFF02EF1-E26F-4117-B784-C898D2326982}"/>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D6C632B9-2919-4182-A71C-423D7EBD8857}"/>
    <cellStyle name="Normal 9 2 4 2 4 2 3" xfId="12505" xr:uid="{B2C1B6D1-67A0-4490-9A51-7D7B001FD63C}"/>
    <cellStyle name="Normal 9 2 4 2 4 3" xfId="6128" xr:uid="{00000000-0005-0000-0000-0000691F0000}"/>
    <cellStyle name="Normal 9 2 4 2 4 3 2" xfId="14578" xr:uid="{BEFC6DD5-1E2D-4360-8875-A7E4658F116C}"/>
    <cellStyle name="Normal 9 2 4 2 4 4" xfId="10360" xr:uid="{6DF3DFD7-4B89-4E5A-A2F9-2CAC7346B191}"/>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3C262A71-1B43-4610-97D0-51EDE2FDBC99}"/>
    <cellStyle name="Normal 9 2 4 2 5 2 3" xfId="12918" xr:uid="{FFA74423-A156-4EC7-93DA-19951BD66F85}"/>
    <cellStyle name="Normal 9 2 4 2 5 3" xfId="6541" xr:uid="{00000000-0005-0000-0000-00006D1F0000}"/>
    <cellStyle name="Normal 9 2 4 2 5 3 2" xfId="14991" xr:uid="{E1195A91-260C-4D3D-9FD4-948CE11F196F}"/>
    <cellStyle name="Normal 9 2 4 2 5 4" xfId="10773" xr:uid="{34C205C6-94C1-4944-A026-4E2AC86EA7A7}"/>
    <cellStyle name="Normal 9 2 4 2 6" xfId="2671" xr:uid="{00000000-0005-0000-0000-00006E1F0000}"/>
    <cellStyle name="Normal 9 2 4 2 6 2" xfId="6954" xr:uid="{00000000-0005-0000-0000-00006F1F0000}"/>
    <cellStyle name="Normal 9 2 4 2 6 2 2" xfId="15404" xr:uid="{C4D1ACC1-E611-4259-82C0-0C4BB88EC207}"/>
    <cellStyle name="Normal 9 2 4 2 6 3" xfId="11186" xr:uid="{631A7D99-91C2-4D59-A370-843724D807EC}"/>
    <cellStyle name="Normal 9 2 4 2 7" xfId="4889" xr:uid="{00000000-0005-0000-0000-0000701F0000}"/>
    <cellStyle name="Normal 9 2 4 2 7 2" xfId="13339" xr:uid="{A91FAA78-8E71-4DAF-9099-B0765E216171}"/>
    <cellStyle name="Normal 9 2 4 2 8" xfId="9121" xr:uid="{0DA2D2FC-3608-4B1C-B217-A39C0769F2A0}"/>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A8F65050-BBB1-46D2-B3D0-626806FD9F28}"/>
    <cellStyle name="Normal 9 2 4 3 2 3" xfId="11678" xr:uid="{DE6FA43E-653D-4E80-B626-F5DB4FB8A1CA}"/>
    <cellStyle name="Normal 9 2 4 3 3" xfId="5301" xr:uid="{00000000-0005-0000-0000-0000741F0000}"/>
    <cellStyle name="Normal 9 2 4 3 3 2" xfId="13751" xr:uid="{5433910E-6905-4D96-9A62-C5B81D7F2D23}"/>
    <cellStyle name="Normal 9 2 4 3 4" xfId="9533" xr:uid="{268576C6-B119-489E-90E3-93888A4D496B}"/>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FC0B8C21-6BE3-4121-8809-5D979CE87DC2}"/>
    <cellStyle name="Normal 9 2 4 4 2 3" xfId="12091" xr:uid="{A72F28B9-3251-461C-A5BF-A1A731CB8BAE}"/>
    <cellStyle name="Normal 9 2 4 4 3" xfId="5714" xr:uid="{00000000-0005-0000-0000-0000781F0000}"/>
    <cellStyle name="Normal 9 2 4 4 3 2" xfId="14164" xr:uid="{9F09D217-6C3F-482E-B08C-6FBE4A45A9E7}"/>
    <cellStyle name="Normal 9 2 4 4 4" xfId="9946" xr:uid="{8244D1EB-8484-4988-8100-78F61B551443}"/>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0BA765B4-19DF-457F-9B3C-03FF2BEACF9A}"/>
    <cellStyle name="Normal 9 2 4 5 2 3" xfId="12504" xr:uid="{3AACB699-A79D-409D-8060-99A34A1B680F}"/>
    <cellStyle name="Normal 9 2 4 5 3" xfId="6127" xr:uid="{00000000-0005-0000-0000-00007C1F0000}"/>
    <cellStyle name="Normal 9 2 4 5 3 2" xfId="14577" xr:uid="{0CEAA94A-65D5-417D-A58A-B6D9AD647B6D}"/>
    <cellStyle name="Normal 9 2 4 5 4" xfId="10359" xr:uid="{ABA98685-895F-47C4-9893-C3669DC5DB41}"/>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37ED171E-1483-4E9B-8CE0-481F5E55D993}"/>
    <cellStyle name="Normal 9 2 4 6 2 3" xfId="12917" xr:uid="{F52833C4-DFC5-4E4B-8769-8C266BF75F54}"/>
    <cellStyle name="Normal 9 2 4 6 3" xfId="6540" xr:uid="{00000000-0005-0000-0000-0000801F0000}"/>
    <cellStyle name="Normal 9 2 4 6 3 2" xfId="14990" xr:uid="{674D52AF-A231-406D-B2D2-D5CF49EFA0FA}"/>
    <cellStyle name="Normal 9 2 4 6 4" xfId="10772" xr:uid="{1305FC7A-8321-4D37-84B7-281214726905}"/>
    <cellStyle name="Normal 9 2 4 7" xfId="2670" xr:uid="{00000000-0005-0000-0000-0000811F0000}"/>
    <cellStyle name="Normal 9 2 4 7 2" xfId="6953" xr:uid="{00000000-0005-0000-0000-0000821F0000}"/>
    <cellStyle name="Normal 9 2 4 7 2 2" xfId="15403" xr:uid="{6336DF6C-6598-4E23-BFDB-AD20C1BCB04B}"/>
    <cellStyle name="Normal 9 2 4 7 3" xfId="11185" xr:uid="{56770F2F-8A27-4F4C-AD02-EB46EC166043}"/>
    <cellStyle name="Normal 9 2 4 8" xfId="4888" xr:uid="{00000000-0005-0000-0000-0000831F0000}"/>
    <cellStyle name="Normal 9 2 4 8 2" xfId="13338" xr:uid="{A4C9066F-F869-43CE-82EC-1FD3520C425D}"/>
    <cellStyle name="Normal 9 2 4 9" xfId="9120" xr:uid="{EA140112-DE56-43EF-AC3E-27180963B4D3}"/>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514CE844-0C37-481A-BD67-ED9AA4A1E455}"/>
    <cellStyle name="Normal 9 2 5 2 2 3" xfId="11680" xr:uid="{2D9D5979-0295-4414-AADC-2E54D48E1696}"/>
    <cellStyle name="Normal 9 2 5 2 3" xfId="5303" xr:uid="{00000000-0005-0000-0000-0000881F0000}"/>
    <cellStyle name="Normal 9 2 5 2 3 2" xfId="13753" xr:uid="{9143BD4D-3ADE-42A3-BA15-41CC371EB80B}"/>
    <cellStyle name="Normal 9 2 5 2 4" xfId="9535" xr:uid="{140F3E4A-0DEE-4D76-AA8B-6F5E3E8B3F61}"/>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2298B34B-4D74-473E-8EC2-3957C390EB49}"/>
    <cellStyle name="Normal 9 2 5 3 2 3" xfId="12093" xr:uid="{4A3163D2-8305-4ED9-B128-F485EA907299}"/>
    <cellStyle name="Normal 9 2 5 3 3" xfId="5716" xr:uid="{00000000-0005-0000-0000-00008C1F0000}"/>
    <cellStyle name="Normal 9 2 5 3 3 2" xfId="14166" xr:uid="{601A7DB4-3825-408E-8E28-676859DA49D1}"/>
    <cellStyle name="Normal 9 2 5 3 4" xfId="9948" xr:uid="{A0A87C54-4C11-465D-94B7-6736D307D513}"/>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5A3C492B-4A4D-4DDD-AFE7-FD7606ADBCEA}"/>
    <cellStyle name="Normal 9 2 5 4 2 3" xfId="12506" xr:uid="{F9180BA6-9139-400E-A159-06FE2E173483}"/>
    <cellStyle name="Normal 9 2 5 4 3" xfId="6129" xr:uid="{00000000-0005-0000-0000-0000901F0000}"/>
    <cellStyle name="Normal 9 2 5 4 3 2" xfId="14579" xr:uid="{4BFA47FC-EDA7-47E6-97E7-13CD0D278FAC}"/>
    <cellStyle name="Normal 9 2 5 4 4" xfId="10361" xr:uid="{6C1FE7EA-FDF8-4F28-9E00-F553002CE437}"/>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01EF4153-05AA-483A-8521-E5F5BFB25085}"/>
    <cellStyle name="Normal 9 2 5 5 2 3" xfId="12919" xr:uid="{E2BFB809-83C6-46EE-8D68-30D2BB232240}"/>
    <cellStyle name="Normal 9 2 5 5 3" xfId="6542" xr:uid="{00000000-0005-0000-0000-0000941F0000}"/>
    <cellStyle name="Normal 9 2 5 5 3 2" xfId="14992" xr:uid="{6E988133-032D-4A63-8DFB-8607EC0A63B1}"/>
    <cellStyle name="Normal 9 2 5 5 4" xfId="10774" xr:uid="{40FF3508-9570-45E8-97DE-1E816E90338F}"/>
    <cellStyle name="Normal 9 2 5 6" xfId="2672" xr:uid="{00000000-0005-0000-0000-0000951F0000}"/>
    <cellStyle name="Normal 9 2 5 6 2" xfId="6955" xr:uid="{00000000-0005-0000-0000-0000961F0000}"/>
    <cellStyle name="Normal 9 2 5 6 2 2" xfId="15405" xr:uid="{A6760D2D-20B8-44F9-B2C0-2B1A2B3807CA}"/>
    <cellStyle name="Normal 9 2 5 6 3" xfId="11187" xr:uid="{6C54D4A4-7660-4C5D-9180-FC0120ADFDD2}"/>
    <cellStyle name="Normal 9 2 5 7" xfId="4890" xr:uid="{00000000-0005-0000-0000-0000971F0000}"/>
    <cellStyle name="Normal 9 2 5 7 2" xfId="13340" xr:uid="{252F6D4A-634B-46ED-9FEA-5512AFDDF08A}"/>
    <cellStyle name="Normal 9 2 5 8" xfId="9122" xr:uid="{E866D5D6-05E3-4DAD-8AC0-C3EA0428E488}"/>
    <cellStyle name="Normal 9 2 6" xfId="978" xr:uid="{00000000-0005-0000-0000-0000981F0000}"/>
    <cellStyle name="Normal 9 2 6 2" xfId="3211" xr:uid="{00000000-0005-0000-0000-0000991F0000}"/>
    <cellStyle name="Normal 9 2 6 2 2" xfId="7433" xr:uid="{00000000-0005-0000-0000-00009A1F0000}"/>
    <cellStyle name="Normal 9 2 6 2 2 2" xfId="15883" xr:uid="{D14B7442-D24A-4F93-95CE-54D1AF931454}"/>
    <cellStyle name="Normal 9 2 6 2 3" xfId="11665" xr:uid="{52A9ABDC-1C64-448A-B587-9B1C3E96E030}"/>
    <cellStyle name="Normal 9 2 6 3" xfId="5288" xr:uid="{00000000-0005-0000-0000-00009B1F0000}"/>
    <cellStyle name="Normal 9 2 6 3 2" xfId="13738" xr:uid="{1A218CB1-8CB0-425F-A8D9-2C205849E3E1}"/>
    <cellStyle name="Normal 9 2 6 4" xfId="9520" xr:uid="{BD2EA0E3-55BF-4E50-98DF-052AF08C706A}"/>
    <cellStyle name="Normal 9 2 7" xfId="1394" xr:uid="{00000000-0005-0000-0000-00009C1F0000}"/>
    <cellStyle name="Normal 9 2 7 2" xfId="3624" xr:uid="{00000000-0005-0000-0000-00009D1F0000}"/>
    <cellStyle name="Normal 9 2 7 2 2" xfId="7846" xr:uid="{00000000-0005-0000-0000-00009E1F0000}"/>
    <cellStyle name="Normal 9 2 7 2 2 2" xfId="16296" xr:uid="{13728D3C-1A35-42A3-8910-083264CB3F7F}"/>
    <cellStyle name="Normal 9 2 7 2 3" xfId="12078" xr:uid="{21433E80-BCEB-4158-8499-3D681FFAD878}"/>
    <cellStyle name="Normal 9 2 7 3" xfId="5701" xr:uid="{00000000-0005-0000-0000-00009F1F0000}"/>
    <cellStyle name="Normal 9 2 7 3 2" xfId="14151" xr:uid="{2F43C300-2F2C-46CA-A973-FC55E570FB9D}"/>
    <cellStyle name="Normal 9 2 7 4" xfId="9933" xr:uid="{F6D54FCF-82C0-4609-9B49-33C007E91777}"/>
    <cellStyle name="Normal 9 2 8" xfId="1807" xr:uid="{00000000-0005-0000-0000-0000A01F0000}"/>
    <cellStyle name="Normal 9 2 8 2" xfId="4037" xr:uid="{00000000-0005-0000-0000-0000A11F0000}"/>
    <cellStyle name="Normal 9 2 8 2 2" xfId="8259" xr:uid="{00000000-0005-0000-0000-0000A21F0000}"/>
    <cellStyle name="Normal 9 2 8 2 2 2" xfId="16709" xr:uid="{A67BF075-754E-445B-A42B-7F8C875A428A}"/>
    <cellStyle name="Normal 9 2 8 2 3" xfId="12491" xr:uid="{06B80B7C-1D99-4A6D-B1A5-4CD678D25DDE}"/>
    <cellStyle name="Normal 9 2 8 3" xfId="6114" xr:uid="{00000000-0005-0000-0000-0000A31F0000}"/>
    <cellStyle name="Normal 9 2 8 3 2" xfId="14564" xr:uid="{45E08A7A-B69C-419C-8728-7641C790A611}"/>
    <cellStyle name="Normal 9 2 8 4" xfId="10346" xr:uid="{6A2081CA-221F-4E71-BE2A-A469393A0E1B}"/>
    <cellStyle name="Normal 9 2 9" xfId="2221" xr:uid="{00000000-0005-0000-0000-0000A41F0000}"/>
    <cellStyle name="Normal 9 2 9 2" xfId="4450" xr:uid="{00000000-0005-0000-0000-0000A51F0000}"/>
    <cellStyle name="Normal 9 2 9 2 2" xfId="8672" xr:uid="{00000000-0005-0000-0000-0000A61F0000}"/>
    <cellStyle name="Normal 9 2 9 2 2 2" xfId="17122" xr:uid="{1F509E1B-3E51-4CE1-B2C7-FDF2E2DF236C}"/>
    <cellStyle name="Normal 9 2 9 2 3" xfId="12904" xr:uid="{13617E78-B9A1-457A-88DF-24B710BF7B3E}"/>
    <cellStyle name="Normal 9 2 9 3" xfId="6527" xr:uid="{00000000-0005-0000-0000-0000A71F0000}"/>
    <cellStyle name="Normal 9 2 9 3 2" xfId="14977" xr:uid="{F0EC2360-7FD0-4B5F-AEAE-5A333ED9A3C0}"/>
    <cellStyle name="Normal 9 2 9 4" xfId="10759" xr:uid="{CF26ABFD-98C1-4D4D-8112-466FDFE59CB6}"/>
    <cellStyle name="Normal 9 3" xfId="527" xr:uid="{00000000-0005-0000-0000-0000A81F0000}"/>
    <cellStyle name="Normal 9 3 10" xfId="4891" xr:uid="{00000000-0005-0000-0000-0000A91F0000}"/>
    <cellStyle name="Normal 9 3 10 2" xfId="13341" xr:uid="{15ABD549-4D14-404F-B92B-D8EC17880827}"/>
    <cellStyle name="Normal 9 3 11" xfId="9123" xr:uid="{7B5EE888-3B0F-4164-9EF8-F3D49F44383C}"/>
    <cellStyle name="Normal 9 3 2" xfId="528" xr:uid="{00000000-0005-0000-0000-0000AA1F0000}"/>
    <cellStyle name="Normal 9 3 2 10" xfId="9124" xr:uid="{D83D7EE7-D56E-4034-87B7-805021A2039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A04BFE13-8C35-40BA-8C8E-CC157C93B9E1}"/>
    <cellStyle name="Normal 9 3 2 2 2 2 2 3" xfId="11684" xr:uid="{A67A5C73-2DB1-42B3-8F22-6894F76A4E45}"/>
    <cellStyle name="Normal 9 3 2 2 2 2 3" xfId="5307" xr:uid="{00000000-0005-0000-0000-0000B01F0000}"/>
    <cellStyle name="Normal 9 3 2 2 2 2 3 2" xfId="13757" xr:uid="{713D770C-1322-4E61-BF23-644560EE3F12}"/>
    <cellStyle name="Normal 9 3 2 2 2 2 4" xfId="9539" xr:uid="{A0CC92FC-F8C0-4B81-BD1A-D99655DFBB7C}"/>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8C17FA46-D85B-4D4C-A94A-E8D3BE4D192B}"/>
    <cellStyle name="Normal 9 3 2 2 2 3 2 3" xfId="12097" xr:uid="{1CB865AF-CEE6-4B9D-BDAE-2D1B541707F9}"/>
    <cellStyle name="Normal 9 3 2 2 2 3 3" xfId="5720" xr:uid="{00000000-0005-0000-0000-0000B41F0000}"/>
    <cellStyle name="Normal 9 3 2 2 2 3 3 2" xfId="14170" xr:uid="{EF286383-791D-4561-BE8E-CE695078E4AD}"/>
    <cellStyle name="Normal 9 3 2 2 2 3 4" xfId="9952" xr:uid="{FCF479B1-CE66-46C6-AA8C-9FC0D957FF5B}"/>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09CD227B-B4BB-42B5-A45C-5601AC5BDA2A}"/>
    <cellStyle name="Normal 9 3 2 2 2 4 2 3" xfId="12510" xr:uid="{E9AE6011-26A6-46C7-9DFD-2D5777E32387}"/>
    <cellStyle name="Normal 9 3 2 2 2 4 3" xfId="6133" xr:uid="{00000000-0005-0000-0000-0000B81F0000}"/>
    <cellStyle name="Normal 9 3 2 2 2 4 3 2" xfId="14583" xr:uid="{CDAABD88-95CD-4536-8EA7-3A0F4911D334}"/>
    <cellStyle name="Normal 9 3 2 2 2 4 4" xfId="10365" xr:uid="{9FDD1C3D-C18F-465D-B53D-4BB529ADD8B9}"/>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9E789140-F99B-4EB3-B434-84FEBE0F3E3A}"/>
    <cellStyle name="Normal 9 3 2 2 2 5 2 3" xfId="12923" xr:uid="{74D8F303-F5D6-450A-9CC6-0BCC2454A5A0}"/>
    <cellStyle name="Normal 9 3 2 2 2 5 3" xfId="6546" xr:uid="{00000000-0005-0000-0000-0000BC1F0000}"/>
    <cellStyle name="Normal 9 3 2 2 2 5 3 2" xfId="14996" xr:uid="{F411C4EA-40CA-4486-A1BE-4465AB3559B3}"/>
    <cellStyle name="Normal 9 3 2 2 2 5 4" xfId="10778" xr:uid="{AE3E6B62-E7DD-42D1-8A3D-E0F87A8F9345}"/>
    <cellStyle name="Normal 9 3 2 2 2 6" xfId="2676" xr:uid="{00000000-0005-0000-0000-0000BD1F0000}"/>
    <cellStyle name="Normal 9 3 2 2 2 6 2" xfId="6959" xr:uid="{00000000-0005-0000-0000-0000BE1F0000}"/>
    <cellStyle name="Normal 9 3 2 2 2 6 2 2" xfId="15409" xr:uid="{FF6FBB60-86B6-4E73-AC80-0F0731027559}"/>
    <cellStyle name="Normal 9 3 2 2 2 6 3" xfId="11191" xr:uid="{C9A29B0D-9C4D-4336-83EB-D8F77E1CEE05}"/>
    <cellStyle name="Normal 9 3 2 2 2 7" xfId="4894" xr:uid="{00000000-0005-0000-0000-0000BF1F0000}"/>
    <cellStyle name="Normal 9 3 2 2 2 7 2" xfId="13344" xr:uid="{072086B1-EB39-40D1-AB48-0018C8113326}"/>
    <cellStyle name="Normal 9 3 2 2 2 8" xfId="9126" xr:uid="{9D5798D5-F4B8-4ABE-9FA3-6C1203DE0F50}"/>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E4F18D38-37E3-4D92-AE53-3E068B13DD22}"/>
    <cellStyle name="Normal 9 3 2 2 3 2 3" xfId="11683" xr:uid="{EB67AC4A-FB62-4467-AE55-54221F0FE030}"/>
    <cellStyle name="Normal 9 3 2 2 3 3" xfId="5306" xr:uid="{00000000-0005-0000-0000-0000C31F0000}"/>
    <cellStyle name="Normal 9 3 2 2 3 3 2" xfId="13756" xr:uid="{5437779F-EE7D-4F7C-B9E9-BC545263A145}"/>
    <cellStyle name="Normal 9 3 2 2 3 4" xfId="9538" xr:uid="{FE545AE6-086E-46CC-9E6E-3DCE3682ED60}"/>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0DC030C7-1F09-467D-B4B3-933388F44F26}"/>
    <cellStyle name="Normal 9 3 2 2 4 2 3" xfId="12096" xr:uid="{1DA8F0AF-22E7-470B-BAE3-5299C4E234C9}"/>
    <cellStyle name="Normal 9 3 2 2 4 3" xfId="5719" xr:uid="{00000000-0005-0000-0000-0000C71F0000}"/>
    <cellStyle name="Normal 9 3 2 2 4 3 2" xfId="14169" xr:uid="{7DCE534E-37B1-48A3-8C2E-27AE1AB6A974}"/>
    <cellStyle name="Normal 9 3 2 2 4 4" xfId="9951" xr:uid="{960EF1CA-C457-4B05-94F5-524755D4CC02}"/>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554362AE-ADB3-453B-B694-C1E4B18F59A2}"/>
    <cellStyle name="Normal 9 3 2 2 5 2 3" xfId="12509" xr:uid="{D18A47BB-FFE9-4452-870B-DACCD27CCBD5}"/>
    <cellStyle name="Normal 9 3 2 2 5 3" xfId="6132" xr:uid="{00000000-0005-0000-0000-0000CB1F0000}"/>
    <cellStyle name="Normal 9 3 2 2 5 3 2" xfId="14582" xr:uid="{8DACF6DC-7896-4AC3-B85F-52D52724DC2F}"/>
    <cellStyle name="Normal 9 3 2 2 5 4" xfId="10364" xr:uid="{FB6325C6-7AD7-4130-9E32-A2762B013B7D}"/>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5A81E7EF-D870-4CF0-A8D9-AC76D066B1D6}"/>
    <cellStyle name="Normal 9 3 2 2 6 2 3" xfId="12922" xr:uid="{11851259-F89A-423C-8A1A-632C351DEBC4}"/>
    <cellStyle name="Normal 9 3 2 2 6 3" xfId="6545" xr:uid="{00000000-0005-0000-0000-0000CF1F0000}"/>
    <cellStyle name="Normal 9 3 2 2 6 3 2" xfId="14995" xr:uid="{CC16D6AB-6E33-4153-8DD5-E02272158BF6}"/>
    <cellStyle name="Normal 9 3 2 2 6 4" xfId="10777" xr:uid="{A21F967F-F566-43CB-8C67-88D20706A5B9}"/>
    <cellStyle name="Normal 9 3 2 2 7" xfId="2675" xr:uid="{00000000-0005-0000-0000-0000D01F0000}"/>
    <cellStyle name="Normal 9 3 2 2 7 2" xfId="6958" xr:uid="{00000000-0005-0000-0000-0000D11F0000}"/>
    <cellStyle name="Normal 9 3 2 2 7 2 2" xfId="15408" xr:uid="{CE5B9997-3297-4728-AE3E-C0C2D35420B8}"/>
    <cellStyle name="Normal 9 3 2 2 7 3" xfId="11190" xr:uid="{97EFACB5-DE09-434B-950D-D9217AEB21E1}"/>
    <cellStyle name="Normal 9 3 2 2 8" xfId="4893" xr:uid="{00000000-0005-0000-0000-0000D21F0000}"/>
    <cellStyle name="Normal 9 3 2 2 8 2" xfId="13343" xr:uid="{55A3C9F5-2853-4B20-8A43-FEFAB43EA1D5}"/>
    <cellStyle name="Normal 9 3 2 2 9" xfId="9125" xr:uid="{6CA6F5A6-4DCD-4F7D-AE5A-B34E0F96C02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D3716CC6-6D10-4D7E-ACF1-1FC9BD8DEFDB}"/>
    <cellStyle name="Normal 9 3 2 3 2 2 3" xfId="11685" xr:uid="{32424303-19F8-48AC-9118-5F935B849F53}"/>
    <cellStyle name="Normal 9 3 2 3 2 3" xfId="5308" xr:uid="{00000000-0005-0000-0000-0000D71F0000}"/>
    <cellStyle name="Normal 9 3 2 3 2 3 2" xfId="13758" xr:uid="{80A0264D-9B8E-4EF4-98AD-E6F590ED59B7}"/>
    <cellStyle name="Normal 9 3 2 3 2 4" xfId="9540" xr:uid="{B3CC1E48-3E8B-42E7-8B74-8B8B1CA33FCA}"/>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5B9FE4CC-72AA-4812-9CF9-0A499AD5502E}"/>
    <cellStyle name="Normal 9 3 2 3 3 2 3" xfId="12098" xr:uid="{1BC18537-DDB8-463B-A3B5-13BC854B9F57}"/>
    <cellStyle name="Normal 9 3 2 3 3 3" xfId="5721" xr:uid="{00000000-0005-0000-0000-0000DB1F0000}"/>
    <cellStyle name="Normal 9 3 2 3 3 3 2" xfId="14171" xr:uid="{A23F186A-9248-473C-8DB6-DC0823E3BE80}"/>
    <cellStyle name="Normal 9 3 2 3 3 4" xfId="9953" xr:uid="{3AD0A56E-1EEE-4748-AC25-FB706D1B3E76}"/>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68EAEC00-5391-49A6-ACD8-C3635754F221}"/>
    <cellStyle name="Normal 9 3 2 3 4 2 3" xfId="12511" xr:uid="{62C78EFF-41CF-4783-AD02-BFE27ACB18CD}"/>
    <cellStyle name="Normal 9 3 2 3 4 3" xfId="6134" xr:uid="{00000000-0005-0000-0000-0000DF1F0000}"/>
    <cellStyle name="Normal 9 3 2 3 4 3 2" xfId="14584" xr:uid="{8FB12574-0A1E-43A6-96FD-16E03FB4A543}"/>
    <cellStyle name="Normal 9 3 2 3 4 4" xfId="10366" xr:uid="{4E39B208-EAE7-486B-8551-B8729599081E}"/>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FB846C10-5842-4D27-BBE5-24E3E7AFE1AF}"/>
    <cellStyle name="Normal 9 3 2 3 5 2 3" xfId="12924" xr:uid="{BE6D5A49-89AB-4679-A96E-51A368BE9C37}"/>
    <cellStyle name="Normal 9 3 2 3 5 3" xfId="6547" xr:uid="{00000000-0005-0000-0000-0000E31F0000}"/>
    <cellStyle name="Normal 9 3 2 3 5 3 2" xfId="14997" xr:uid="{F3C88A19-AD8E-48E5-8269-B0E23BFED612}"/>
    <cellStyle name="Normal 9 3 2 3 5 4" xfId="10779" xr:uid="{D7018324-20B3-4B08-8A60-ACBE1E187DA5}"/>
    <cellStyle name="Normal 9 3 2 3 6" xfId="2677" xr:uid="{00000000-0005-0000-0000-0000E41F0000}"/>
    <cellStyle name="Normal 9 3 2 3 6 2" xfId="6960" xr:uid="{00000000-0005-0000-0000-0000E51F0000}"/>
    <cellStyle name="Normal 9 3 2 3 6 2 2" xfId="15410" xr:uid="{C98144E6-7137-417F-A5BD-DE0A1555DE36}"/>
    <cellStyle name="Normal 9 3 2 3 6 3" xfId="11192" xr:uid="{65DC993F-30C8-4469-B9C3-EB11D2E132EB}"/>
    <cellStyle name="Normal 9 3 2 3 7" xfId="4895" xr:uid="{00000000-0005-0000-0000-0000E61F0000}"/>
    <cellStyle name="Normal 9 3 2 3 7 2" xfId="13345" xr:uid="{0D12245F-A5D8-4074-BED7-8837C0709AEE}"/>
    <cellStyle name="Normal 9 3 2 3 8" xfId="9127" xr:uid="{6F0A5B33-0129-4ABA-B10F-EF5542CA8584}"/>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A2909A2F-92C6-4E4E-9BA7-A9EC9D50B3C3}"/>
    <cellStyle name="Normal 9 3 2 4 2 3" xfId="11682" xr:uid="{B6FDAE06-64FF-43D6-A107-CC6C702A5756}"/>
    <cellStyle name="Normal 9 3 2 4 3" xfId="5305" xr:uid="{00000000-0005-0000-0000-0000EA1F0000}"/>
    <cellStyle name="Normal 9 3 2 4 3 2" xfId="13755" xr:uid="{F2A748BC-1E3B-41F8-B181-83DAC1E51737}"/>
    <cellStyle name="Normal 9 3 2 4 4" xfId="9537" xr:uid="{0882D483-ABC3-4C91-828C-A71A314B8F16}"/>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2B08B32F-C8C4-47BB-AEDC-897B98CD080C}"/>
    <cellStyle name="Normal 9 3 2 5 2 3" xfId="12095" xr:uid="{67407592-E824-4BB2-BB7D-C996796EE77C}"/>
    <cellStyle name="Normal 9 3 2 5 3" xfId="5718" xr:uid="{00000000-0005-0000-0000-0000EE1F0000}"/>
    <cellStyle name="Normal 9 3 2 5 3 2" xfId="14168" xr:uid="{C6836E42-8D65-45B7-85B1-1E5B174D5F86}"/>
    <cellStyle name="Normal 9 3 2 5 4" xfId="9950" xr:uid="{D1237B91-6EA7-4A12-9FFB-7B9B1EFAB2B0}"/>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D9818ECA-8CF6-49AB-829B-80DFFD7E157C}"/>
    <cellStyle name="Normal 9 3 2 6 2 3" xfId="12508" xr:uid="{342D17E1-FB53-4375-BCAB-FE8BA3F59B1C}"/>
    <cellStyle name="Normal 9 3 2 6 3" xfId="6131" xr:uid="{00000000-0005-0000-0000-0000F21F0000}"/>
    <cellStyle name="Normal 9 3 2 6 3 2" xfId="14581" xr:uid="{58BA11E8-6096-400A-AA06-30FA2BA85D47}"/>
    <cellStyle name="Normal 9 3 2 6 4" xfId="10363" xr:uid="{C0523174-8826-408E-855D-925369D490B8}"/>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8A403E0F-21ED-4552-9134-6198474F9440}"/>
    <cellStyle name="Normal 9 3 2 7 2 3" xfId="12921" xr:uid="{4E7F7FDA-3708-4280-8B57-92CD6CF9CBD8}"/>
    <cellStyle name="Normal 9 3 2 7 3" xfId="6544" xr:uid="{00000000-0005-0000-0000-0000F61F0000}"/>
    <cellStyle name="Normal 9 3 2 7 3 2" xfId="14994" xr:uid="{8861F646-DB4E-4666-8AAC-CD00FCAD7D04}"/>
    <cellStyle name="Normal 9 3 2 7 4" xfId="10776" xr:uid="{334DFEF6-74E5-4DE0-9FAE-3BBD79668355}"/>
    <cellStyle name="Normal 9 3 2 8" xfId="2674" xr:uid="{00000000-0005-0000-0000-0000F71F0000}"/>
    <cellStyle name="Normal 9 3 2 8 2" xfId="6957" xr:uid="{00000000-0005-0000-0000-0000F81F0000}"/>
    <cellStyle name="Normal 9 3 2 8 2 2" xfId="15407" xr:uid="{F96B833B-0B13-4824-968F-4AC5225BAD0A}"/>
    <cellStyle name="Normal 9 3 2 8 3" xfId="11189" xr:uid="{591339E5-5D53-420F-AE9B-16F33DA75E61}"/>
    <cellStyle name="Normal 9 3 2 9" xfId="4892" xr:uid="{00000000-0005-0000-0000-0000F91F0000}"/>
    <cellStyle name="Normal 9 3 2 9 2" xfId="13342" xr:uid="{ED79607D-FCE4-4CF5-8582-EC10D1FD4E48}"/>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F5AB6A00-FF51-4E5D-A92C-FCCF93100D5C}"/>
    <cellStyle name="Normal 9 3 3 2 2 2 3" xfId="11687" xr:uid="{A8A50934-7FD5-4168-8BA7-E4771FFC1141}"/>
    <cellStyle name="Normal 9 3 3 2 2 3" xfId="5310" xr:uid="{00000000-0005-0000-0000-0000FF1F0000}"/>
    <cellStyle name="Normal 9 3 3 2 2 3 2" xfId="13760" xr:uid="{5020CD45-25AC-4F80-B063-2173426EC7C9}"/>
    <cellStyle name="Normal 9 3 3 2 2 4" xfId="9542" xr:uid="{FDBB49A7-AD2F-4A40-A337-663B8BB2AB17}"/>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E8D9D1EE-E24D-499C-8C30-FF7D6E310982}"/>
    <cellStyle name="Normal 9 3 3 2 3 2 3" xfId="12100" xr:uid="{E6D30595-D46B-42B8-8A55-BA13975C25D1}"/>
    <cellStyle name="Normal 9 3 3 2 3 3" xfId="5723" xr:uid="{00000000-0005-0000-0000-000003200000}"/>
    <cellStyle name="Normal 9 3 3 2 3 3 2" xfId="14173" xr:uid="{C8A6683A-3291-464C-B09C-DE31027CB6FD}"/>
    <cellStyle name="Normal 9 3 3 2 3 4" xfId="9955" xr:uid="{874562CD-4B48-402B-BBC2-8BA5642BB907}"/>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02A3AB8F-37F6-457A-91F5-888709ABC74E}"/>
    <cellStyle name="Normal 9 3 3 2 4 2 3" xfId="12513" xr:uid="{E0381352-D0BC-46E9-9F77-5670DD2EC39A}"/>
    <cellStyle name="Normal 9 3 3 2 4 3" xfId="6136" xr:uid="{00000000-0005-0000-0000-000007200000}"/>
    <cellStyle name="Normal 9 3 3 2 4 3 2" xfId="14586" xr:uid="{49254D37-6EA1-443A-B95E-A0DC08D4E809}"/>
    <cellStyle name="Normal 9 3 3 2 4 4" xfId="10368" xr:uid="{0E0D5B79-5992-4038-B48D-58486B8B89E2}"/>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B97D26AD-B313-49D9-AF1A-89796B111D7A}"/>
    <cellStyle name="Normal 9 3 3 2 5 2 3" xfId="12926" xr:uid="{00A8E8EB-C871-43B4-B3BE-1711DD5D10F7}"/>
    <cellStyle name="Normal 9 3 3 2 5 3" xfId="6549" xr:uid="{00000000-0005-0000-0000-00000B200000}"/>
    <cellStyle name="Normal 9 3 3 2 5 3 2" xfId="14999" xr:uid="{B697F4FF-D144-4779-A1E7-692711344C65}"/>
    <cellStyle name="Normal 9 3 3 2 5 4" xfId="10781" xr:uid="{546FFCE9-0B14-4E7C-BC5A-760DF4EBDA41}"/>
    <cellStyle name="Normal 9 3 3 2 6" xfId="2679" xr:uid="{00000000-0005-0000-0000-00000C200000}"/>
    <cellStyle name="Normal 9 3 3 2 6 2" xfId="6962" xr:uid="{00000000-0005-0000-0000-00000D200000}"/>
    <cellStyle name="Normal 9 3 3 2 6 2 2" xfId="15412" xr:uid="{B35021A1-5E6D-460B-B713-70C83A0309B0}"/>
    <cellStyle name="Normal 9 3 3 2 6 3" xfId="11194" xr:uid="{E6E77F49-9BD3-40CB-9FCA-47044EE2062F}"/>
    <cellStyle name="Normal 9 3 3 2 7" xfId="4897" xr:uid="{00000000-0005-0000-0000-00000E200000}"/>
    <cellStyle name="Normal 9 3 3 2 7 2" xfId="13347" xr:uid="{9A277E83-02DE-48D5-A541-4333D23E170D}"/>
    <cellStyle name="Normal 9 3 3 2 8" xfId="9129" xr:uid="{E948798C-FD03-47F9-AD63-6001D9399417}"/>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F7F8A530-8296-4210-B9E3-347630E12697}"/>
    <cellStyle name="Normal 9 3 3 3 2 3" xfId="11686" xr:uid="{76DC4278-580F-4773-84EC-C97BB5B1DFE9}"/>
    <cellStyle name="Normal 9 3 3 3 3" xfId="5309" xr:uid="{00000000-0005-0000-0000-000012200000}"/>
    <cellStyle name="Normal 9 3 3 3 3 2" xfId="13759" xr:uid="{63AE5185-AE85-4568-9FF2-2454ACC8D35A}"/>
    <cellStyle name="Normal 9 3 3 3 4" xfId="9541" xr:uid="{F70D6B7F-F98A-47BD-9589-C2FAA27FA5A4}"/>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1E170DE6-689E-473A-AA5D-721AFBDDC16F}"/>
    <cellStyle name="Normal 9 3 3 4 2 3" xfId="12099" xr:uid="{02FE3A06-1960-4412-87D7-178BB3C29637}"/>
    <cellStyle name="Normal 9 3 3 4 3" xfId="5722" xr:uid="{00000000-0005-0000-0000-000016200000}"/>
    <cellStyle name="Normal 9 3 3 4 3 2" xfId="14172" xr:uid="{22F3CD32-20DE-49F8-804C-1CCF2C16DCA1}"/>
    <cellStyle name="Normal 9 3 3 4 4" xfId="9954" xr:uid="{14B2178F-0793-4D3F-BEFF-5A7A00FBA902}"/>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823DBF4A-1170-4B2E-8641-F04B48087676}"/>
    <cellStyle name="Normal 9 3 3 5 2 3" xfId="12512" xr:uid="{98C7B7D4-82C1-4B8A-B206-F087216D65BE}"/>
    <cellStyle name="Normal 9 3 3 5 3" xfId="6135" xr:uid="{00000000-0005-0000-0000-00001A200000}"/>
    <cellStyle name="Normal 9 3 3 5 3 2" xfId="14585" xr:uid="{4B31F6C2-57BB-4775-BB26-CD7B15A931D6}"/>
    <cellStyle name="Normal 9 3 3 5 4" xfId="10367" xr:uid="{7C1A7492-9DD9-43AE-B0B4-FE6004636D86}"/>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CF1172AA-26CE-4B06-84BF-A45E33D7F721}"/>
    <cellStyle name="Normal 9 3 3 6 2 3" xfId="12925" xr:uid="{84DEAB1B-C1F6-4470-9E23-BB207B073231}"/>
    <cellStyle name="Normal 9 3 3 6 3" xfId="6548" xr:uid="{00000000-0005-0000-0000-00001E200000}"/>
    <cellStyle name="Normal 9 3 3 6 3 2" xfId="14998" xr:uid="{6D592287-4FB7-4618-A779-C1DA6BF80B3F}"/>
    <cellStyle name="Normal 9 3 3 6 4" xfId="10780" xr:uid="{5D8D0EAE-B893-408A-A11A-2DDDB8ED9C63}"/>
    <cellStyle name="Normal 9 3 3 7" xfId="2678" xr:uid="{00000000-0005-0000-0000-00001F200000}"/>
    <cellStyle name="Normal 9 3 3 7 2" xfId="6961" xr:uid="{00000000-0005-0000-0000-000020200000}"/>
    <cellStyle name="Normal 9 3 3 7 2 2" xfId="15411" xr:uid="{614AE192-A44A-442D-95EE-3AA61BEB51F2}"/>
    <cellStyle name="Normal 9 3 3 7 3" xfId="11193" xr:uid="{F1473D34-46FB-420F-9FE7-18A1BB258F33}"/>
    <cellStyle name="Normal 9 3 3 8" xfId="4896" xr:uid="{00000000-0005-0000-0000-000021200000}"/>
    <cellStyle name="Normal 9 3 3 8 2" xfId="13346" xr:uid="{98733575-D9A7-4418-A891-5157F2FDA7D7}"/>
    <cellStyle name="Normal 9 3 3 9" xfId="9128" xr:uid="{68311BB0-DC4E-4F05-80C0-7D5C7905EF72}"/>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B5E72948-7F7C-4627-8A26-25E6FF87681E}"/>
    <cellStyle name="Normal 9 3 4 2 2 3" xfId="11688" xr:uid="{AE0CB069-1FCF-4D8F-AA8D-E54CBCC0B83A}"/>
    <cellStyle name="Normal 9 3 4 2 3" xfId="5311" xr:uid="{00000000-0005-0000-0000-000026200000}"/>
    <cellStyle name="Normal 9 3 4 2 3 2" xfId="13761" xr:uid="{A6CBE691-A2C0-4F2A-94A0-CEA292B406DC}"/>
    <cellStyle name="Normal 9 3 4 2 4" xfId="9543" xr:uid="{AD913326-596F-47F7-848C-425879948957}"/>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55E90AE2-7D71-45BA-9619-85E3DAEEFC15}"/>
    <cellStyle name="Normal 9 3 4 3 2 3" xfId="12101" xr:uid="{BBBC1983-9B7E-4225-B624-59E92BE766CC}"/>
    <cellStyle name="Normal 9 3 4 3 3" xfId="5724" xr:uid="{00000000-0005-0000-0000-00002A200000}"/>
    <cellStyle name="Normal 9 3 4 3 3 2" xfId="14174" xr:uid="{6EC1E5B1-5689-4877-81A5-127D2DC3F759}"/>
    <cellStyle name="Normal 9 3 4 3 4" xfId="9956" xr:uid="{B986D589-4D36-40DD-BB5D-4BBE1C7698AA}"/>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5FE7658A-9069-4C37-B15A-AFF236F64074}"/>
    <cellStyle name="Normal 9 3 4 4 2 3" xfId="12514" xr:uid="{17F2D48C-CB4A-4C9F-A149-88A16345A4D1}"/>
    <cellStyle name="Normal 9 3 4 4 3" xfId="6137" xr:uid="{00000000-0005-0000-0000-00002E200000}"/>
    <cellStyle name="Normal 9 3 4 4 3 2" xfId="14587" xr:uid="{EF74823F-6CDB-4715-8FEF-4C4551F06320}"/>
    <cellStyle name="Normal 9 3 4 4 4" xfId="10369" xr:uid="{BF8E01E3-79FF-4B58-B60D-6FE1B56AEEBB}"/>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5EF03A04-948A-4D6E-99CF-1F31CA07BB58}"/>
    <cellStyle name="Normal 9 3 4 5 2 3" xfId="12927" xr:uid="{B35E478C-98F1-4BEC-9954-54A54F4FD1AC}"/>
    <cellStyle name="Normal 9 3 4 5 3" xfId="6550" xr:uid="{00000000-0005-0000-0000-000032200000}"/>
    <cellStyle name="Normal 9 3 4 5 3 2" xfId="15000" xr:uid="{82CCD121-B2EE-4AAC-871F-8E39F6DE8060}"/>
    <cellStyle name="Normal 9 3 4 5 4" xfId="10782" xr:uid="{31C2D013-3EA9-40ED-83C3-B83A7032EEDE}"/>
    <cellStyle name="Normal 9 3 4 6" xfId="2680" xr:uid="{00000000-0005-0000-0000-000033200000}"/>
    <cellStyle name="Normal 9 3 4 6 2" xfId="6963" xr:uid="{00000000-0005-0000-0000-000034200000}"/>
    <cellStyle name="Normal 9 3 4 6 2 2" xfId="15413" xr:uid="{D8F28844-EDCC-4598-A0E8-7BF55D9C0DD7}"/>
    <cellStyle name="Normal 9 3 4 6 3" xfId="11195" xr:uid="{5435AB35-BC97-4A37-A0FD-E6B0B5A516E5}"/>
    <cellStyle name="Normal 9 3 4 7" xfId="4898" xr:uid="{00000000-0005-0000-0000-000035200000}"/>
    <cellStyle name="Normal 9 3 4 7 2" xfId="13348" xr:uid="{481E94FA-0364-4369-80E1-D8CF4D6372EC}"/>
    <cellStyle name="Normal 9 3 4 8" xfId="9130" xr:uid="{99FE72D9-9D1A-4D31-8158-1685094D0442}"/>
    <cellStyle name="Normal 9 3 5" xfId="994" xr:uid="{00000000-0005-0000-0000-000036200000}"/>
    <cellStyle name="Normal 9 3 5 2" xfId="3227" xr:uid="{00000000-0005-0000-0000-000037200000}"/>
    <cellStyle name="Normal 9 3 5 2 2" xfId="7449" xr:uid="{00000000-0005-0000-0000-000038200000}"/>
    <cellStyle name="Normal 9 3 5 2 2 2" xfId="15899" xr:uid="{81FF225B-23F3-4D8A-8675-B28BB2B22EF5}"/>
    <cellStyle name="Normal 9 3 5 2 3" xfId="11681" xr:uid="{92AE00C5-554F-41C2-BB05-A5921F3607F4}"/>
    <cellStyle name="Normal 9 3 5 3" xfId="5304" xr:uid="{00000000-0005-0000-0000-000039200000}"/>
    <cellStyle name="Normal 9 3 5 3 2" xfId="13754" xr:uid="{6BA42326-1D53-4417-BD0F-40A24E9DAF69}"/>
    <cellStyle name="Normal 9 3 5 4" xfId="9536" xr:uid="{14EEA6D2-ECDB-40F6-9B53-5FC60F4875D2}"/>
    <cellStyle name="Normal 9 3 6" xfId="1410" xr:uid="{00000000-0005-0000-0000-00003A200000}"/>
    <cellStyle name="Normal 9 3 6 2" xfId="3640" xr:uid="{00000000-0005-0000-0000-00003B200000}"/>
    <cellStyle name="Normal 9 3 6 2 2" xfId="7862" xr:uid="{00000000-0005-0000-0000-00003C200000}"/>
    <cellStyle name="Normal 9 3 6 2 2 2" xfId="16312" xr:uid="{217A3FDF-6DCB-4AFC-949B-6DAB2EA347B9}"/>
    <cellStyle name="Normal 9 3 6 2 3" xfId="12094" xr:uid="{80F6E086-38B6-4DEA-9667-AF68B003E43F}"/>
    <cellStyle name="Normal 9 3 6 3" xfId="5717" xr:uid="{00000000-0005-0000-0000-00003D200000}"/>
    <cellStyle name="Normal 9 3 6 3 2" xfId="14167" xr:uid="{B363F7D8-CD8A-402F-BD63-463910DEF1CA}"/>
    <cellStyle name="Normal 9 3 6 4" xfId="9949" xr:uid="{00088DF5-6188-45CD-BDC5-01884C106D9F}"/>
    <cellStyle name="Normal 9 3 7" xfId="1823" xr:uid="{00000000-0005-0000-0000-00003E200000}"/>
    <cellStyle name="Normal 9 3 7 2" xfId="4053" xr:uid="{00000000-0005-0000-0000-00003F200000}"/>
    <cellStyle name="Normal 9 3 7 2 2" xfId="8275" xr:uid="{00000000-0005-0000-0000-000040200000}"/>
    <cellStyle name="Normal 9 3 7 2 2 2" xfId="16725" xr:uid="{5BCD42E3-1922-4286-8F11-883848A916A1}"/>
    <cellStyle name="Normal 9 3 7 2 3" xfId="12507" xr:uid="{89A2814F-8A16-41DA-A4CF-2626CE3E0A0F}"/>
    <cellStyle name="Normal 9 3 7 3" xfId="6130" xr:uid="{00000000-0005-0000-0000-000041200000}"/>
    <cellStyle name="Normal 9 3 7 3 2" xfId="14580" xr:uid="{283D3C9F-C61A-46D9-8F22-98A8F4FC10DF}"/>
    <cellStyle name="Normal 9 3 7 4" xfId="10362" xr:uid="{86D078D3-4F82-40B8-8B4F-64352DA2A463}"/>
    <cellStyle name="Normal 9 3 8" xfId="2237" xr:uid="{00000000-0005-0000-0000-000042200000}"/>
    <cellStyle name="Normal 9 3 8 2" xfId="4466" xr:uid="{00000000-0005-0000-0000-000043200000}"/>
    <cellStyle name="Normal 9 3 8 2 2" xfId="8688" xr:uid="{00000000-0005-0000-0000-000044200000}"/>
    <cellStyle name="Normal 9 3 8 2 2 2" xfId="17138" xr:uid="{C06B9D79-14D1-4656-9BA8-752B98F88AC8}"/>
    <cellStyle name="Normal 9 3 8 2 3" xfId="12920" xr:uid="{8FD67DB4-73AF-4833-85B6-611925A68FA7}"/>
    <cellStyle name="Normal 9 3 8 3" xfId="6543" xr:uid="{00000000-0005-0000-0000-000045200000}"/>
    <cellStyle name="Normal 9 3 8 3 2" xfId="14993" xr:uid="{37588A22-DE8F-4ED9-98E3-73218029DB5E}"/>
    <cellStyle name="Normal 9 3 8 4" xfId="10775" xr:uid="{648D3A51-6E37-444A-80E2-88B21080D44C}"/>
    <cellStyle name="Normal 9 3 9" xfId="2673" xr:uid="{00000000-0005-0000-0000-000046200000}"/>
    <cellStyle name="Normal 9 3 9 2" xfId="6956" xr:uid="{00000000-0005-0000-0000-000047200000}"/>
    <cellStyle name="Normal 9 3 9 2 2" xfId="15406" xr:uid="{C73519F0-4E82-437A-8859-AB3EFC376D6B}"/>
    <cellStyle name="Normal 9 3 9 3" xfId="11188" xr:uid="{A8687926-2603-44F0-81D8-9153B8DEE7C4}"/>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998E64D3-D063-4D3F-A8E2-43A6EF899653}"/>
    <cellStyle name="Normal 9 5 2 2 2 3" xfId="11690" xr:uid="{6FDAF851-C98A-4E7D-BC56-ED33B886C91C}"/>
    <cellStyle name="Normal 9 5 2 2 3" xfId="5313" xr:uid="{00000000-0005-0000-0000-00004F200000}"/>
    <cellStyle name="Normal 9 5 2 2 3 2" xfId="13763" xr:uid="{08389756-2F11-40C8-A40F-D44A1867A9C2}"/>
    <cellStyle name="Normal 9 5 2 2 4" xfId="9545" xr:uid="{027C1BF8-17D0-46BC-B208-F99448BE4A0F}"/>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CC0E7A21-7F02-4B0A-A6C1-D5F9030DF8DF}"/>
    <cellStyle name="Normal 9 5 2 3 2 3" xfId="12103" xr:uid="{605E561B-D8A3-4D78-8339-E24E2F69A87E}"/>
    <cellStyle name="Normal 9 5 2 3 3" xfId="5726" xr:uid="{00000000-0005-0000-0000-000053200000}"/>
    <cellStyle name="Normal 9 5 2 3 3 2" xfId="14176" xr:uid="{9028BC62-E867-40EA-9614-D6C451260F60}"/>
    <cellStyle name="Normal 9 5 2 3 4" xfId="9958" xr:uid="{5726655A-A6A1-4118-919E-A1DCFB619A44}"/>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441245CF-FF6A-4E33-ADC4-E43E947B475B}"/>
    <cellStyle name="Normal 9 5 2 4 2 3" xfId="12516" xr:uid="{63A0D702-0F37-48F2-965B-672B3F74C17D}"/>
    <cellStyle name="Normal 9 5 2 4 3" xfId="6139" xr:uid="{00000000-0005-0000-0000-000057200000}"/>
    <cellStyle name="Normal 9 5 2 4 3 2" xfId="14589" xr:uid="{705BB58F-BAA5-4AD8-8788-1EAC71288A5C}"/>
    <cellStyle name="Normal 9 5 2 4 4" xfId="10371" xr:uid="{A3D68CBB-7BC9-447B-93B3-B345C6D7C358}"/>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CB3FDA2F-5D13-4384-91D1-CA5CEF67EAEB}"/>
    <cellStyle name="Normal 9 5 2 5 2 3" xfId="12929" xr:uid="{52E3113C-ED38-40E2-90DE-AAAD40285F3D}"/>
    <cellStyle name="Normal 9 5 2 5 3" xfId="6552" xr:uid="{00000000-0005-0000-0000-00005B200000}"/>
    <cellStyle name="Normal 9 5 2 5 3 2" xfId="15002" xr:uid="{FD346E28-C230-417E-BBBC-494951E1D95A}"/>
    <cellStyle name="Normal 9 5 2 5 4" xfId="10784" xr:uid="{86CAEC54-A2AE-497E-A95C-5D4AC6DA9EAD}"/>
    <cellStyle name="Normal 9 5 2 6" xfId="2682" xr:uid="{00000000-0005-0000-0000-00005C200000}"/>
    <cellStyle name="Normal 9 5 2 6 2" xfId="6965" xr:uid="{00000000-0005-0000-0000-00005D200000}"/>
    <cellStyle name="Normal 9 5 2 6 2 2" xfId="15415" xr:uid="{16DA3C9F-EA0E-4339-AE4C-6B8462FFFA98}"/>
    <cellStyle name="Normal 9 5 2 6 3" xfId="11197" xr:uid="{72782EB0-5130-46F0-9B06-94C2ACB154A8}"/>
    <cellStyle name="Normal 9 5 2 7" xfId="4900" xr:uid="{00000000-0005-0000-0000-00005E200000}"/>
    <cellStyle name="Normal 9 5 2 7 2" xfId="13350" xr:uid="{6647CD51-C05C-4448-87B4-34D207D4D8F3}"/>
    <cellStyle name="Normal 9 5 2 8" xfId="9132" xr:uid="{1A99C1D7-D1CC-4A12-B9C9-5DB048EFBC72}"/>
    <cellStyle name="Normal 9 5 3" xfId="1003" xr:uid="{00000000-0005-0000-0000-00005F200000}"/>
    <cellStyle name="Normal 9 5 3 2" xfId="3235" xr:uid="{00000000-0005-0000-0000-000060200000}"/>
    <cellStyle name="Normal 9 5 3 2 2" xfId="7457" xr:uid="{00000000-0005-0000-0000-000061200000}"/>
    <cellStyle name="Normal 9 5 3 2 2 2" xfId="15907" xr:uid="{D8B3513F-599C-4E90-9180-7DA7882A20DC}"/>
    <cellStyle name="Normal 9 5 3 2 3" xfId="11689" xr:uid="{1ECA3B8A-9E8B-41F6-99F8-BB014AAFF469}"/>
    <cellStyle name="Normal 9 5 3 3" xfId="5312" xr:uid="{00000000-0005-0000-0000-000062200000}"/>
    <cellStyle name="Normal 9 5 3 3 2" xfId="13762" xr:uid="{FB799700-CFB5-45D4-BBBF-F6CD912ED7E6}"/>
    <cellStyle name="Normal 9 5 3 4" xfId="9544" xr:uid="{16FD2401-0DEF-46FC-8EC9-4D027AA643ED}"/>
    <cellStyle name="Normal 9 5 4" xfId="1418" xr:uid="{00000000-0005-0000-0000-000063200000}"/>
    <cellStyle name="Normal 9 5 4 2" xfId="3648" xr:uid="{00000000-0005-0000-0000-000064200000}"/>
    <cellStyle name="Normal 9 5 4 2 2" xfId="7870" xr:uid="{00000000-0005-0000-0000-000065200000}"/>
    <cellStyle name="Normal 9 5 4 2 2 2" xfId="16320" xr:uid="{E462DBD8-C517-4128-89DF-F8A9B388AF24}"/>
    <cellStyle name="Normal 9 5 4 2 3" xfId="12102" xr:uid="{D2CADB64-82BD-4409-ABA3-7D3A722FA972}"/>
    <cellStyle name="Normal 9 5 4 3" xfId="5725" xr:uid="{00000000-0005-0000-0000-000066200000}"/>
    <cellStyle name="Normal 9 5 4 3 2" xfId="14175" xr:uid="{56678608-D94F-480B-81D7-20EA4A98C5B2}"/>
    <cellStyle name="Normal 9 5 4 4" xfId="9957" xr:uid="{1E7364A3-A4D3-435B-BE02-79006976D120}"/>
    <cellStyle name="Normal 9 5 5" xfId="1831" xr:uid="{00000000-0005-0000-0000-000067200000}"/>
    <cellStyle name="Normal 9 5 5 2" xfId="4061" xr:uid="{00000000-0005-0000-0000-000068200000}"/>
    <cellStyle name="Normal 9 5 5 2 2" xfId="8283" xr:uid="{00000000-0005-0000-0000-000069200000}"/>
    <cellStyle name="Normal 9 5 5 2 2 2" xfId="16733" xr:uid="{E69B3EFB-17B4-47A8-B2A7-A366BD975ECA}"/>
    <cellStyle name="Normal 9 5 5 2 3" xfId="12515" xr:uid="{0C311450-93C5-4A5B-A6D7-7B6692235CDB}"/>
    <cellStyle name="Normal 9 5 5 3" xfId="6138" xr:uid="{00000000-0005-0000-0000-00006A200000}"/>
    <cellStyle name="Normal 9 5 5 3 2" xfId="14588" xr:uid="{4DC486FD-90A3-4EBC-AF27-FBD22613625D}"/>
    <cellStyle name="Normal 9 5 5 4" xfId="10370" xr:uid="{77920759-164F-4C8C-8E58-8F9D9ACB3AAC}"/>
    <cellStyle name="Normal 9 5 6" xfId="2245" xr:uid="{00000000-0005-0000-0000-00006B200000}"/>
    <cellStyle name="Normal 9 5 6 2" xfId="4474" xr:uid="{00000000-0005-0000-0000-00006C200000}"/>
    <cellStyle name="Normal 9 5 6 2 2" xfId="8696" xr:uid="{00000000-0005-0000-0000-00006D200000}"/>
    <cellStyle name="Normal 9 5 6 2 2 2" xfId="17146" xr:uid="{E041BE27-34F8-4F0B-B9BD-7D59B43A67DF}"/>
    <cellStyle name="Normal 9 5 6 2 3" xfId="12928" xr:uid="{4A9DAA05-60D0-4DB0-936F-56F53CE2A608}"/>
    <cellStyle name="Normal 9 5 6 3" xfId="6551" xr:uid="{00000000-0005-0000-0000-00006E200000}"/>
    <cellStyle name="Normal 9 5 6 3 2" xfId="15001" xr:uid="{4F3AE6D0-AD5B-48DD-B808-2EB0D7333581}"/>
    <cellStyle name="Normal 9 5 6 4" xfId="10783" xr:uid="{F0929343-4B59-4578-93DC-9C61F3487033}"/>
    <cellStyle name="Normal 9 5 7" xfId="2681" xr:uid="{00000000-0005-0000-0000-00006F200000}"/>
    <cellStyle name="Normal 9 5 7 2" xfId="6964" xr:uid="{00000000-0005-0000-0000-000070200000}"/>
    <cellStyle name="Normal 9 5 7 2 2" xfId="15414" xr:uid="{95666A28-152F-4B46-8AD4-FBBEB1FBEDCE}"/>
    <cellStyle name="Normal 9 5 7 3" xfId="11196" xr:uid="{F197EAAC-E7A7-409F-939E-388C015376C8}"/>
    <cellStyle name="Normal 9 5 8" xfId="4899" xr:uid="{00000000-0005-0000-0000-000071200000}"/>
    <cellStyle name="Normal 9 5 8 2" xfId="13349" xr:uid="{064518F0-5480-4547-9BE1-C28FE7B478E6}"/>
    <cellStyle name="Normal 9 5 9" xfId="9131" xr:uid="{AC7DD44C-35AD-4D09-B4F9-807C2341781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3A7F1AE8-28E1-44B8-B7B4-8897B6EB5636}"/>
    <cellStyle name="Normal 9 6 2 2 3" xfId="11691" xr:uid="{F5034832-7D18-429E-86DC-BFA42AE54D11}"/>
    <cellStyle name="Normal 9 6 2 3" xfId="5314" xr:uid="{00000000-0005-0000-0000-000076200000}"/>
    <cellStyle name="Normal 9 6 2 3 2" xfId="13764" xr:uid="{229BFDE8-0568-45DF-B6B0-52984A3F78D4}"/>
    <cellStyle name="Normal 9 6 2 4" xfId="9546" xr:uid="{DF921FF3-631A-403C-A186-53659AA1B7A3}"/>
    <cellStyle name="Normal 9 6 3" xfId="1420" xr:uid="{00000000-0005-0000-0000-000077200000}"/>
    <cellStyle name="Normal 9 6 3 2" xfId="3650" xr:uid="{00000000-0005-0000-0000-000078200000}"/>
    <cellStyle name="Normal 9 6 3 2 2" xfId="7872" xr:uid="{00000000-0005-0000-0000-000079200000}"/>
    <cellStyle name="Normal 9 6 3 2 2 2" xfId="16322" xr:uid="{94B85FA2-A143-4F4C-83C0-66665B071351}"/>
    <cellStyle name="Normal 9 6 3 2 3" xfId="12104" xr:uid="{523704FB-088F-49D2-9524-2CDA020A0375}"/>
    <cellStyle name="Normal 9 6 3 3" xfId="5727" xr:uid="{00000000-0005-0000-0000-00007A200000}"/>
    <cellStyle name="Normal 9 6 3 3 2" xfId="14177" xr:uid="{E1DC6927-3201-41D6-BDEB-CD49DE5D6217}"/>
    <cellStyle name="Normal 9 6 3 4" xfId="9959" xr:uid="{748B9A81-B7D6-4441-9AC9-90EBA9B61399}"/>
    <cellStyle name="Normal 9 6 4" xfId="1833" xr:uid="{00000000-0005-0000-0000-00007B200000}"/>
    <cellStyle name="Normal 9 6 4 2" xfId="4063" xr:uid="{00000000-0005-0000-0000-00007C200000}"/>
    <cellStyle name="Normal 9 6 4 2 2" xfId="8285" xr:uid="{00000000-0005-0000-0000-00007D200000}"/>
    <cellStyle name="Normal 9 6 4 2 2 2" xfId="16735" xr:uid="{9D019DB3-1217-45C1-8DFA-833DDBCC3EF6}"/>
    <cellStyle name="Normal 9 6 4 2 3" xfId="12517" xr:uid="{58405A54-F556-40CA-AE8F-DD1B4504B1C3}"/>
    <cellStyle name="Normal 9 6 4 3" xfId="6140" xr:uid="{00000000-0005-0000-0000-00007E200000}"/>
    <cellStyle name="Normal 9 6 4 3 2" xfId="14590" xr:uid="{CA8A91E9-4A87-41D1-B1E3-DC3BEE736A4F}"/>
    <cellStyle name="Normal 9 6 4 4" xfId="10372" xr:uid="{4AA59D9F-09F4-4D80-A94D-459A99FBB907}"/>
    <cellStyle name="Normal 9 6 5" xfId="2247" xr:uid="{00000000-0005-0000-0000-00007F200000}"/>
    <cellStyle name="Normal 9 6 5 2" xfId="4476" xr:uid="{00000000-0005-0000-0000-000080200000}"/>
    <cellStyle name="Normal 9 6 5 2 2" xfId="8698" xr:uid="{00000000-0005-0000-0000-000081200000}"/>
    <cellStyle name="Normal 9 6 5 2 2 2" xfId="17148" xr:uid="{89E96172-AF43-40EA-BD7E-B8E42E295FC2}"/>
    <cellStyle name="Normal 9 6 5 2 3" xfId="12930" xr:uid="{72C12919-2A3E-4725-97D9-A3105B938AF5}"/>
    <cellStyle name="Normal 9 6 5 3" xfId="6553" xr:uid="{00000000-0005-0000-0000-000082200000}"/>
    <cellStyle name="Normal 9 6 5 3 2" xfId="15003" xr:uid="{E8224459-13A8-4723-BA27-A7B8046DD7DC}"/>
    <cellStyle name="Normal 9 6 5 4" xfId="10785" xr:uid="{F9980591-2E6A-4837-9F1F-8C81F5C2E0B9}"/>
    <cellStyle name="Normal 9 6 6" xfId="2683" xr:uid="{00000000-0005-0000-0000-000083200000}"/>
    <cellStyle name="Normal 9 6 6 2" xfId="6966" xr:uid="{00000000-0005-0000-0000-000084200000}"/>
    <cellStyle name="Normal 9 6 6 2 2" xfId="15416" xr:uid="{A01F4D0E-C5E3-44AC-AA2D-DA238B2A19D3}"/>
    <cellStyle name="Normal 9 6 6 3" xfId="11198" xr:uid="{888FD511-9986-42AC-A834-7C948D434687}"/>
    <cellStyle name="Normal 9 6 7" xfId="4901" xr:uid="{00000000-0005-0000-0000-000085200000}"/>
    <cellStyle name="Normal 9 6 7 2" xfId="13351" xr:uid="{6ADDCF0E-C17D-4793-AE04-E9135691D662}"/>
    <cellStyle name="Normal 9 6 8" xfId="9133" xr:uid="{85C142B5-0E20-42B1-9857-E44A92CE3AE2}"/>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D77AE649-7EB4-4D9E-B8FE-789438B07C49}"/>
    <cellStyle name="Note 2 2 10 3" xfId="11279" xr:uid="{0E391B12-48D5-4DFF-B27D-E03F058C7A4E}"/>
    <cellStyle name="Note 2 2 11" xfId="4902" xr:uid="{00000000-0005-0000-0000-000094200000}"/>
    <cellStyle name="Note 2 2 11 2" xfId="13352" xr:uid="{4632D7BB-C963-4F24-BDC3-3761996519F4}"/>
    <cellStyle name="Note 2 2 12" xfId="9134" xr:uid="{64C31B8D-FDC5-4BD5-A32C-8DCD74A32A64}"/>
    <cellStyle name="Note 2 2 2" xfId="546" xr:uid="{00000000-0005-0000-0000-000095200000}"/>
    <cellStyle name="Note 2 2 2 10" xfId="4903" xr:uid="{00000000-0005-0000-0000-000096200000}"/>
    <cellStyle name="Note 2 2 2 10 2" xfId="13353" xr:uid="{19500475-8E91-41EA-A349-A860D3D0FF23}"/>
    <cellStyle name="Note 2 2 2 11" xfId="9135" xr:uid="{112F0B26-1CA2-4C5D-A9EC-B1D3871AAAFA}"/>
    <cellStyle name="Note 2 2 2 2" xfId="547" xr:uid="{00000000-0005-0000-0000-000097200000}"/>
    <cellStyle name="Note 2 2 2 2 10" xfId="9136" xr:uid="{94D12A38-6366-4F8B-A25E-535D76A84E74}"/>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C84326D8-B7FA-4D8E-9757-90802F596A38}"/>
    <cellStyle name="Note 2 2 2 2 2 2 3" xfId="11694" xr:uid="{12CFD1EF-029C-46CF-9113-DF5BF554BE0C}"/>
    <cellStyle name="Note 2 2 2 2 2 3" xfId="5317" xr:uid="{00000000-0005-0000-0000-00009B200000}"/>
    <cellStyle name="Note 2 2 2 2 2 3 2" xfId="13767" xr:uid="{8846E669-F93F-4995-A465-6D0920830087}"/>
    <cellStyle name="Note 2 2 2 2 2 4" xfId="9549" xr:uid="{D2F33853-A761-475C-A192-42BDF4306610}"/>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A07863D7-AEA3-4C6C-9071-363E8BED8778}"/>
    <cellStyle name="Note 2 2 2 2 3 2 3" xfId="12107" xr:uid="{EF7B34F7-B99D-4D9B-B17B-DD7A500D5706}"/>
    <cellStyle name="Note 2 2 2 2 3 3" xfId="5730" xr:uid="{00000000-0005-0000-0000-00009F200000}"/>
    <cellStyle name="Note 2 2 2 2 3 3 2" xfId="14180" xr:uid="{55DD08C9-70A9-4B42-B661-CEBCD1482805}"/>
    <cellStyle name="Note 2 2 2 2 3 4" xfId="9962" xr:uid="{F1290B3B-34F4-4B3A-98AF-818DF5366FB2}"/>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2608B3D6-D78D-4C3F-8C8F-9CA755F317FA}"/>
    <cellStyle name="Note 2 2 2 2 4 2 3" xfId="12520" xr:uid="{7A82EE1E-1E13-42BD-9CB5-1D9E9A063E10}"/>
    <cellStyle name="Note 2 2 2 2 4 3" xfId="6143" xr:uid="{00000000-0005-0000-0000-0000A3200000}"/>
    <cellStyle name="Note 2 2 2 2 4 3 2" xfId="14593" xr:uid="{9A6FB0C6-3355-4210-9653-2C98584CD192}"/>
    <cellStyle name="Note 2 2 2 2 4 4" xfId="10375" xr:uid="{8E61D8C3-45FB-4CF3-934C-DD56C24AAAC4}"/>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214A00DA-5FB3-4AA6-931A-CE78392BAD6F}"/>
    <cellStyle name="Note 2 2 2 2 5 2 3" xfId="12933" xr:uid="{BB8678BA-6F13-404A-8699-5BF2D8C0C959}"/>
    <cellStyle name="Note 2 2 2 2 5 3" xfId="6556" xr:uid="{00000000-0005-0000-0000-0000A7200000}"/>
    <cellStyle name="Note 2 2 2 2 5 3 2" xfId="15006" xr:uid="{FF3DC580-27C3-42D2-90B5-CCAA56CF6DF5}"/>
    <cellStyle name="Note 2 2 2 2 5 4" xfId="10788" xr:uid="{C521DBE1-59E1-418E-99C5-FE10D9339EFB}"/>
    <cellStyle name="Note 2 2 2 2 6" xfId="2686" xr:uid="{00000000-0005-0000-0000-0000A8200000}"/>
    <cellStyle name="Note 2 2 2 2 6 2" xfId="6969" xr:uid="{00000000-0005-0000-0000-0000A9200000}"/>
    <cellStyle name="Note 2 2 2 2 6 2 2" xfId="15419" xr:uid="{529C051F-0D07-4D64-A5E6-7FB2BB5B311E}"/>
    <cellStyle name="Note 2 2 2 2 6 3" xfId="11201" xr:uid="{890CD654-F016-4C45-83D6-586B5A68808F}"/>
    <cellStyle name="Note 2 2 2 2 7" xfId="2745" xr:uid="{00000000-0005-0000-0000-0000AA200000}"/>
    <cellStyle name="Note 2 2 2 2 8" xfId="2826" xr:uid="{00000000-0005-0000-0000-0000AB200000}"/>
    <cellStyle name="Note 2 2 2 2 8 2" xfId="7049" xr:uid="{00000000-0005-0000-0000-0000AC200000}"/>
    <cellStyle name="Note 2 2 2 2 8 2 2" xfId="15499" xr:uid="{06E3B1D7-DAAC-4B89-BF94-9D6DCDF56FFE}"/>
    <cellStyle name="Note 2 2 2 2 8 3" xfId="11281" xr:uid="{E5F17CF4-DB2F-4926-8ABE-75AE029C6EC5}"/>
    <cellStyle name="Note 2 2 2 2 9" xfId="4904" xr:uid="{00000000-0005-0000-0000-0000AD200000}"/>
    <cellStyle name="Note 2 2 2 2 9 2" xfId="13354" xr:uid="{7B9EA6D0-914F-4260-8E77-7762995FFA53}"/>
    <cellStyle name="Note 2 2 2 3" xfId="1007" xr:uid="{00000000-0005-0000-0000-0000AE200000}"/>
    <cellStyle name="Note 2 2 2 3 2" xfId="3239" xr:uid="{00000000-0005-0000-0000-0000AF200000}"/>
    <cellStyle name="Note 2 2 2 3 2 2" xfId="7461" xr:uid="{00000000-0005-0000-0000-0000B0200000}"/>
    <cellStyle name="Note 2 2 2 3 2 2 2" xfId="15911" xr:uid="{0F558BAE-1B8C-4C36-8047-F285401F4094}"/>
    <cellStyle name="Note 2 2 2 3 2 3" xfId="11693" xr:uid="{871FF81E-42F1-4184-A533-E14B157F50FB}"/>
    <cellStyle name="Note 2 2 2 3 3" xfId="5316" xr:uid="{00000000-0005-0000-0000-0000B1200000}"/>
    <cellStyle name="Note 2 2 2 3 3 2" xfId="13766" xr:uid="{71DC3A4D-7F3C-4B0A-9D95-7EF33B25E25F}"/>
    <cellStyle name="Note 2 2 2 3 4" xfId="9548" xr:uid="{023E9B13-4D70-4C8F-A10E-A28BD3378232}"/>
    <cellStyle name="Note 2 2 2 4" xfId="1422" xr:uid="{00000000-0005-0000-0000-0000B2200000}"/>
    <cellStyle name="Note 2 2 2 4 2" xfId="3652" xr:uid="{00000000-0005-0000-0000-0000B3200000}"/>
    <cellStyle name="Note 2 2 2 4 2 2" xfId="7874" xr:uid="{00000000-0005-0000-0000-0000B4200000}"/>
    <cellStyle name="Note 2 2 2 4 2 2 2" xfId="16324" xr:uid="{0D369BC4-8776-49BC-9C59-60BE44CDD30D}"/>
    <cellStyle name="Note 2 2 2 4 2 3" xfId="12106" xr:uid="{68FC5686-2943-4A02-A03E-C3D8FC2D9A02}"/>
    <cellStyle name="Note 2 2 2 4 3" xfId="5729" xr:uid="{00000000-0005-0000-0000-0000B5200000}"/>
    <cellStyle name="Note 2 2 2 4 3 2" xfId="14179" xr:uid="{2D6D0B1B-AE19-470D-B8E5-725442C7772A}"/>
    <cellStyle name="Note 2 2 2 4 4" xfId="9961" xr:uid="{CAC3E116-DB14-41AE-82C0-6C9987071CE8}"/>
    <cellStyle name="Note 2 2 2 5" xfId="1836" xr:uid="{00000000-0005-0000-0000-0000B6200000}"/>
    <cellStyle name="Note 2 2 2 5 2" xfId="4065" xr:uid="{00000000-0005-0000-0000-0000B7200000}"/>
    <cellStyle name="Note 2 2 2 5 2 2" xfId="8287" xr:uid="{00000000-0005-0000-0000-0000B8200000}"/>
    <cellStyle name="Note 2 2 2 5 2 2 2" xfId="16737" xr:uid="{7BCE0F9E-BE3B-4DB7-85DA-C63995F436DE}"/>
    <cellStyle name="Note 2 2 2 5 2 3" xfId="12519" xr:uid="{E410D384-9856-45C9-8638-814943A99A46}"/>
    <cellStyle name="Note 2 2 2 5 3" xfId="6142" xr:uid="{00000000-0005-0000-0000-0000B9200000}"/>
    <cellStyle name="Note 2 2 2 5 3 2" xfId="14592" xr:uid="{D2DA2CD3-2AC1-4A01-949E-D92A9C21BCB0}"/>
    <cellStyle name="Note 2 2 2 5 4" xfId="10374" xr:uid="{85DC88C4-84FB-41C6-823F-80BEB7FF14AC}"/>
    <cellStyle name="Note 2 2 2 6" xfId="2249" xr:uid="{00000000-0005-0000-0000-0000BA200000}"/>
    <cellStyle name="Note 2 2 2 6 2" xfId="4478" xr:uid="{00000000-0005-0000-0000-0000BB200000}"/>
    <cellStyle name="Note 2 2 2 6 2 2" xfId="8700" xr:uid="{00000000-0005-0000-0000-0000BC200000}"/>
    <cellStyle name="Note 2 2 2 6 2 2 2" xfId="17150" xr:uid="{D68764BA-3D99-42B2-89FF-A4267D0206A2}"/>
    <cellStyle name="Note 2 2 2 6 2 3" xfId="12932" xr:uid="{1FBAA975-6A90-429D-86DE-922E9EEBC753}"/>
    <cellStyle name="Note 2 2 2 6 3" xfId="6555" xr:uid="{00000000-0005-0000-0000-0000BD200000}"/>
    <cellStyle name="Note 2 2 2 6 3 2" xfId="15005" xr:uid="{8E7F4231-2A51-42ED-9FCE-F48F9A79CBBB}"/>
    <cellStyle name="Note 2 2 2 6 4" xfId="10787" xr:uid="{49FC39D3-2C85-4426-9B6C-1A005B1B3A53}"/>
    <cellStyle name="Note 2 2 2 7" xfId="2685" xr:uid="{00000000-0005-0000-0000-0000BE200000}"/>
    <cellStyle name="Note 2 2 2 7 2" xfId="6968" xr:uid="{00000000-0005-0000-0000-0000BF200000}"/>
    <cellStyle name="Note 2 2 2 7 2 2" xfId="15418" xr:uid="{7628980E-864F-4637-95F2-2AF1FCBFA7EE}"/>
    <cellStyle name="Note 2 2 2 7 3" xfId="11200" xr:uid="{62C1B412-769A-40F8-AF3C-5C3CC4272F78}"/>
    <cellStyle name="Note 2 2 2 8" xfId="2744" xr:uid="{00000000-0005-0000-0000-0000C0200000}"/>
    <cellStyle name="Note 2 2 2 9" xfId="2825" xr:uid="{00000000-0005-0000-0000-0000C1200000}"/>
    <cellStyle name="Note 2 2 2 9 2" xfId="7048" xr:uid="{00000000-0005-0000-0000-0000C2200000}"/>
    <cellStyle name="Note 2 2 2 9 2 2" xfId="15498" xr:uid="{B2298AFD-BE3C-4714-876C-A0A885DD192E}"/>
    <cellStyle name="Note 2 2 2 9 3" xfId="11280" xr:uid="{ABF79F4A-76C2-4975-98FE-828FB8D22964}"/>
    <cellStyle name="Note 2 2 3" xfId="548" xr:uid="{00000000-0005-0000-0000-0000C3200000}"/>
    <cellStyle name="Note 2 2 3 10" xfId="9137" xr:uid="{78AD0579-7C55-40FB-9B40-1E4C1A0EB8FC}"/>
    <cellStyle name="Note 2 2 3 2" xfId="1009" xr:uid="{00000000-0005-0000-0000-0000C4200000}"/>
    <cellStyle name="Note 2 2 3 2 2" xfId="3241" xr:uid="{00000000-0005-0000-0000-0000C5200000}"/>
    <cellStyle name="Note 2 2 3 2 2 2" xfId="7463" xr:uid="{00000000-0005-0000-0000-0000C6200000}"/>
    <cellStyle name="Note 2 2 3 2 2 2 2" xfId="15913" xr:uid="{CA1FD879-963B-4D63-B14C-B99698DBECCC}"/>
    <cellStyle name="Note 2 2 3 2 2 3" xfId="11695" xr:uid="{CF16E8F2-BB4F-4E89-91E4-2F401F3DDECD}"/>
    <cellStyle name="Note 2 2 3 2 3" xfId="5318" xr:uid="{00000000-0005-0000-0000-0000C7200000}"/>
    <cellStyle name="Note 2 2 3 2 3 2" xfId="13768" xr:uid="{24E7C23E-DCBB-4CCD-8AEA-7F60AA01143F}"/>
    <cellStyle name="Note 2 2 3 2 4" xfId="9550" xr:uid="{90579920-5034-47A9-80C5-3E7302C0E094}"/>
    <cellStyle name="Note 2 2 3 3" xfId="1424" xr:uid="{00000000-0005-0000-0000-0000C8200000}"/>
    <cellStyle name="Note 2 2 3 3 2" xfId="3654" xr:uid="{00000000-0005-0000-0000-0000C9200000}"/>
    <cellStyle name="Note 2 2 3 3 2 2" xfId="7876" xr:uid="{00000000-0005-0000-0000-0000CA200000}"/>
    <cellStyle name="Note 2 2 3 3 2 2 2" xfId="16326" xr:uid="{4F29DBE8-2F50-4E70-B783-E57A6D273FCD}"/>
    <cellStyle name="Note 2 2 3 3 2 3" xfId="12108" xr:uid="{C5F1ED5E-8C33-4CAB-8079-72728E342EDE}"/>
    <cellStyle name="Note 2 2 3 3 3" xfId="5731" xr:uid="{00000000-0005-0000-0000-0000CB200000}"/>
    <cellStyle name="Note 2 2 3 3 3 2" xfId="14181" xr:uid="{D1CC4570-7BF0-4217-AA11-020C53527AFB}"/>
    <cellStyle name="Note 2 2 3 3 4" xfId="9963" xr:uid="{441D4D3D-9B84-4785-B8B3-6CC2F555754A}"/>
    <cellStyle name="Note 2 2 3 4" xfId="1838" xr:uid="{00000000-0005-0000-0000-0000CC200000}"/>
    <cellStyle name="Note 2 2 3 4 2" xfId="4067" xr:uid="{00000000-0005-0000-0000-0000CD200000}"/>
    <cellStyle name="Note 2 2 3 4 2 2" xfId="8289" xr:uid="{00000000-0005-0000-0000-0000CE200000}"/>
    <cellStyle name="Note 2 2 3 4 2 2 2" xfId="16739" xr:uid="{30166D3B-90B8-4930-8978-C2EE45BED092}"/>
    <cellStyle name="Note 2 2 3 4 2 3" xfId="12521" xr:uid="{538EBF13-61FC-43A7-A118-D7FF95EE814D}"/>
    <cellStyle name="Note 2 2 3 4 3" xfId="6144" xr:uid="{00000000-0005-0000-0000-0000CF200000}"/>
    <cellStyle name="Note 2 2 3 4 3 2" xfId="14594" xr:uid="{52668662-9753-44E6-A495-2C2DF9FF4FB8}"/>
    <cellStyle name="Note 2 2 3 4 4" xfId="10376" xr:uid="{E5E2D92F-C027-4F03-B8E0-565E40BBF28D}"/>
    <cellStyle name="Note 2 2 3 5" xfId="2251" xr:uid="{00000000-0005-0000-0000-0000D0200000}"/>
    <cellStyle name="Note 2 2 3 5 2" xfId="4480" xr:uid="{00000000-0005-0000-0000-0000D1200000}"/>
    <cellStyle name="Note 2 2 3 5 2 2" xfId="8702" xr:uid="{00000000-0005-0000-0000-0000D2200000}"/>
    <cellStyle name="Note 2 2 3 5 2 2 2" xfId="17152" xr:uid="{EE413491-3265-40BA-91F4-3A38D7EB964A}"/>
    <cellStyle name="Note 2 2 3 5 2 3" xfId="12934" xr:uid="{E1649435-E17D-4925-8B37-F7EACF74F8D0}"/>
    <cellStyle name="Note 2 2 3 5 3" xfId="6557" xr:uid="{00000000-0005-0000-0000-0000D3200000}"/>
    <cellStyle name="Note 2 2 3 5 3 2" xfId="15007" xr:uid="{79FD96B1-6B9E-4239-A113-C5F6969EB884}"/>
    <cellStyle name="Note 2 2 3 5 4" xfId="10789" xr:uid="{9C492912-3227-474D-893F-399AE93AD992}"/>
    <cellStyle name="Note 2 2 3 6" xfId="2687" xr:uid="{00000000-0005-0000-0000-0000D4200000}"/>
    <cellStyle name="Note 2 2 3 6 2" xfId="6970" xr:uid="{00000000-0005-0000-0000-0000D5200000}"/>
    <cellStyle name="Note 2 2 3 6 2 2" xfId="15420" xr:uid="{528F8A6C-F242-417D-B08D-5D394A5A8B3E}"/>
    <cellStyle name="Note 2 2 3 6 3" xfId="11202" xr:uid="{CC3E96F7-3E55-4EFF-932E-C02EB54257BA}"/>
    <cellStyle name="Note 2 2 3 7" xfId="2746" xr:uid="{00000000-0005-0000-0000-0000D6200000}"/>
    <cellStyle name="Note 2 2 3 8" xfId="2827" xr:uid="{00000000-0005-0000-0000-0000D7200000}"/>
    <cellStyle name="Note 2 2 3 8 2" xfId="7050" xr:uid="{00000000-0005-0000-0000-0000D8200000}"/>
    <cellStyle name="Note 2 2 3 8 2 2" xfId="15500" xr:uid="{613B41DE-F651-4DBB-9118-0A3298109200}"/>
    <cellStyle name="Note 2 2 3 8 3" xfId="11282" xr:uid="{DAED0C8D-D1C2-4FDE-A55B-8A8E8AD156ED}"/>
    <cellStyle name="Note 2 2 3 9" xfId="4905" xr:uid="{00000000-0005-0000-0000-0000D9200000}"/>
    <cellStyle name="Note 2 2 3 9 2" xfId="13355" xr:uid="{5CF40643-862C-4C3B-BEB6-EA85C105A107}"/>
    <cellStyle name="Note 2 2 4" xfId="1006" xr:uid="{00000000-0005-0000-0000-0000DA200000}"/>
    <cellStyle name="Note 2 2 4 2" xfId="3238" xr:uid="{00000000-0005-0000-0000-0000DB200000}"/>
    <cellStyle name="Note 2 2 4 2 2" xfId="7460" xr:uid="{00000000-0005-0000-0000-0000DC200000}"/>
    <cellStyle name="Note 2 2 4 2 2 2" xfId="15910" xr:uid="{6A76CC5E-C652-480B-82D6-ABC67F8BAC94}"/>
    <cellStyle name="Note 2 2 4 2 3" xfId="11692" xr:uid="{CCE4E74B-403F-4525-8399-742A8DCDCBCD}"/>
    <cellStyle name="Note 2 2 4 3" xfId="5315" xr:uid="{00000000-0005-0000-0000-0000DD200000}"/>
    <cellStyle name="Note 2 2 4 3 2" xfId="13765" xr:uid="{0F828EC8-1102-478C-A0E1-BC43FCD05B96}"/>
    <cellStyle name="Note 2 2 4 4" xfId="9547" xr:uid="{3F525283-EDA5-4EA2-81EF-BD090D5BCF20}"/>
    <cellStyle name="Note 2 2 5" xfId="1421" xr:uid="{00000000-0005-0000-0000-0000DE200000}"/>
    <cellStyle name="Note 2 2 5 2" xfId="3651" xr:uid="{00000000-0005-0000-0000-0000DF200000}"/>
    <cellStyle name="Note 2 2 5 2 2" xfId="7873" xr:uid="{00000000-0005-0000-0000-0000E0200000}"/>
    <cellStyle name="Note 2 2 5 2 2 2" xfId="16323" xr:uid="{5F0F532B-E8B7-4E5B-8DA3-554F45E1791F}"/>
    <cellStyle name="Note 2 2 5 2 3" xfId="12105" xr:uid="{5C777F78-C578-4C82-90E9-CC5AFD105F8C}"/>
    <cellStyle name="Note 2 2 5 3" xfId="5728" xr:uid="{00000000-0005-0000-0000-0000E1200000}"/>
    <cellStyle name="Note 2 2 5 3 2" xfId="14178" xr:uid="{D960004D-1403-4CF7-9DE3-F9BA2D446DAF}"/>
    <cellStyle name="Note 2 2 5 4" xfId="9960" xr:uid="{9F01C38E-4C92-45B0-A7D7-8AC7E3526A14}"/>
    <cellStyle name="Note 2 2 6" xfId="1835" xr:uid="{00000000-0005-0000-0000-0000E2200000}"/>
    <cellStyle name="Note 2 2 6 2" xfId="4064" xr:uid="{00000000-0005-0000-0000-0000E3200000}"/>
    <cellStyle name="Note 2 2 6 2 2" xfId="8286" xr:uid="{00000000-0005-0000-0000-0000E4200000}"/>
    <cellStyle name="Note 2 2 6 2 2 2" xfId="16736" xr:uid="{4C4F5055-7C77-4B24-A08B-9BF4256F2D51}"/>
    <cellStyle name="Note 2 2 6 2 3" xfId="12518" xr:uid="{B98E7C7A-A842-4293-BEC4-F1412640DB5C}"/>
    <cellStyle name="Note 2 2 6 3" xfId="6141" xr:uid="{00000000-0005-0000-0000-0000E5200000}"/>
    <cellStyle name="Note 2 2 6 3 2" xfId="14591" xr:uid="{E90DEC6A-5A43-4C0B-9720-636C7DA17A36}"/>
    <cellStyle name="Note 2 2 6 4" xfId="10373" xr:uid="{1BEF88DF-05A3-4463-837B-FCEF761A7B72}"/>
    <cellStyle name="Note 2 2 7" xfId="2248" xr:uid="{00000000-0005-0000-0000-0000E6200000}"/>
    <cellStyle name="Note 2 2 7 2" xfId="4477" xr:uid="{00000000-0005-0000-0000-0000E7200000}"/>
    <cellStyle name="Note 2 2 7 2 2" xfId="8699" xr:uid="{00000000-0005-0000-0000-0000E8200000}"/>
    <cellStyle name="Note 2 2 7 2 2 2" xfId="17149" xr:uid="{92B0AFB7-7002-40FA-ABD2-3A6AB8DE7CA5}"/>
    <cellStyle name="Note 2 2 7 2 3" xfId="12931" xr:uid="{6F6840BA-2140-4B5C-8B06-F39B1011023E}"/>
    <cellStyle name="Note 2 2 7 3" xfId="6554" xr:uid="{00000000-0005-0000-0000-0000E9200000}"/>
    <cellStyle name="Note 2 2 7 3 2" xfId="15004" xr:uid="{5327439E-2833-4048-B0E5-C48BC53438F9}"/>
    <cellStyle name="Note 2 2 7 4" xfId="10786" xr:uid="{E2EDBB06-C529-45F5-B635-47DD8DC1663C}"/>
    <cellStyle name="Note 2 2 8" xfId="2684" xr:uid="{00000000-0005-0000-0000-0000EA200000}"/>
    <cellStyle name="Note 2 2 8 2" xfId="6967" xr:uid="{00000000-0005-0000-0000-0000EB200000}"/>
    <cellStyle name="Note 2 2 8 2 2" xfId="15417" xr:uid="{7CEA21EC-7768-4AB1-A4CA-AF1C1B8E8F52}"/>
    <cellStyle name="Note 2 2 8 3" xfId="11199" xr:uid="{608E288F-8417-480A-BC89-4E6E868EF415}"/>
    <cellStyle name="Note 2 2 9" xfId="2743" xr:uid="{00000000-0005-0000-0000-0000EC200000}"/>
    <cellStyle name="Note 2 3" xfId="549" xr:uid="{00000000-0005-0000-0000-0000ED200000}"/>
    <cellStyle name="Note 2 3 10" xfId="4906" xr:uid="{00000000-0005-0000-0000-0000EE200000}"/>
    <cellStyle name="Note 2 3 10 2" xfId="13356" xr:uid="{28D2BBC0-DE80-4026-8BBF-6B82555E69A8}"/>
    <cellStyle name="Note 2 3 11" xfId="9138" xr:uid="{99E00500-A8E5-433C-BF60-A0110D07645A}"/>
    <cellStyle name="Note 2 3 2" xfId="550" xr:uid="{00000000-0005-0000-0000-0000EF200000}"/>
    <cellStyle name="Note 2 3 2 10" xfId="9139" xr:uid="{322857A7-E961-419D-BEF6-5E3061703CC1}"/>
    <cellStyle name="Note 2 3 2 2" xfId="1011" xr:uid="{00000000-0005-0000-0000-0000F0200000}"/>
    <cellStyle name="Note 2 3 2 2 2" xfId="3243" xr:uid="{00000000-0005-0000-0000-0000F1200000}"/>
    <cellStyle name="Note 2 3 2 2 2 2" xfId="7465" xr:uid="{00000000-0005-0000-0000-0000F2200000}"/>
    <cellStyle name="Note 2 3 2 2 2 2 2" xfId="15915" xr:uid="{DD1F6CB4-B47B-42E3-87F8-498A5CE508CE}"/>
    <cellStyle name="Note 2 3 2 2 2 3" xfId="11697" xr:uid="{91B41098-FC13-4201-9EC9-9F1549EEDE01}"/>
    <cellStyle name="Note 2 3 2 2 3" xfId="5320" xr:uid="{00000000-0005-0000-0000-0000F3200000}"/>
    <cellStyle name="Note 2 3 2 2 3 2" xfId="13770" xr:uid="{B3D1C6CC-7B4A-4740-B927-0D299518B127}"/>
    <cellStyle name="Note 2 3 2 2 4" xfId="9552" xr:uid="{9B994743-8ACF-4ED0-8134-C5909BE099D8}"/>
    <cellStyle name="Note 2 3 2 3" xfId="1426" xr:uid="{00000000-0005-0000-0000-0000F4200000}"/>
    <cellStyle name="Note 2 3 2 3 2" xfId="3656" xr:uid="{00000000-0005-0000-0000-0000F5200000}"/>
    <cellStyle name="Note 2 3 2 3 2 2" xfId="7878" xr:uid="{00000000-0005-0000-0000-0000F6200000}"/>
    <cellStyle name="Note 2 3 2 3 2 2 2" xfId="16328" xr:uid="{7A0111C9-E5A8-49D9-A657-76BC4FF69ADA}"/>
    <cellStyle name="Note 2 3 2 3 2 3" xfId="12110" xr:uid="{F0FE75B9-96D1-48FF-B7DD-7FBD87DB2CC0}"/>
    <cellStyle name="Note 2 3 2 3 3" xfId="5733" xr:uid="{00000000-0005-0000-0000-0000F7200000}"/>
    <cellStyle name="Note 2 3 2 3 3 2" xfId="14183" xr:uid="{55DA29B1-3045-4583-AC52-E71E3028A753}"/>
    <cellStyle name="Note 2 3 2 3 4" xfId="9965" xr:uid="{6443D19B-FF39-427D-B9E2-78519D57F203}"/>
    <cellStyle name="Note 2 3 2 4" xfId="1840" xr:uid="{00000000-0005-0000-0000-0000F8200000}"/>
    <cellStyle name="Note 2 3 2 4 2" xfId="4069" xr:uid="{00000000-0005-0000-0000-0000F9200000}"/>
    <cellStyle name="Note 2 3 2 4 2 2" xfId="8291" xr:uid="{00000000-0005-0000-0000-0000FA200000}"/>
    <cellStyle name="Note 2 3 2 4 2 2 2" xfId="16741" xr:uid="{8D968C47-B206-4D0C-9F85-10F84F5B708A}"/>
    <cellStyle name="Note 2 3 2 4 2 3" xfId="12523" xr:uid="{F9E52A0C-D347-404E-BC69-C74C37C64C81}"/>
    <cellStyle name="Note 2 3 2 4 3" xfId="6146" xr:uid="{00000000-0005-0000-0000-0000FB200000}"/>
    <cellStyle name="Note 2 3 2 4 3 2" xfId="14596" xr:uid="{8AF5108F-85BB-4232-8567-CF3D0409BC19}"/>
    <cellStyle name="Note 2 3 2 4 4" xfId="10378" xr:uid="{4C722059-264B-4F0A-ABA4-90F0C2F56300}"/>
    <cellStyle name="Note 2 3 2 5" xfId="2253" xr:uid="{00000000-0005-0000-0000-0000FC200000}"/>
    <cellStyle name="Note 2 3 2 5 2" xfId="4482" xr:uid="{00000000-0005-0000-0000-0000FD200000}"/>
    <cellStyle name="Note 2 3 2 5 2 2" xfId="8704" xr:uid="{00000000-0005-0000-0000-0000FE200000}"/>
    <cellStyle name="Note 2 3 2 5 2 2 2" xfId="17154" xr:uid="{5EB3E0D4-2E55-4C29-9B24-1A3060F08BC6}"/>
    <cellStyle name="Note 2 3 2 5 2 3" xfId="12936" xr:uid="{F92A2A42-EAD8-45AD-9EB6-62CC686C85CC}"/>
    <cellStyle name="Note 2 3 2 5 3" xfId="6559" xr:uid="{00000000-0005-0000-0000-0000FF200000}"/>
    <cellStyle name="Note 2 3 2 5 3 2" xfId="15009" xr:uid="{05C52901-6385-47AF-8D90-8C28C7624058}"/>
    <cellStyle name="Note 2 3 2 5 4" xfId="10791" xr:uid="{DDCF5CE7-46D2-4250-94E2-FC8EC4C6983C}"/>
    <cellStyle name="Note 2 3 2 6" xfId="2689" xr:uid="{00000000-0005-0000-0000-000000210000}"/>
    <cellStyle name="Note 2 3 2 6 2" xfId="6972" xr:uid="{00000000-0005-0000-0000-000001210000}"/>
    <cellStyle name="Note 2 3 2 6 2 2" xfId="15422" xr:uid="{A498CC5F-9B6C-4237-9D45-7A6A3A3342C4}"/>
    <cellStyle name="Note 2 3 2 6 3" xfId="11204" xr:uid="{57A9037A-AEE5-4CB8-8A11-94BE6BE3F842}"/>
    <cellStyle name="Note 2 3 2 7" xfId="2748" xr:uid="{00000000-0005-0000-0000-000002210000}"/>
    <cellStyle name="Note 2 3 2 8" xfId="2829" xr:uid="{00000000-0005-0000-0000-000003210000}"/>
    <cellStyle name="Note 2 3 2 8 2" xfId="7052" xr:uid="{00000000-0005-0000-0000-000004210000}"/>
    <cellStyle name="Note 2 3 2 8 2 2" xfId="15502" xr:uid="{053DB84C-7906-4357-8276-8461BA3E8389}"/>
    <cellStyle name="Note 2 3 2 8 3" xfId="11284" xr:uid="{72CA6496-8D7F-40C9-B03C-E2ABCD33465E}"/>
    <cellStyle name="Note 2 3 2 9" xfId="4907" xr:uid="{00000000-0005-0000-0000-000005210000}"/>
    <cellStyle name="Note 2 3 2 9 2" xfId="13357" xr:uid="{239AD4DD-A771-4A72-8AC1-5DE79E2FD540}"/>
    <cellStyle name="Note 2 3 3" xfId="1010" xr:uid="{00000000-0005-0000-0000-000006210000}"/>
    <cellStyle name="Note 2 3 3 2" xfId="3242" xr:uid="{00000000-0005-0000-0000-000007210000}"/>
    <cellStyle name="Note 2 3 3 2 2" xfId="7464" xr:uid="{00000000-0005-0000-0000-000008210000}"/>
    <cellStyle name="Note 2 3 3 2 2 2" xfId="15914" xr:uid="{A9600826-FBDC-485B-9778-6637854E458F}"/>
    <cellStyle name="Note 2 3 3 2 3" xfId="11696" xr:uid="{C16E9936-51DA-423F-9721-F311EE39D90E}"/>
    <cellStyle name="Note 2 3 3 3" xfId="5319" xr:uid="{00000000-0005-0000-0000-000009210000}"/>
    <cellStyle name="Note 2 3 3 3 2" xfId="13769" xr:uid="{437E893F-45F7-43BD-8875-21F498B56182}"/>
    <cellStyle name="Note 2 3 3 4" xfId="9551" xr:uid="{4384AB33-626B-4112-8625-E093D7EB7A6C}"/>
    <cellStyle name="Note 2 3 4" xfId="1425" xr:uid="{00000000-0005-0000-0000-00000A210000}"/>
    <cellStyle name="Note 2 3 4 2" xfId="3655" xr:uid="{00000000-0005-0000-0000-00000B210000}"/>
    <cellStyle name="Note 2 3 4 2 2" xfId="7877" xr:uid="{00000000-0005-0000-0000-00000C210000}"/>
    <cellStyle name="Note 2 3 4 2 2 2" xfId="16327" xr:uid="{A5E4F4C0-E13F-4AA3-AD35-83269604BBCA}"/>
    <cellStyle name="Note 2 3 4 2 3" xfId="12109" xr:uid="{CC2CC19C-F3F2-4E1D-ACFE-F0072E6876F9}"/>
    <cellStyle name="Note 2 3 4 3" xfId="5732" xr:uid="{00000000-0005-0000-0000-00000D210000}"/>
    <cellStyle name="Note 2 3 4 3 2" xfId="14182" xr:uid="{A619DAEB-A4F4-4DF4-9B96-86E012C04390}"/>
    <cellStyle name="Note 2 3 4 4" xfId="9964" xr:uid="{DAA4B472-A201-4C3E-A61F-98515A236FC7}"/>
    <cellStyle name="Note 2 3 5" xfId="1839" xr:uid="{00000000-0005-0000-0000-00000E210000}"/>
    <cellStyle name="Note 2 3 5 2" xfId="4068" xr:uid="{00000000-0005-0000-0000-00000F210000}"/>
    <cellStyle name="Note 2 3 5 2 2" xfId="8290" xr:uid="{00000000-0005-0000-0000-000010210000}"/>
    <cellStyle name="Note 2 3 5 2 2 2" xfId="16740" xr:uid="{25AB5CFC-6632-4373-9E3C-C6A8C77BF33C}"/>
    <cellStyle name="Note 2 3 5 2 3" xfId="12522" xr:uid="{182524C2-9751-468E-8D22-7B118447589B}"/>
    <cellStyle name="Note 2 3 5 3" xfId="6145" xr:uid="{00000000-0005-0000-0000-000011210000}"/>
    <cellStyle name="Note 2 3 5 3 2" xfId="14595" xr:uid="{A00F1EE7-4C8A-44E9-9131-A59BA9FE0C52}"/>
    <cellStyle name="Note 2 3 5 4" xfId="10377" xr:uid="{F5948798-4DE5-41B4-A0F4-3B51C3FA23EC}"/>
    <cellStyle name="Note 2 3 6" xfId="2252" xr:uid="{00000000-0005-0000-0000-000012210000}"/>
    <cellStyle name="Note 2 3 6 2" xfId="4481" xr:uid="{00000000-0005-0000-0000-000013210000}"/>
    <cellStyle name="Note 2 3 6 2 2" xfId="8703" xr:uid="{00000000-0005-0000-0000-000014210000}"/>
    <cellStyle name="Note 2 3 6 2 2 2" xfId="17153" xr:uid="{2512981C-78D5-4C57-8ED7-754A863866D0}"/>
    <cellStyle name="Note 2 3 6 2 3" xfId="12935" xr:uid="{D997BB65-A0A4-4576-A8B9-90B4155ED314}"/>
    <cellStyle name="Note 2 3 6 3" xfId="6558" xr:uid="{00000000-0005-0000-0000-000015210000}"/>
    <cellStyle name="Note 2 3 6 3 2" xfId="15008" xr:uid="{7F75B49F-62E4-43E8-917F-4E50BC26CCAD}"/>
    <cellStyle name="Note 2 3 6 4" xfId="10790" xr:uid="{AE4F501F-102A-4ED3-8484-8287345A647B}"/>
    <cellStyle name="Note 2 3 7" xfId="2688" xr:uid="{00000000-0005-0000-0000-000016210000}"/>
    <cellStyle name="Note 2 3 7 2" xfId="6971" xr:uid="{00000000-0005-0000-0000-000017210000}"/>
    <cellStyle name="Note 2 3 7 2 2" xfId="15421" xr:uid="{6145DEDB-D224-4CEC-A7FE-9B0E28A8881E}"/>
    <cellStyle name="Note 2 3 7 3" xfId="11203" xr:uid="{C1670399-1DF2-4827-AE44-02402CA38FC7}"/>
    <cellStyle name="Note 2 3 8" xfId="2747" xr:uid="{00000000-0005-0000-0000-000018210000}"/>
    <cellStyle name="Note 2 3 9" xfId="2828" xr:uid="{00000000-0005-0000-0000-000019210000}"/>
    <cellStyle name="Note 2 3 9 2" xfId="7051" xr:uid="{00000000-0005-0000-0000-00001A210000}"/>
    <cellStyle name="Note 2 3 9 2 2" xfId="15501" xr:uid="{284C9D93-6C25-40D0-87BC-3600FEE840DD}"/>
    <cellStyle name="Note 2 3 9 3" xfId="11283" xr:uid="{C6A23A92-4512-4E2B-BD4D-0F65CA459ECB}"/>
    <cellStyle name="Note 2 4" xfId="551" xr:uid="{00000000-0005-0000-0000-00001B210000}"/>
    <cellStyle name="Note 2 4 10" xfId="9140" xr:uid="{F6960AE9-0A49-44D9-AC8D-93CF2A4F748A}"/>
    <cellStyle name="Note 2 4 2" xfId="1012" xr:uid="{00000000-0005-0000-0000-00001C210000}"/>
    <cellStyle name="Note 2 4 2 2" xfId="3244" xr:uid="{00000000-0005-0000-0000-00001D210000}"/>
    <cellStyle name="Note 2 4 2 2 2" xfId="7466" xr:uid="{00000000-0005-0000-0000-00001E210000}"/>
    <cellStyle name="Note 2 4 2 2 2 2" xfId="15916" xr:uid="{58E79A00-105B-45A0-8470-B8BA5C2BC192}"/>
    <cellStyle name="Note 2 4 2 2 3" xfId="11698" xr:uid="{3D4FB162-9D74-4D60-814E-97362BA61A4E}"/>
    <cellStyle name="Note 2 4 2 3" xfId="5321" xr:uid="{00000000-0005-0000-0000-00001F210000}"/>
    <cellStyle name="Note 2 4 2 3 2" xfId="13771" xr:uid="{A14AF6B6-E82D-4CE7-BE26-D0CC7E3FDA73}"/>
    <cellStyle name="Note 2 4 2 4" xfId="9553" xr:uid="{36D826EF-6E3F-4A47-BCBF-04E51E0BA28E}"/>
    <cellStyle name="Note 2 4 3" xfId="1427" xr:uid="{00000000-0005-0000-0000-000020210000}"/>
    <cellStyle name="Note 2 4 3 2" xfId="3657" xr:uid="{00000000-0005-0000-0000-000021210000}"/>
    <cellStyle name="Note 2 4 3 2 2" xfId="7879" xr:uid="{00000000-0005-0000-0000-000022210000}"/>
    <cellStyle name="Note 2 4 3 2 2 2" xfId="16329" xr:uid="{D4121C71-347C-4A25-ACF1-9ACCDA983686}"/>
    <cellStyle name="Note 2 4 3 2 3" xfId="12111" xr:uid="{52CE290B-6B65-4F4B-9335-CEF38450736E}"/>
    <cellStyle name="Note 2 4 3 3" xfId="5734" xr:uid="{00000000-0005-0000-0000-000023210000}"/>
    <cellStyle name="Note 2 4 3 3 2" xfId="14184" xr:uid="{383BB828-B3EB-4867-9580-88D78B8C7F47}"/>
    <cellStyle name="Note 2 4 3 4" xfId="9966" xr:uid="{695504E3-44D9-436C-8CBF-FF9A6E6BC53B}"/>
    <cellStyle name="Note 2 4 4" xfId="1841" xr:uid="{00000000-0005-0000-0000-000024210000}"/>
    <cellStyle name="Note 2 4 4 2" xfId="4070" xr:uid="{00000000-0005-0000-0000-000025210000}"/>
    <cellStyle name="Note 2 4 4 2 2" xfId="8292" xr:uid="{00000000-0005-0000-0000-000026210000}"/>
    <cellStyle name="Note 2 4 4 2 2 2" xfId="16742" xr:uid="{4B4E2ADA-2DD6-4CE7-A59E-BAECDA18FA56}"/>
    <cellStyle name="Note 2 4 4 2 3" xfId="12524" xr:uid="{A6387E4D-051A-4A8C-BCD9-9230AE1045D4}"/>
    <cellStyle name="Note 2 4 4 3" xfId="6147" xr:uid="{00000000-0005-0000-0000-000027210000}"/>
    <cellStyle name="Note 2 4 4 3 2" xfId="14597" xr:uid="{17ECE0E4-BEBE-461F-A329-1C847B404EA4}"/>
    <cellStyle name="Note 2 4 4 4" xfId="10379" xr:uid="{DC28D2D4-CD00-420C-BD5E-3D7E9D361A0C}"/>
    <cellStyle name="Note 2 4 5" xfId="2254" xr:uid="{00000000-0005-0000-0000-000028210000}"/>
    <cellStyle name="Note 2 4 5 2" xfId="4483" xr:uid="{00000000-0005-0000-0000-000029210000}"/>
    <cellStyle name="Note 2 4 5 2 2" xfId="8705" xr:uid="{00000000-0005-0000-0000-00002A210000}"/>
    <cellStyle name="Note 2 4 5 2 2 2" xfId="17155" xr:uid="{96B3B15B-96E8-4993-AB44-0E6BC15EDF9E}"/>
    <cellStyle name="Note 2 4 5 2 3" xfId="12937" xr:uid="{54DB2B71-B324-468B-83A5-B4EC1DB4B380}"/>
    <cellStyle name="Note 2 4 5 3" xfId="6560" xr:uid="{00000000-0005-0000-0000-00002B210000}"/>
    <cellStyle name="Note 2 4 5 3 2" xfId="15010" xr:uid="{9B07F889-4701-4568-9B88-539F073EF994}"/>
    <cellStyle name="Note 2 4 5 4" xfId="10792" xr:uid="{0C7F82A3-E2FB-4152-A312-48584BCF708E}"/>
    <cellStyle name="Note 2 4 6" xfId="2690" xr:uid="{00000000-0005-0000-0000-00002C210000}"/>
    <cellStyle name="Note 2 4 6 2" xfId="6973" xr:uid="{00000000-0005-0000-0000-00002D210000}"/>
    <cellStyle name="Note 2 4 6 2 2" xfId="15423" xr:uid="{D0BC09C1-313E-4251-81CF-078F8BDBCA45}"/>
    <cellStyle name="Note 2 4 6 3" xfId="11205" xr:uid="{6322174E-D5D5-4402-8329-556631558C2D}"/>
    <cellStyle name="Note 2 4 7" xfId="2749" xr:uid="{00000000-0005-0000-0000-00002E210000}"/>
    <cellStyle name="Note 2 4 8" xfId="2830" xr:uid="{00000000-0005-0000-0000-00002F210000}"/>
    <cellStyle name="Note 2 4 8 2" xfId="7053" xr:uid="{00000000-0005-0000-0000-000030210000}"/>
    <cellStyle name="Note 2 4 8 2 2" xfId="15503" xr:uid="{C5DD048A-E9EC-442C-8804-D9BB94A8E5D5}"/>
    <cellStyle name="Note 2 4 8 3" xfId="11285" xr:uid="{E9F1FDB8-F33E-475E-B862-1AF887A935CA}"/>
    <cellStyle name="Note 2 4 9" xfId="4908" xr:uid="{00000000-0005-0000-0000-000031210000}"/>
    <cellStyle name="Note 2 4 9 2" xfId="13358" xr:uid="{2077CA7A-EF9C-490F-9757-97A8D46E306B}"/>
    <cellStyle name="Note 2 5" xfId="552" xr:uid="{00000000-0005-0000-0000-000032210000}"/>
    <cellStyle name="Note 2 5 10" xfId="9141" xr:uid="{435064FD-03C8-426B-A5FB-D3CD91AD4591}"/>
    <cellStyle name="Note 2 5 2" xfId="1013" xr:uid="{00000000-0005-0000-0000-000033210000}"/>
    <cellStyle name="Note 2 5 2 2" xfId="3245" xr:uid="{00000000-0005-0000-0000-000034210000}"/>
    <cellStyle name="Note 2 5 2 2 2" xfId="7467" xr:uid="{00000000-0005-0000-0000-000035210000}"/>
    <cellStyle name="Note 2 5 2 2 2 2" xfId="15917" xr:uid="{81E74822-5DBE-4CDC-B190-84A72A447A89}"/>
    <cellStyle name="Note 2 5 2 2 3" xfId="11699" xr:uid="{053D9AF4-ED58-45D9-9F95-E8EE87DF2281}"/>
    <cellStyle name="Note 2 5 2 3" xfId="5322" xr:uid="{00000000-0005-0000-0000-000036210000}"/>
    <cellStyle name="Note 2 5 2 3 2" xfId="13772" xr:uid="{9014B75E-7B53-4A1D-AE4F-E6116A3D6691}"/>
    <cellStyle name="Note 2 5 2 4" xfId="9554" xr:uid="{6482ABF0-9C8B-4166-90A6-38D40638CD70}"/>
    <cellStyle name="Note 2 5 3" xfId="1428" xr:uid="{00000000-0005-0000-0000-000037210000}"/>
    <cellStyle name="Note 2 5 3 2" xfId="3658" xr:uid="{00000000-0005-0000-0000-000038210000}"/>
    <cellStyle name="Note 2 5 3 2 2" xfId="7880" xr:uid="{00000000-0005-0000-0000-000039210000}"/>
    <cellStyle name="Note 2 5 3 2 2 2" xfId="16330" xr:uid="{FD00D963-06A6-43D8-94CA-F64748B95CF3}"/>
    <cellStyle name="Note 2 5 3 2 3" xfId="12112" xr:uid="{82779E1D-6B9D-4CE7-B648-300E536B0E95}"/>
    <cellStyle name="Note 2 5 3 3" xfId="5735" xr:uid="{00000000-0005-0000-0000-00003A210000}"/>
    <cellStyle name="Note 2 5 3 3 2" xfId="14185" xr:uid="{1500C401-40A6-42DD-838B-F4995EF90DDE}"/>
    <cellStyle name="Note 2 5 3 4" xfId="9967" xr:uid="{C89B7AE6-654C-481E-9279-96517722B66B}"/>
    <cellStyle name="Note 2 5 4" xfId="1842" xr:uid="{00000000-0005-0000-0000-00003B210000}"/>
    <cellStyle name="Note 2 5 4 2" xfId="4071" xr:uid="{00000000-0005-0000-0000-00003C210000}"/>
    <cellStyle name="Note 2 5 4 2 2" xfId="8293" xr:uid="{00000000-0005-0000-0000-00003D210000}"/>
    <cellStyle name="Note 2 5 4 2 2 2" xfId="16743" xr:uid="{A2B1474F-C4C6-42FA-97B9-CF581EED4595}"/>
    <cellStyle name="Note 2 5 4 2 3" xfId="12525" xr:uid="{7827990A-7A61-4AA6-9351-5E5837A977C6}"/>
    <cellStyle name="Note 2 5 4 3" xfId="6148" xr:uid="{00000000-0005-0000-0000-00003E210000}"/>
    <cellStyle name="Note 2 5 4 3 2" xfId="14598" xr:uid="{B1851725-BD9D-462F-9CF5-8575678FB1A7}"/>
    <cellStyle name="Note 2 5 4 4" xfId="10380" xr:uid="{1B2AAC91-B804-4D13-AC09-CC1098A18C1C}"/>
    <cellStyle name="Note 2 5 5" xfId="2255" xr:uid="{00000000-0005-0000-0000-00003F210000}"/>
    <cellStyle name="Note 2 5 5 2" xfId="4484" xr:uid="{00000000-0005-0000-0000-000040210000}"/>
    <cellStyle name="Note 2 5 5 2 2" xfId="8706" xr:uid="{00000000-0005-0000-0000-000041210000}"/>
    <cellStyle name="Note 2 5 5 2 2 2" xfId="17156" xr:uid="{1BAA5875-8FD1-4956-9BB6-8268944E82E1}"/>
    <cellStyle name="Note 2 5 5 2 3" xfId="12938" xr:uid="{08D83BDC-EE64-40F5-B2CE-EE012DB511AE}"/>
    <cellStyle name="Note 2 5 5 3" xfId="6561" xr:uid="{00000000-0005-0000-0000-000042210000}"/>
    <cellStyle name="Note 2 5 5 3 2" xfId="15011" xr:uid="{D27CD772-D8EF-4F5E-935A-D5207901B0D4}"/>
    <cellStyle name="Note 2 5 5 4" xfId="10793" xr:uid="{3DD91B91-1BB5-43DB-95E7-56632A4A0985}"/>
    <cellStyle name="Note 2 5 6" xfId="2691" xr:uid="{00000000-0005-0000-0000-000043210000}"/>
    <cellStyle name="Note 2 5 6 2" xfId="6974" xr:uid="{00000000-0005-0000-0000-000044210000}"/>
    <cellStyle name="Note 2 5 6 2 2" xfId="15424" xr:uid="{1FF8D403-49F9-4247-A6F9-C3DD7DAD32C0}"/>
    <cellStyle name="Note 2 5 6 3" xfId="11206" xr:uid="{A0F7CC61-2498-41BD-AB75-7D1CDB265AAF}"/>
    <cellStyle name="Note 2 5 7" xfId="2750" xr:uid="{00000000-0005-0000-0000-000045210000}"/>
    <cellStyle name="Note 2 5 8" xfId="2831" xr:uid="{00000000-0005-0000-0000-000046210000}"/>
    <cellStyle name="Note 2 5 8 2" xfId="7054" xr:uid="{00000000-0005-0000-0000-000047210000}"/>
    <cellStyle name="Note 2 5 8 2 2" xfId="15504" xr:uid="{8DCEE016-760D-4017-A533-CE1CD17951E5}"/>
    <cellStyle name="Note 2 5 8 3" xfId="11286" xr:uid="{E3BF3EEC-F4EA-4F28-8EB9-146F3D47AB02}"/>
    <cellStyle name="Note 2 5 9" xfId="4909" xr:uid="{00000000-0005-0000-0000-000048210000}"/>
    <cellStyle name="Note 2 5 9 2" xfId="13359" xr:uid="{3CA6BF3D-1721-42D7-8E9C-512299F1D189}"/>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667BF07B-7D0D-432C-8EA9-2D178F7E6C61}"/>
    <cellStyle name="Note 3 2 10 3" xfId="11287" xr:uid="{2B0C30D5-F5A3-4BA4-BA99-AE72B64E1686}"/>
    <cellStyle name="Note 3 2 11" xfId="4910" xr:uid="{00000000-0005-0000-0000-00004D210000}"/>
    <cellStyle name="Note 3 2 11 2" xfId="13360" xr:uid="{7B361C7F-A8CC-48D3-A39E-DE44102D4450}"/>
    <cellStyle name="Note 3 2 12" xfId="9142" xr:uid="{6018D64B-88C7-4BD5-B62C-845C3653FFC0}"/>
    <cellStyle name="Note 3 2 2" xfId="555" xr:uid="{00000000-0005-0000-0000-00004E210000}"/>
    <cellStyle name="Note 3 2 2 10" xfId="4911" xr:uid="{00000000-0005-0000-0000-00004F210000}"/>
    <cellStyle name="Note 3 2 2 10 2" xfId="13361" xr:uid="{D27164FE-AB9B-41CA-9995-11FA5AD11D0D}"/>
    <cellStyle name="Note 3 2 2 11" xfId="9143" xr:uid="{0AA246B3-743F-477C-B49A-62ADAEA00368}"/>
    <cellStyle name="Note 3 2 2 2" xfId="556" xr:uid="{00000000-0005-0000-0000-000050210000}"/>
    <cellStyle name="Note 3 2 2 2 10" xfId="9144" xr:uid="{754957CC-3218-4EE0-A1D3-FEC1FDAD0B8E}"/>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24CC1EDE-DF23-4462-B0C7-4FE224D4B5E1}"/>
    <cellStyle name="Note 3 2 2 2 2 2 3" xfId="11702" xr:uid="{3A8460ED-FA87-4E3D-9403-474283DBF0EE}"/>
    <cellStyle name="Note 3 2 2 2 2 3" xfId="5325" xr:uid="{00000000-0005-0000-0000-000054210000}"/>
    <cellStyle name="Note 3 2 2 2 2 3 2" xfId="13775" xr:uid="{17829444-D21F-4374-AA05-9401078A3F4F}"/>
    <cellStyle name="Note 3 2 2 2 2 4" xfId="9557" xr:uid="{7CDCF661-854B-4915-BFC3-90CA82F7BA4D}"/>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8EB820B6-ACA0-4037-9301-55AC17410453}"/>
    <cellStyle name="Note 3 2 2 2 3 2 3" xfId="12115" xr:uid="{86E99D42-A76E-477D-94A3-5941A1525FAB}"/>
    <cellStyle name="Note 3 2 2 2 3 3" xfId="5738" xr:uid="{00000000-0005-0000-0000-000058210000}"/>
    <cellStyle name="Note 3 2 2 2 3 3 2" xfId="14188" xr:uid="{ECB73E18-925F-4442-B974-B2526BB1E0C9}"/>
    <cellStyle name="Note 3 2 2 2 3 4" xfId="9970" xr:uid="{8F215CC0-8F96-4EF0-BAE4-268ABCDD4B4B}"/>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FB15597C-7442-4C57-BBA9-A1F63BF9D0F5}"/>
    <cellStyle name="Note 3 2 2 2 4 2 3" xfId="12528" xr:uid="{E8E472C4-8220-40CE-BCD0-B0C6791A336B}"/>
    <cellStyle name="Note 3 2 2 2 4 3" xfId="6151" xr:uid="{00000000-0005-0000-0000-00005C210000}"/>
    <cellStyle name="Note 3 2 2 2 4 3 2" xfId="14601" xr:uid="{5A6194D7-7495-4697-A5FE-8F789FE8A622}"/>
    <cellStyle name="Note 3 2 2 2 4 4" xfId="10383" xr:uid="{4AE96F5C-FFFC-4A2B-977E-8210E3652D84}"/>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568767F4-ED95-4DEE-83DC-615AD742ADFB}"/>
    <cellStyle name="Note 3 2 2 2 5 2 3" xfId="12941" xr:uid="{7A085594-C87A-40C1-842B-5D7E6B9DDD2B}"/>
    <cellStyle name="Note 3 2 2 2 5 3" xfId="6564" xr:uid="{00000000-0005-0000-0000-000060210000}"/>
    <cellStyle name="Note 3 2 2 2 5 3 2" xfId="15014" xr:uid="{463A006D-6705-490D-A488-D2BA3B7C7C90}"/>
    <cellStyle name="Note 3 2 2 2 5 4" xfId="10796" xr:uid="{841DA2CC-2384-4172-BA54-7E1B3F9E93C0}"/>
    <cellStyle name="Note 3 2 2 2 6" xfId="2694" xr:uid="{00000000-0005-0000-0000-000061210000}"/>
    <cellStyle name="Note 3 2 2 2 6 2" xfId="6977" xr:uid="{00000000-0005-0000-0000-000062210000}"/>
    <cellStyle name="Note 3 2 2 2 6 2 2" xfId="15427" xr:uid="{E268888C-174F-4A64-8DD2-9E3E611E79AB}"/>
    <cellStyle name="Note 3 2 2 2 6 3" xfId="11209" xr:uid="{D9A3A21A-C98C-4AF1-9D26-C8F57F2F0A65}"/>
    <cellStyle name="Note 3 2 2 2 7" xfId="2753" xr:uid="{00000000-0005-0000-0000-000063210000}"/>
    <cellStyle name="Note 3 2 2 2 8" xfId="2834" xr:uid="{00000000-0005-0000-0000-000064210000}"/>
    <cellStyle name="Note 3 2 2 2 8 2" xfId="7057" xr:uid="{00000000-0005-0000-0000-000065210000}"/>
    <cellStyle name="Note 3 2 2 2 8 2 2" xfId="15507" xr:uid="{05CB26DE-D550-4ACE-80BE-EAD9469C1EC8}"/>
    <cellStyle name="Note 3 2 2 2 8 3" xfId="11289" xr:uid="{A084E75B-EFEE-44CB-B586-B2362179ACE2}"/>
    <cellStyle name="Note 3 2 2 2 9" xfId="4912" xr:uid="{00000000-0005-0000-0000-000066210000}"/>
    <cellStyle name="Note 3 2 2 2 9 2" xfId="13362" xr:uid="{9DA0AAD1-8236-4BDD-8DB9-C8CC5CF2DA0C}"/>
    <cellStyle name="Note 3 2 2 3" xfId="1015" xr:uid="{00000000-0005-0000-0000-000067210000}"/>
    <cellStyle name="Note 3 2 2 3 2" xfId="3247" xr:uid="{00000000-0005-0000-0000-000068210000}"/>
    <cellStyle name="Note 3 2 2 3 2 2" xfId="7469" xr:uid="{00000000-0005-0000-0000-000069210000}"/>
    <cellStyle name="Note 3 2 2 3 2 2 2" xfId="15919" xr:uid="{FE9C83B1-1B1E-4537-8F7D-25609CCD7077}"/>
    <cellStyle name="Note 3 2 2 3 2 3" xfId="11701" xr:uid="{1E12830A-87C3-4F00-8A50-6F5AF1C4ED36}"/>
    <cellStyle name="Note 3 2 2 3 3" xfId="5324" xr:uid="{00000000-0005-0000-0000-00006A210000}"/>
    <cellStyle name="Note 3 2 2 3 3 2" xfId="13774" xr:uid="{40B92969-D0D2-4BDC-8333-2ACE503411DB}"/>
    <cellStyle name="Note 3 2 2 3 4" xfId="9556" xr:uid="{BE356CF2-DFBC-4D70-A22A-0BF2601F8AAA}"/>
    <cellStyle name="Note 3 2 2 4" xfId="1430" xr:uid="{00000000-0005-0000-0000-00006B210000}"/>
    <cellStyle name="Note 3 2 2 4 2" xfId="3660" xr:uid="{00000000-0005-0000-0000-00006C210000}"/>
    <cellStyle name="Note 3 2 2 4 2 2" xfId="7882" xr:uid="{00000000-0005-0000-0000-00006D210000}"/>
    <cellStyle name="Note 3 2 2 4 2 2 2" xfId="16332" xr:uid="{B39F2901-351B-4538-998C-5980294697A3}"/>
    <cellStyle name="Note 3 2 2 4 2 3" xfId="12114" xr:uid="{3C992949-59D1-45A7-AE19-5F43C36DBB7E}"/>
    <cellStyle name="Note 3 2 2 4 3" xfId="5737" xr:uid="{00000000-0005-0000-0000-00006E210000}"/>
    <cellStyle name="Note 3 2 2 4 3 2" xfId="14187" xr:uid="{1D7EF7C7-88C6-4041-A285-BCF212EFF208}"/>
    <cellStyle name="Note 3 2 2 4 4" xfId="9969" xr:uid="{64E0E749-0CDC-4F3B-B220-8D523BE1FD4A}"/>
    <cellStyle name="Note 3 2 2 5" xfId="1844" xr:uid="{00000000-0005-0000-0000-00006F210000}"/>
    <cellStyle name="Note 3 2 2 5 2" xfId="4073" xr:uid="{00000000-0005-0000-0000-000070210000}"/>
    <cellStyle name="Note 3 2 2 5 2 2" xfId="8295" xr:uid="{00000000-0005-0000-0000-000071210000}"/>
    <cellStyle name="Note 3 2 2 5 2 2 2" xfId="16745" xr:uid="{7C865098-1579-48D4-92C5-CB19E6CFE935}"/>
    <cellStyle name="Note 3 2 2 5 2 3" xfId="12527" xr:uid="{58CCB9B5-5E1E-45CB-88BF-C8507FB91BC3}"/>
    <cellStyle name="Note 3 2 2 5 3" xfId="6150" xr:uid="{00000000-0005-0000-0000-000072210000}"/>
    <cellStyle name="Note 3 2 2 5 3 2" xfId="14600" xr:uid="{B4A52E52-8398-4AD2-92F4-ADA0423E5013}"/>
    <cellStyle name="Note 3 2 2 5 4" xfId="10382" xr:uid="{B216DB72-9294-41B9-86EB-4CE82678E694}"/>
    <cellStyle name="Note 3 2 2 6" xfId="2257" xr:uid="{00000000-0005-0000-0000-000073210000}"/>
    <cellStyle name="Note 3 2 2 6 2" xfId="4486" xr:uid="{00000000-0005-0000-0000-000074210000}"/>
    <cellStyle name="Note 3 2 2 6 2 2" xfId="8708" xr:uid="{00000000-0005-0000-0000-000075210000}"/>
    <cellStyle name="Note 3 2 2 6 2 2 2" xfId="17158" xr:uid="{E4E8A608-86A7-407E-98F9-526FD97BAF97}"/>
    <cellStyle name="Note 3 2 2 6 2 3" xfId="12940" xr:uid="{75784644-9669-4754-A6A4-BC1DFECE2357}"/>
    <cellStyle name="Note 3 2 2 6 3" xfId="6563" xr:uid="{00000000-0005-0000-0000-000076210000}"/>
    <cellStyle name="Note 3 2 2 6 3 2" xfId="15013" xr:uid="{73A455F3-DA62-43C1-BD4F-B88AFBCC3377}"/>
    <cellStyle name="Note 3 2 2 6 4" xfId="10795" xr:uid="{9556CC35-5D48-4C10-90A5-C9FAD8F63CA7}"/>
    <cellStyle name="Note 3 2 2 7" xfId="2693" xr:uid="{00000000-0005-0000-0000-000077210000}"/>
    <cellStyle name="Note 3 2 2 7 2" xfId="6976" xr:uid="{00000000-0005-0000-0000-000078210000}"/>
    <cellStyle name="Note 3 2 2 7 2 2" xfId="15426" xr:uid="{7821A74B-08F2-44A3-9BB0-280A04ACEE85}"/>
    <cellStyle name="Note 3 2 2 7 3" xfId="11208" xr:uid="{D9743861-CB9B-42E7-AC4A-5EFD515DC57A}"/>
    <cellStyle name="Note 3 2 2 8" xfId="2752" xr:uid="{00000000-0005-0000-0000-000079210000}"/>
    <cellStyle name="Note 3 2 2 9" xfId="2833" xr:uid="{00000000-0005-0000-0000-00007A210000}"/>
    <cellStyle name="Note 3 2 2 9 2" xfId="7056" xr:uid="{00000000-0005-0000-0000-00007B210000}"/>
    <cellStyle name="Note 3 2 2 9 2 2" xfId="15506" xr:uid="{5E348F74-50B6-4359-92C8-BCF209A023AB}"/>
    <cellStyle name="Note 3 2 2 9 3" xfId="11288" xr:uid="{2B8CB197-7969-4B96-9ADD-B0E7A1B9DBE8}"/>
    <cellStyle name="Note 3 2 3" xfId="557" xr:uid="{00000000-0005-0000-0000-00007C210000}"/>
    <cellStyle name="Note 3 2 3 10" xfId="9145" xr:uid="{069F3976-6F80-450B-B75B-A687875D7AB0}"/>
    <cellStyle name="Note 3 2 3 2" xfId="1017" xr:uid="{00000000-0005-0000-0000-00007D210000}"/>
    <cellStyle name="Note 3 2 3 2 2" xfId="3249" xr:uid="{00000000-0005-0000-0000-00007E210000}"/>
    <cellStyle name="Note 3 2 3 2 2 2" xfId="7471" xr:uid="{00000000-0005-0000-0000-00007F210000}"/>
    <cellStyle name="Note 3 2 3 2 2 2 2" xfId="15921" xr:uid="{3D0DAAEE-3EA2-4FA7-B928-35AD3DF21594}"/>
    <cellStyle name="Note 3 2 3 2 2 3" xfId="11703" xr:uid="{198582F0-9594-4325-BB20-5A70A3DCEBC5}"/>
    <cellStyle name="Note 3 2 3 2 3" xfId="5326" xr:uid="{00000000-0005-0000-0000-000080210000}"/>
    <cellStyle name="Note 3 2 3 2 3 2" xfId="13776" xr:uid="{30397E1B-94F9-4734-93F4-0A4DC2FAB890}"/>
    <cellStyle name="Note 3 2 3 2 4" xfId="9558" xr:uid="{2A04D0C9-7388-4180-8F0E-4B3842979BA2}"/>
    <cellStyle name="Note 3 2 3 3" xfId="1432" xr:uid="{00000000-0005-0000-0000-000081210000}"/>
    <cellStyle name="Note 3 2 3 3 2" xfId="3662" xr:uid="{00000000-0005-0000-0000-000082210000}"/>
    <cellStyle name="Note 3 2 3 3 2 2" xfId="7884" xr:uid="{00000000-0005-0000-0000-000083210000}"/>
    <cellStyle name="Note 3 2 3 3 2 2 2" xfId="16334" xr:uid="{A8C7DD8D-FB65-4F7C-8762-B9E76B786A0C}"/>
    <cellStyle name="Note 3 2 3 3 2 3" xfId="12116" xr:uid="{05C4C9F6-B3C9-4DE2-9DAB-41A8E9C46389}"/>
    <cellStyle name="Note 3 2 3 3 3" xfId="5739" xr:uid="{00000000-0005-0000-0000-000084210000}"/>
    <cellStyle name="Note 3 2 3 3 3 2" xfId="14189" xr:uid="{48B43EF5-E2F6-4B97-B264-A1370EA5F77C}"/>
    <cellStyle name="Note 3 2 3 3 4" xfId="9971" xr:uid="{5E6DE773-8734-4061-AD82-D913A37B1476}"/>
    <cellStyle name="Note 3 2 3 4" xfId="1846" xr:uid="{00000000-0005-0000-0000-000085210000}"/>
    <cellStyle name="Note 3 2 3 4 2" xfId="4075" xr:uid="{00000000-0005-0000-0000-000086210000}"/>
    <cellStyle name="Note 3 2 3 4 2 2" xfId="8297" xr:uid="{00000000-0005-0000-0000-000087210000}"/>
    <cellStyle name="Note 3 2 3 4 2 2 2" xfId="16747" xr:uid="{6CD42193-4415-4810-B098-2A8DDFF9A33E}"/>
    <cellStyle name="Note 3 2 3 4 2 3" xfId="12529" xr:uid="{D3E6ED9F-C508-4AFE-87C7-119F30BBCA95}"/>
    <cellStyle name="Note 3 2 3 4 3" xfId="6152" xr:uid="{00000000-0005-0000-0000-000088210000}"/>
    <cellStyle name="Note 3 2 3 4 3 2" xfId="14602" xr:uid="{0CA559D4-59A8-44CA-9570-644DCF7AFF55}"/>
    <cellStyle name="Note 3 2 3 4 4" xfId="10384" xr:uid="{358BE901-AF0E-43A3-9040-00CB5DA66415}"/>
    <cellStyle name="Note 3 2 3 5" xfId="2259" xr:uid="{00000000-0005-0000-0000-000089210000}"/>
    <cellStyle name="Note 3 2 3 5 2" xfId="4488" xr:uid="{00000000-0005-0000-0000-00008A210000}"/>
    <cellStyle name="Note 3 2 3 5 2 2" xfId="8710" xr:uid="{00000000-0005-0000-0000-00008B210000}"/>
    <cellStyle name="Note 3 2 3 5 2 2 2" xfId="17160" xr:uid="{F2D24E26-715E-449E-B899-F589FEB91888}"/>
    <cellStyle name="Note 3 2 3 5 2 3" xfId="12942" xr:uid="{67514B49-4ED4-4B16-988C-FD5CE917B31C}"/>
    <cellStyle name="Note 3 2 3 5 3" xfId="6565" xr:uid="{00000000-0005-0000-0000-00008C210000}"/>
    <cellStyle name="Note 3 2 3 5 3 2" xfId="15015" xr:uid="{1A414AC9-CB5B-48FA-AA25-8205F345D1EA}"/>
    <cellStyle name="Note 3 2 3 5 4" xfId="10797" xr:uid="{95864837-4770-4CCF-96CC-69C2189A3D15}"/>
    <cellStyle name="Note 3 2 3 6" xfId="2695" xr:uid="{00000000-0005-0000-0000-00008D210000}"/>
    <cellStyle name="Note 3 2 3 6 2" xfId="6978" xr:uid="{00000000-0005-0000-0000-00008E210000}"/>
    <cellStyle name="Note 3 2 3 6 2 2" xfId="15428" xr:uid="{A98CF5AA-C3C2-4F78-8BB9-4DF473559062}"/>
    <cellStyle name="Note 3 2 3 6 3" xfId="11210" xr:uid="{E5FE4911-7D73-4C07-8873-0115138F372F}"/>
    <cellStyle name="Note 3 2 3 7" xfId="2754" xr:uid="{00000000-0005-0000-0000-00008F210000}"/>
    <cellStyle name="Note 3 2 3 8" xfId="2835" xr:uid="{00000000-0005-0000-0000-000090210000}"/>
    <cellStyle name="Note 3 2 3 8 2" xfId="7058" xr:uid="{00000000-0005-0000-0000-000091210000}"/>
    <cellStyle name="Note 3 2 3 8 2 2" xfId="15508" xr:uid="{F0462DE2-34FF-4C89-BD5E-D2A6CECFF94B}"/>
    <cellStyle name="Note 3 2 3 8 3" xfId="11290" xr:uid="{5A8B6A68-B1F6-4992-90D5-5A9E84031AED}"/>
    <cellStyle name="Note 3 2 3 9" xfId="4913" xr:uid="{00000000-0005-0000-0000-000092210000}"/>
    <cellStyle name="Note 3 2 3 9 2" xfId="13363" xr:uid="{18B8CA5C-F844-4440-81E2-A217927D5EE6}"/>
    <cellStyle name="Note 3 2 4" xfId="1014" xr:uid="{00000000-0005-0000-0000-000093210000}"/>
    <cellStyle name="Note 3 2 4 2" xfId="3246" xr:uid="{00000000-0005-0000-0000-000094210000}"/>
    <cellStyle name="Note 3 2 4 2 2" xfId="7468" xr:uid="{00000000-0005-0000-0000-000095210000}"/>
    <cellStyle name="Note 3 2 4 2 2 2" xfId="15918" xr:uid="{A8E3783A-89DA-4CD2-97DF-EB23350FD948}"/>
    <cellStyle name="Note 3 2 4 2 3" xfId="11700" xr:uid="{1FA023E7-5CEB-4BD3-BF37-D9A4CAE418AF}"/>
    <cellStyle name="Note 3 2 4 3" xfId="5323" xr:uid="{00000000-0005-0000-0000-000096210000}"/>
    <cellStyle name="Note 3 2 4 3 2" xfId="13773" xr:uid="{1FB07CF4-26BB-41F5-9497-543F5C00283A}"/>
    <cellStyle name="Note 3 2 4 4" xfId="9555" xr:uid="{18F4582F-9D01-4DD3-AFD4-480F0480877B}"/>
    <cellStyle name="Note 3 2 5" xfId="1429" xr:uid="{00000000-0005-0000-0000-000097210000}"/>
    <cellStyle name="Note 3 2 5 2" xfId="3659" xr:uid="{00000000-0005-0000-0000-000098210000}"/>
    <cellStyle name="Note 3 2 5 2 2" xfId="7881" xr:uid="{00000000-0005-0000-0000-000099210000}"/>
    <cellStyle name="Note 3 2 5 2 2 2" xfId="16331" xr:uid="{456A8372-1A71-4675-B4B8-45BB5DFB4A9E}"/>
    <cellStyle name="Note 3 2 5 2 3" xfId="12113" xr:uid="{EB0D434B-9CC2-4C9E-BBF4-7C202B20CC04}"/>
    <cellStyle name="Note 3 2 5 3" xfId="5736" xr:uid="{00000000-0005-0000-0000-00009A210000}"/>
    <cellStyle name="Note 3 2 5 3 2" xfId="14186" xr:uid="{10732D49-C48A-4DE9-876B-055675FB89C8}"/>
    <cellStyle name="Note 3 2 5 4" xfId="9968" xr:uid="{04EB0552-FD52-48A0-AAEF-DB519F983B06}"/>
    <cellStyle name="Note 3 2 6" xfId="1843" xr:uid="{00000000-0005-0000-0000-00009B210000}"/>
    <cellStyle name="Note 3 2 6 2" xfId="4072" xr:uid="{00000000-0005-0000-0000-00009C210000}"/>
    <cellStyle name="Note 3 2 6 2 2" xfId="8294" xr:uid="{00000000-0005-0000-0000-00009D210000}"/>
    <cellStyle name="Note 3 2 6 2 2 2" xfId="16744" xr:uid="{BA257CC8-469F-4362-8169-43415D898869}"/>
    <cellStyle name="Note 3 2 6 2 3" xfId="12526" xr:uid="{269C6113-14C1-41D1-8B71-610BD1019CE0}"/>
    <cellStyle name="Note 3 2 6 3" xfId="6149" xr:uid="{00000000-0005-0000-0000-00009E210000}"/>
    <cellStyle name="Note 3 2 6 3 2" xfId="14599" xr:uid="{A59A77DC-72E7-462C-AF55-DA68A49D807B}"/>
    <cellStyle name="Note 3 2 6 4" xfId="10381" xr:uid="{E08D9398-2FF7-4CE9-87A3-DB31241AC4C2}"/>
    <cellStyle name="Note 3 2 7" xfId="2256" xr:uid="{00000000-0005-0000-0000-00009F210000}"/>
    <cellStyle name="Note 3 2 7 2" xfId="4485" xr:uid="{00000000-0005-0000-0000-0000A0210000}"/>
    <cellStyle name="Note 3 2 7 2 2" xfId="8707" xr:uid="{00000000-0005-0000-0000-0000A1210000}"/>
    <cellStyle name="Note 3 2 7 2 2 2" xfId="17157" xr:uid="{708BBB9C-1930-4633-AD4D-0D44ED69E42F}"/>
    <cellStyle name="Note 3 2 7 2 3" xfId="12939" xr:uid="{7BCFD4C7-71A6-4993-92A2-6B85F6D6468E}"/>
    <cellStyle name="Note 3 2 7 3" xfId="6562" xr:uid="{00000000-0005-0000-0000-0000A2210000}"/>
    <cellStyle name="Note 3 2 7 3 2" xfId="15012" xr:uid="{B4F40D38-8ED3-4FCE-911B-976741F64452}"/>
    <cellStyle name="Note 3 2 7 4" xfId="10794" xr:uid="{A21E8D92-EB61-4128-8379-973C222E06AB}"/>
    <cellStyle name="Note 3 2 8" xfId="2692" xr:uid="{00000000-0005-0000-0000-0000A3210000}"/>
    <cellStyle name="Note 3 2 8 2" xfId="6975" xr:uid="{00000000-0005-0000-0000-0000A4210000}"/>
    <cellStyle name="Note 3 2 8 2 2" xfId="15425" xr:uid="{A4B03E60-2E13-4A56-8B7D-76A6DD418B55}"/>
    <cellStyle name="Note 3 2 8 3" xfId="11207" xr:uid="{496DF69D-7DA1-4C01-8D6C-1962F88785CD}"/>
    <cellStyle name="Note 3 2 9" xfId="2751" xr:uid="{00000000-0005-0000-0000-0000A5210000}"/>
    <cellStyle name="Note 3 3" xfId="558" xr:uid="{00000000-0005-0000-0000-0000A6210000}"/>
    <cellStyle name="Note 3 3 10" xfId="4914" xr:uid="{00000000-0005-0000-0000-0000A7210000}"/>
    <cellStyle name="Note 3 3 10 2" xfId="13364" xr:uid="{03FCE935-1288-4842-8865-73A390A10433}"/>
    <cellStyle name="Note 3 3 11" xfId="9146" xr:uid="{54EC846C-98AF-46F8-803A-F7F7519910D4}"/>
    <cellStyle name="Note 3 3 2" xfId="559" xr:uid="{00000000-0005-0000-0000-0000A8210000}"/>
    <cellStyle name="Note 3 3 2 10" xfId="9147" xr:uid="{7CB57C6D-8279-45A8-9C05-6C3AE2285861}"/>
    <cellStyle name="Note 3 3 2 2" xfId="1019" xr:uid="{00000000-0005-0000-0000-0000A9210000}"/>
    <cellStyle name="Note 3 3 2 2 2" xfId="3251" xr:uid="{00000000-0005-0000-0000-0000AA210000}"/>
    <cellStyle name="Note 3 3 2 2 2 2" xfId="7473" xr:uid="{00000000-0005-0000-0000-0000AB210000}"/>
    <cellStyle name="Note 3 3 2 2 2 2 2" xfId="15923" xr:uid="{55122BF6-43ED-4800-8A64-23607731D603}"/>
    <cellStyle name="Note 3 3 2 2 2 3" xfId="11705" xr:uid="{7F14FC18-0160-4FA6-B7E0-C7862CE76CF4}"/>
    <cellStyle name="Note 3 3 2 2 3" xfId="5328" xr:uid="{00000000-0005-0000-0000-0000AC210000}"/>
    <cellStyle name="Note 3 3 2 2 3 2" xfId="13778" xr:uid="{A6D55F0C-EE76-4B03-B46F-7AD16CF796B9}"/>
    <cellStyle name="Note 3 3 2 2 4" xfId="9560" xr:uid="{ACA1D964-1D71-473C-8827-A6DED3B7F11A}"/>
    <cellStyle name="Note 3 3 2 3" xfId="1434" xr:uid="{00000000-0005-0000-0000-0000AD210000}"/>
    <cellStyle name="Note 3 3 2 3 2" xfId="3664" xr:uid="{00000000-0005-0000-0000-0000AE210000}"/>
    <cellStyle name="Note 3 3 2 3 2 2" xfId="7886" xr:uid="{00000000-0005-0000-0000-0000AF210000}"/>
    <cellStyle name="Note 3 3 2 3 2 2 2" xfId="16336" xr:uid="{4F8D4A50-F323-4617-A75C-534695AE0AD4}"/>
    <cellStyle name="Note 3 3 2 3 2 3" xfId="12118" xr:uid="{D5A01AA6-22AD-4223-B04E-ED0B2381E937}"/>
    <cellStyle name="Note 3 3 2 3 3" xfId="5741" xr:uid="{00000000-0005-0000-0000-0000B0210000}"/>
    <cellStyle name="Note 3 3 2 3 3 2" xfId="14191" xr:uid="{2D973EED-F8B0-4956-AE9D-9EE5C37C7938}"/>
    <cellStyle name="Note 3 3 2 3 4" xfId="9973" xr:uid="{ABE04438-0902-4B73-A6FD-A0CE1C9C8F0F}"/>
    <cellStyle name="Note 3 3 2 4" xfId="1848" xr:uid="{00000000-0005-0000-0000-0000B1210000}"/>
    <cellStyle name="Note 3 3 2 4 2" xfId="4077" xr:uid="{00000000-0005-0000-0000-0000B2210000}"/>
    <cellStyle name="Note 3 3 2 4 2 2" xfId="8299" xr:uid="{00000000-0005-0000-0000-0000B3210000}"/>
    <cellStyle name="Note 3 3 2 4 2 2 2" xfId="16749" xr:uid="{BEE73326-23A3-4202-9B38-4D7BCDBF6811}"/>
    <cellStyle name="Note 3 3 2 4 2 3" xfId="12531" xr:uid="{4286514F-504F-466A-AAEE-9A53B55DE873}"/>
    <cellStyle name="Note 3 3 2 4 3" xfId="6154" xr:uid="{00000000-0005-0000-0000-0000B4210000}"/>
    <cellStyle name="Note 3 3 2 4 3 2" xfId="14604" xr:uid="{53D159D9-D896-46D9-B44D-A8C59A16F481}"/>
    <cellStyle name="Note 3 3 2 4 4" xfId="10386" xr:uid="{D84CE6D5-7908-4BFB-997C-1C023D812048}"/>
    <cellStyle name="Note 3 3 2 5" xfId="2261" xr:uid="{00000000-0005-0000-0000-0000B5210000}"/>
    <cellStyle name="Note 3 3 2 5 2" xfId="4490" xr:uid="{00000000-0005-0000-0000-0000B6210000}"/>
    <cellStyle name="Note 3 3 2 5 2 2" xfId="8712" xr:uid="{00000000-0005-0000-0000-0000B7210000}"/>
    <cellStyle name="Note 3 3 2 5 2 2 2" xfId="17162" xr:uid="{6FE0AC4F-91F9-4538-8C91-A1AEBF90749C}"/>
    <cellStyle name="Note 3 3 2 5 2 3" xfId="12944" xr:uid="{E422D9F2-575A-40EF-BDF1-6905AEDC3CDC}"/>
    <cellStyle name="Note 3 3 2 5 3" xfId="6567" xr:uid="{00000000-0005-0000-0000-0000B8210000}"/>
    <cellStyle name="Note 3 3 2 5 3 2" xfId="15017" xr:uid="{7D8D6348-1734-4DEA-AE29-3C07E73368FC}"/>
    <cellStyle name="Note 3 3 2 5 4" xfId="10799" xr:uid="{0262B08B-4494-4127-A26C-DA3C8B6E28E6}"/>
    <cellStyle name="Note 3 3 2 6" xfId="2697" xr:uid="{00000000-0005-0000-0000-0000B9210000}"/>
    <cellStyle name="Note 3 3 2 6 2" xfId="6980" xr:uid="{00000000-0005-0000-0000-0000BA210000}"/>
    <cellStyle name="Note 3 3 2 6 2 2" xfId="15430" xr:uid="{C5BC830F-DA2A-4B3A-90D0-8CDA9FDD1B24}"/>
    <cellStyle name="Note 3 3 2 6 3" xfId="11212" xr:uid="{896C4D99-CE6F-4387-9F66-CBEF5AD3819E}"/>
    <cellStyle name="Note 3 3 2 7" xfId="2756" xr:uid="{00000000-0005-0000-0000-0000BB210000}"/>
    <cellStyle name="Note 3 3 2 8" xfId="2837" xr:uid="{00000000-0005-0000-0000-0000BC210000}"/>
    <cellStyle name="Note 3 3 2 8 2" xfId="7060" xr:uid="{00000000-0005-0000-0000-0000BD210000}"/>
    <cellStyle name="Note 3 3 2 8 2 2" xfId="15510" xr:uid="{A70E5B11-8C28-492F-8B42-22A339DD59FD}"/>
    <cellStyle name="Note 3 3 2 8 3" xfId="11292" xr:uid="{EDF01D46-79BD-4CA1-9903-41BFB155D173}"/>
    <cellStyle name="Note 3 3 2 9" xfId="4915" xr:uid="{00000000-0005-0000-0000-0000BE210000}"/>
    <cellStyle name="Note 3 3 2 9 2" xfId="13365" xr:uid="{56DED4D4-924C-4DD6-96B3-AD42449EB62C}"/>
    <cellStyle name="Note 3 3 3" xfId="1018" xr:uid="{00000000-0005-0000-0000-0000BF210000}"/>
    <cellStyle name="Note 3 3 3 2" xfId="3250" xr:uid="{00000000-0005-0000-0000-0000C0210000}"/>
    <cellStyle name="Note 3 3 3 2 2" xfId="7472" xr:uid="{00000000-0005-0000-0000-0000C1210000}"/>
    <cellStyle name="Note 3 3 3 2 2 2" xfId="15922" xr:uid="{1545DEAB-110C-420A-8B6B-A32791215E8B}"/>
    <cellStyle name="Note 3 3 3 2 3" xfId="11704" xr:uid="{D7CA9B60-6F6F-428E-A0CC-64D9347B955D}"/>
    <cellStyle name="Note 3 3 3 3" xfId="5327" xr:uid="{00000000-0005-0000-0000-0000C2210000}"/>
    <cellStyle name="Note 3 3 3 3 2" xfId="13777" xr:uid="{079E2439-9514-425A-9254-FA45D0E15E74}"/>
    <cellStyle name="Note 3 3 3 4" xfId="9559" xr:uid="{BBF64198-A629-43DA-A5D1-E88329D9F0D2}"/>
    <cellStyle name="Note 3 3 4" xfId="1433" xr:uid="{00000000-0005-0000-0000-0000C3210000}"/>
    <cellStyle name="Note 3 3 4 2" xfId="3663" xr:uid="{00000000-0005-0000-0000-0000C4210000}"/>
    <cellStyle name="Note 3 3 4 2 2" xfId="7885" xr:uid="{00000000-0005-0000-0000-0000C5210000}"/>
    <cellStyle name="Note 3 3 4 2 2 2" xfId="16335" xr:uid="{42BBC412-4AA8-4C72-BE50-D2FF708E9DC0}"/>
    <cellStyle name="Note 3 3 4 2 3" xfId="12117" xr:uid="{1438444A-28F6-417A-8BE5-AF686D1C2221}"/>
    <cellStyle name="Note 3 3 4 3" xfId="5740" xr:uid="{00000000-0005-0000-0000-0000C6210000}"/>
    <cellStyle name="Note 3 3 4 3 2" xfId="14190" xr:uid="{AC418B47-B6B8-4B3A-8800-B750D5AFF275}"/>
    <cellStyle name="Note 3 3 4 4" xfId="9972" xr:uid="{98B23388-6796-47AB-B60E-D05544CC54DA}"/>
    <cellStyle name="Note 3 3 5" xfId="1847" xr:uid="{00000000-0005-0000-0000-0000C7210000}"/>
    <cellStyle name="Note 3 3 5 2" xfId="4076" xr:uid="{00000000-0005-0000-0000-0000C8210000}"/>
    <cellStyle name="Note 3 3 5 2 2" xfId="8298" xr:uid="{00000000-0005-0000-0000-0000C9210000}"/>
    <cellStyle name="Note 3 3 5 2 2 2" xfId="16748" xr:uid="{6A952770-3B00-4221-ABE3-2B2A66F9FA62}"/>
    <cellStyle name="Note 3 3 5 2 3" xfId="12530" xr:uid="{E18161B4-3BE5-4197-AC5D-D3783542A999}"/>
    <cellStyle name="Note 3 3 5 3" xfId="6153" xr:uid="{00000000-0005-0000-0000-0000CA210000}"/>
    <cellStyle name="Note 3 3 5 3 2" xfId="14603" xr:uid="{F16A4930-B880-4CC8-B159-286805147C74}"/>
    <cellStyle name="Note 3 3 5 4" xfId="10385" xr:uid="{227B601D-C85A-4F3D-8158-D7B752D7D762}"/>
    <cellStyle name="Note 3 3 6" xfId="2260" xr:uid="{00000000-0005-0000-0000-0000CB210000}"/>
    <cellStyle name="Note 3 3 6 2" xfId="4489" xr:uid="{00000000-0005-0000-0000-0000CC210000}"/>
    <cellStyle name="Note 3 3 6 2 2" xfId="8711" xr:uid="{00000000-0005-0000-0000-0000CD210000}"/>
    <cellStyle name="Note 3 3 6 2 2 2" xfId="17161" xr:uid="{050DBDD3-04F6-4CFB-9097-E3D1E4D5D31F}"/>
    <cellStyle name="Note 3 3 6 2 3" xfId="12943" xr:uid="{103A3DED-A74E-4D6B-B89C-5E765BC342F3}"/>
    <cellStyle name="Note 3 3 6 3" xfId="6566" xr:uid="{00000000-0005-0000-0000-0000CE210000}"/>
    <cellStyle name="Note 3 3 6 3 2" xfId="15016" xr:uid="{5FC95091-7ABE-4265-B69D-0D7B1A7B93D4}"/>
    <cellStyle name="Note 3 3 6 4" xfId="10798" xr:uid="{7888E89D-5EBB-44F6-88E6-D9043594EA2A}"/>
    <cellStyle name="Note 3 3 7" xfId="2696" xr:uid="{00000000-0005-0000-0000-0000CF210000}"/>
    <cellStyle name="Note 3 3 7 2" xfId="6979" xr:uid="{00000000-0005-0000-0000-0000D0210000}"/>
    <cellStyle name="Note 3 3 7 2 2" xfId="15429" xr:uid="{2FFD9AB4-EA24-4FA9-9275-BBF03B1784D9}"/>
    <cellStyle name="Note 3 3 7 3" xfId="11211" xr:uid="{7836D3F2-4D8C-47C5-AD94-49AD5D0F0AC8}"/>
    <cellStyle name="Note 3 3 8" xfId="2755" xr:uid="{00000000-0005-0000-0000-0000D1210000}"/>
    <cellStyle name="Note 3 3 9" xfId="2836" xr:uid="{00000000-0005-0000-0000-0000D2210000}"/>
    <cellStyle name="Note 3 3 9 2" xfId="7059" xr:uid="{00000000-0005-0000-0000-0000D3210000}"/>
    <cellStyle name="Note 3 3 9 2 2" xfId="15509" xr:uid="{1CD96CCB-3B53-43E4-9370-873AB405ADF6}"/>
    <cellStyle name="Note 3 3 9 3" xfId="11291" xr:uid="{BA4A00BD-9755-4554-B23D-F648C08D3B84}"/>
    <cellStyle name="Note 3 4" xfId="560" xr:uid="{00000000-0005-0000-0000-0000D4210000}"/>
    <cellStyle name="Note 3 4 10" xfId="9148" xr:uid="{115E140F-053B-4685-96C5-A0620AEADAD1}"/>
    <cellStyle name="Note 3 4 2" xfId="1020" xr:uid="{00000000-0005-0000-0000-0000D5210000}"/>
    <cellStyle name="Note 3 4 2 2" xfId="3252" xr:uid="{00000000-0005-0000-0000-0000D6210000}"/>
    <cellStyle name="Note 3 4 2 2 2" xfId="7474" xr:uid="{00000000-0005-0000-0000-0000D7210000}"/>
    <cellStyle name="Note 3 4 2 2 2 2" xfId="15924" xr:uid="{B78762D1-70F5-4181-B720-DF8CFF9209BC}"/>
    <cellStyle name="Note 3 4 2 2 3" xfId="11706" xr:uid="{1F122CF2-8F17-4380-A257-39F2D34158F1}"/>
    <cellStyle name="Note 3 4 2 3" xfId="5329" xr:uid="{00000000-0005-0000-0000-0000D8210000}"/>
    <cellStyle name="Note 3 4 2 3 2" xfId="13779" xr:uid="{766C15B5-3E4E-4F96-A0CB-E598C863A02E}"/>
    <cellStyle name="Note 3 4 2 4" xfId="9561" xr:uid="{D2B7B514-EBC0-4ADA-B34F-2404177AE05A}"/>
    <cellStyle name="Note 3 4 3" xfId="1435" xr:uid="{00000000-0005-0000-0000-0000D9210000}"/>
    <cellStyle name="Note 3 4 3 2" xfId="3665" xr:uid="{00000000-0005-0000-0000-0000DA210000}"/>
    <cellStyle name="Note 3 4 3 2 2" xfId="7887" xr:uid="{00000000-0005-0000-0000-0000DB210000}"/>
    <cellStyle name="Note 3 4 3 2 2 2" xfId="16337" xr:uid="{720B1560-94C7-4F21-9B02-36E9A7381DDE}"/>
    <cellStyle name="Note 3 4 3 2 3" xfId="12119" xr:uid="{FF4AC54F-40DE-4441-B533-096BDD64FB84}"/>
    <cellStyle name="Note 3 4 3 3" xfId="5742" xr:uid="{00000000-0005-0000-0000-0000DC210000}"/>
    <cellStyle name="Note 3 4 3 3 2" xfId="14192" xr:uid="{B2F474B5-33F3-424C-A505-7C68AB8B24DC}"/>
    <cellStyle name="Note 3 4 3 4" xfId="9974" xr:uid="{9993D150-8D80-4C5A-AB8F-1BEB2714F71A}"/>
    <cellStyle name="Note 3 4 4" xfId="1849" xr:uid="{00000000-0005-0000-0000-0000DD210000}"/>
    <cellStyle name="Note 3 4 4 2" xfId="4078" xr:uid="{00000000-0005-0000-0000-0000DE210000}"/>
    <cellStyle name="Note 3 4 4 2 2" xfId="8300" xr:uid="{00000000-0005-0000-0000-0000DF210000}"/>
    <cellStyle name="Note 3 4 4 2 2 2" xfId="16750" xr:uid="{2427833A-831C-43A3-ACB5-FEE01D347C23}"/>
    <cellStyle name="Note 3 4 4 2 3" xfId="12532" xr:uid="{31EFFCAD-F395-4821-8991-B44DD1B6E2C4}"/>
    <cellStyle name="Note 3 4 4 3" xfId="6155" xr:uid="{00000000-0005-0000-0000-0000E0210000}"/>
    <cellStyle name="Note 3 4 4 3 2" xfId="14605" xr:uid="{92F9FCD6-B280-4AB6-901B-6E772DF49679}"/>
    <cellStyle name="Note 3 4 4 4" xfId="10387" xr:uid="{64AF41DC-8CEF-4155-A7D4-44FB99575B51}"/>
    <cellStyle name="Note 3 4 5" xfId="2262" xr:uid="{00000000-0005-0000-0000-0000E1210000}"/>
    <cellStyle name="Note 3 4 5 2" xfId="4491" xr:uid="{00000000-0005-0000-0000-0000E2210000}"/>
    <cellStyle name="Note 3 4 5 2 2" xfId="8713" xr:uid="{00000000-0005-0000-0000-0000E3210000}"/>
    <cellStyle name="Note 3 4 5 2 2 2" xfId="17163" xr:uid="{42CD6C45-C46C-46CD-B522-E37C000DB7B9}"/>
    <cellStyle name="Note 3 4 5 2 3" xfId="12945" xr:uid="{27F02C42-E5AA-460F-BEF9-6D0B3ED7775D}"/>
    <cellStyle name="Note 3 4 5 3" xfId="6568" xr:uid="{00000000-0005-0000-0000-0000E4210000}"/>
    <cellStyle name="Note 3 4 5 3 2" xfId="15018" xr:uid="{1A2EAB0A-B1FA-4C5F-B0A2-0174ED31C0B7}"/>
    <cellStyle name="Note 3 4 5 4" xfId="10800" xr:uid="{153A122E-BD24-4636-92B9-E3D3C4440EFD}"/>
    <cellStyle name="Note 3 4 6" xfId="2698" xr:uid="{00000000-0005-0000-0000-0000E5210000}"/>
    <cellStyle name="Note 3 4 6 2" xfId="6981" xr:uid="{00000000-0005-0000-0000-0000E6210000}"/>
    <cellStyle name="Note 3 4 6 2 2" xfId="15431" xr:uid="{062E3E67-44AF-4C38-9E6D-32D3FCE98079}"/>
    <cellStyle name="Note 3 4 6 3" xfId="11213" xr:uid="{9706D42C-23D7-4939-B751-5FF71AB44806}"/>
    <cellStyle name="Note 3 4 7" xfId="2757" xr:uid="{00000000-0005-0000-0000-0000E7210000}"/>
    <cellStyle name="Note 3 4 8" xfId="2838" xr:uid="{00000000-0005-0000-0000-0000E8210000}"/>
    <cellStyle name="Note 3 4 8 2" xfId="7061" xr:uid="{00000000-0005-0000-0000-0000E9210000}"/>
    <cellStyle name="Note 3 4 8 2 2" xfId="15511" xr:uid="{B9690F78-0A57-4DED-B3B3-873B122DD596}"/>
    <cellStyle name="Note 3 4 8 3" xfId="11293" xr:uid="{397A2957-3AB7-40A0-9E2B-75D8B3DAACF8}"/>
    <cellStyle name="Note 3 4 9" xfId="4916" xr:uid="{00000000-0005-0000-0000-0000EA210000}"/>
    <cellStyle name="Note 3 4 9 2" xfId="13366" xr:uid="{7B20EB57-88D3-44E7-BAED-23A70978B87D}"/>
    <cellStyle name="Note 3 5" xfId="561" xr:uid="{00000000-0005-0000-0000-0000EB210000}"/>
    <cellStyle name="Note 3 5 10" xfId="9149" xr:uid="{BF35B947-A38A-4BFD-8030-7516FB5052C2}"/>
    <cellStyle name="Note 3 5 2" xfId="1021" xr:uid="{00000000-0005-0000-0000-0000EC210000}"/>
    <cellStyle name="Note 3 5 2 2" xfId="3253" xr:uid="{00000000-0005-0000-0000-0000ED210000}"/>
    <cellStyle name="Note 3 5 2 2 2" xfId="7475" xr:uid="{00000000-0005-0000-0000-0000EE210000}"/>
    <cellStyle name="Note 3 5 2 2 2 2" xfId="15925" xr:uid="{ADEC6BA1-0DE2-4D0E-B245-29D0355CA4B2}"/>
    <cellStyle name="Note 3 5 2 2 3" xfId="11707" xr:uid="{7D70F8FD-DF0B-4E2C-AC8D-E36BE0077EF7}"/>
    <cellStyle name="Note 3 5 2 3" xfId="5330" xr:uid="{00000000-0005-0000-0000-0000EF210000}"/>
    <cellStyle name="Note 3 5 2 3 2" xfId="13780" xr:uid="{718698BF-9D12-4193-9622-A8F1702658BF}"/>
    <cellStyle name="Note 3 5 2 4" xfId="9562" xr:uid="{A85B8D30-F13E-42DD-B2F5-F39F53A92175}"/>
    <cellStyle name="Note 3 5 3" xfId="1436" xr:uid="{00000000-0005-0000-0000-0000F0210000}"/>
    <cellStyle name="Note 3 5 3 2" xfId="3666" xr:uid="{00000000-0005-0000-0000-0000F1210000}"/>
    <cellStyle name="Note 3 5 3 2 2" xfId="7888" xr:uid="{00000000-0005-0000-0000-0000F2210000}"/>
    <cellStyle name="Note 3 5 3 2 2 2" xfId="16338" xr:uid="{2EE759E8-3CFB-43C9-8148-46E8A215D472}"/>
    <cellStyle name="Note 3 5 3 2 3" xfId="12120" xr:uid="{680E3D9C-9D28-46BF-81C2-42C6D909B4A2}"/>
    <cellStyle name="Note 3 5 3 3" xfId="5743" xr:uid="{00000000-0005-0000-0000-0000F3210000}"/>
    <cellStyle name="Note 3 5 3 3 2" xfId="14193" xr:uid="{1A071ED1-FB6B-43B3-A92F-C05032DE1201}"/>
    <cellStyle name="Note 3 5 3 4" xfId="9975" xr:uid="{690195A3-0A0A-452E-891E-BF7A6C243C19}"/>
    <cellStyle name="Note 3 5 4" xfId="1850" xr:uid="{00000000-0005-0000-0000-0000F4210000}"/>
    <cellStyle name="Note 3 5 4 2" xfId="4079" xr:uid="{00000000-0005-0000-0000-0000F5210000}"/>
    <cellStyle name="Note 3 5 4 2 2" xfId="8301" xr:uid="{00000000-0005-0000-0000-0000F6210000}"/>
    <cellStyle name="Note 3 5 4 2 2 2" xfId="16751" xr:uid="{336377FC-3E25-4227-B455-D2EAD4A8A3AC}"/>
    <cellStyle name="Note 3 5 4 2 3" xfId="12533" xr:uid="{025C9A78-B81D-44E9-BFD9-841F9032C1A5}"/>
    <cellStyle name="Note 3 5 4 3" xfId="6156" xr:uid="{00000000-0005-0000-0000-0000F7210000}"/>
    <cellStyle name="Note 3 5 4 3 2" xfId="14606" xr:uid="{F23F3EC5-B813-452B-8F5D-6B81053FF113}"/>
    <cellStyle name="Note 3 5 4 4" xfId="10388" xr:uid="{A3250722-91B8-4C04-9B30-F78FFB7A43CA}"/>
    <cellStyle name="Note 3 5 5" xfId="2263" xr:uid="{00000000-0005-0000-0000-0000F8210000}"/>
    <cellStyle name="Note 3 5 5 2" xfId="4492" xr:uid="{00000000-0005-0000-0000-0000F9210000}"/>
    <cellStyle name="Note 3 5 5 2 2" xfId="8714" xr:uid="{00000000-0005-0000-0000-0000FA210000}"/>
    <cellStyle name="Note 3 5 5 2 2 2" xfId="17164" xr:uid="{D0218468-6E3A-414B-BAC8-602B46FDF3F5}"/>
    <cellStyle name="Note 3 5 5 2 3" xfId="12946" xr:uid="{E4B9D4F0-20AB-4B45-9168-6E8D55CD7390}"/>
    <cellStyle name="Note 3 5 5 3" xfId="6569" xr:uid="{00000000-0005-0000-0000-0000FB210000}"/>
    <cellStyle name="Note 3 5 5 3 2" xfId="15019" xr:uid="{E61A0D9F-D312-439A-B0AF-F8C50F096C24}"/>
    <cellStyle name="Note 3 5 5 4" xfId="10801" xr:uid="{8E3CB93E-9E76-43EB-96B3-336EC836EB0E}"/>
    <cellStyle name="Note 3 5 6" xfId="2699" xr:uid="{00000000-0005-0000-0000-0000FC210000}"/>
    <cellStyle name="Note 3 5 6 2" xfId="6982" xr:uid="{00000000-0005-0000-0000-0000FD210000}"/>
    <cellStyle name="Note 3 5 6 2 2" xfId="15432" xr:uid="{D3F6C81D-B1E3-462F-AC16-BBA3928F31C0}"/>
    <cellStyle name="Note 3 5 6 3" xfId="11214" xr:uid="{53527690-B8A9-4009-A3FA-1D000C0DDE7B}"/>
    <cellStyle name="Note 3 5 7" xfId="2758" xr:uid="{00000000-0005-0000-0000-0000FE210000}"/>
    <cellStyle name="Note 3 5 8" xfId="2839" xr:uid="{00000000-0005-0000-0000-0000FF210000}"/>
    <cellStyle name="Note 3 5 8 2" xfId="7062" xr:uid="{00000000-0005-0000-0000-000000220000}"/>
    <cellStyle name="Note 3 5 8 2 2" xfId="15512" xr:uid="{AD0ECD79-8B83-48D8-85F8-D4181EF1B033}"/>
    <cellStyle name="Note 3 5 8 3" xfId="11294" xr:uid="{AD5D1B82-9CF3-4968-8F61-4414BEAC2F8D}"/>
    <cellStyle name="Note 3 5 9" xfId="4917" xr:uid="{00000000-0005-0000-0000-000001220000}"/>
    <cellStyle name="Note 3 5 9 2" xfId="13367" xr:uid="{5E87FE5B-C913-4658-9837-5B989F85B13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5777F76D-9691-416E-9A1B-A29D26567CC9}"/>
    <cellStyle name="Percent 4" xfId="4502" xr:uid="{00000000-0005-0000-0000-000007220000}"/>
    <cellStyle name="Percent 4 2" xfId="8717" xr:uid="{00000000-0005-0000-0000-000008220000}"/>
    <cellStyle name="Percent 4 2 2" xfId="17167" xr:uid="{8491FBDA-1F7B-432A-AF32-50C6EE1926E2}"/>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24F5210C-BB2E-42D2-BD20-7997DABCD9A3}"/>
    <cellStyle name="Percent 4 3 2 2 2 3" xfId="17180" xr:uid="{F9C5863B-505E-47D9-88B7-7FB9E7238F87}"/>
    <cellStyle name="Percent 4 3 2 2 3" xfId="17176" xr:uid="{EB9B31D3-5CDE-405D-A66C-54BF285BCCC6}"/>
    <cellStyle name="Percent 4 3 2 3" xfId="17173" xr:uid="{6DE3E285-A719-497A-BF26-34BC4B3C3F39}"/>
    <cellStyle name="Percent 4 3 3" xfId="17170" xr:uid="{E92EEFC6-347E-43F8-98F4-1B07AF0C9231}"/>
    <cellStyle name="Percent 4 4" xfId="12953" xr:uid="{578231BD-945A-4191-8CB4-EF58B0FEEAED}"/>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1248</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1281</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1258</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5" t="s">
        <v>1237</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1239</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1238</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1228</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1260</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1271</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24" sqref="I2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6" t="s">
        <v>1587</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20683886</v>
      </c>
      <c r="I3" s="1105"/>
    </row>
    <row r="4" spans="1:13" s="1051" customFormat="1" ht="20.100000000000001" customHeight="1">
      <c r="B4" s="1094"/>
      <c r="D4" s="1108"/>
      <c r="F4" s="1092" t="s">
        <v>1993</v>
      </c>
      <c r="G4" s="1091" t="s">
        <v>1992</v>
      </c>
      <c r="H4" s="1093">
        <f>I18</f>
        <v>14154821.908088235</v>
      </c>
      <c r="I4" s="1095"/>
      <c r="K4" s="1055"/>
    </row>
    <row r="5" spans="1:13" s="1051" customFormat="1" ht="20.100000000000001" customHeight="1" thickBot="1">
      <c r="B5" s="1096"/>
      <c r="C5" s="1097"/>
      <c r="D5" s="1109"/>
      <c r="E5" s="1098"/>
      <c r="F5" s="1109" t="s">
        <v>1943</v>
      </c>
      <c r="G5" s="1110"/>
      <c r="H5" s="1106">
        <f>IFERROR(H3/H4,0)</f>
        <v>1.4612607727816751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1941</v>
      </c>
      <c r="C8" s="2660"/>
      <c r="D8" s="2660"/>
      <c r="E8" s="2661"/>
      <c r="G8" s="2662" t="s">
        <v>1942</v>
      </c>
      <c r="H8" s="2663"/>
      <c r="I8" s="2664"/>
      <c r="K8" s="1057"/>
    </row>
    <row r="9" spans="1:13" ht="15" customHeight="1">
      <c r="A9" s="1046"/>
      <c r="B9" s="2657" t="s">
        <v>1975</v>
      </c>
      <c r="C9" s="2657"/>
      <c r="D9" s="2657"/>
      <c r="E9" s="1059">
        <f>G33</f>
        <v>4187500</v>
      </c>
      <c r="G9" s="2665" t="s">
        <v>1973</v>
      </c>
      <c r="H9" s="2665"/>
      <c r="I9" s="1060">
        <f>SUMIF(Application!M554:M565,"Loan, Tax-Exempt",Application!AM554:AM565)</f>
        <v>9152316</v>
      </c>
      <c r="K9" s="1061"/>
      <c r="M9" s="1062"/>
    </row>
    <row r="10" spans="1:13" ht="15" customHeight="1" thickBot="1">
      <c r="A10" s="1046"/>
      <c r="B10" s="2657" t="s">
        <v>1976</v>
      </c>
      <c r="C10" s="2657"/>
      <c r="D10" s="2657"/>
      <c r="E10" s="1060">
        <f>G47</f>
        <v>7370136.0000000009</v>
      </c>
      <c r="G10" s="2669" t="s">
        <v>1944</v>
      </c>
      <c r="H10" s="2669"/>
      <c r="I10" s="1140">
        <f>'Basis &amp; Credits'!AB78</f>
        <v>6767469</v>
      </c>
      <c r="M10" s="1062"/>
    </row>
    <row r="11" spans="1:13" ht="15" customHeight="1">
      <c r="A11" s="1046"/>
      <c r="B11" s="2673" t="s">
        <v>2264</v>
      </c>
      <c r="C11" s="2674"/>
      <c r="D11" s="2675"/>
      <c r="E11" s="1060">
        <f>SUM(E12,E13)</f>
        <v>500000</v>
      </c>
      <c r="G11" s="2672" t="s">
        <v>1984</v>
      </c>
      <c r="H11" s="2672"/>
      <c r="I11" s="1139">
        <f>I9+I10</f>
        <v>15919785</v>
      </c>
      <c r="M11" s="1062"/>
    </row>
    <row r="12" spans="1:13" ht="15" customHeight="1">
      <c r="A12" s="1063"/>
      <c r="B12" s="2658" t="s">
        <v>2266</v>
      </c>
      <c r="C12" s="2658"/>
      <c r="D12" s="2658"/>
      <c r="E12" s="1165">
        <f>G56</f>
        <v>0</v>
      </c>
      <c r="M12" s="1062"/>
    </row>
    <row r="13" spans="1:13" ht="15" customHeight="1">
      <c r="A13" s="1049"/>
      <c r="B13" s="2658" t="s">
        <v>2267</v>
      </c>
      <c r="C13" s="2658"/>
      <c r="D13" s="2658"/>
      <c r="E13" s="1165">
        <f>G65</f>
        <v>500000</v>
      </c>
      <c r="G13" s="2662" t="s">
        <v>2007</v>
      </c>
      <c r="H13" s="2663"/>
      <c r="I13" s="2664"/>
      <c r="M13" s="1062"/>
    </row>
    <row r="14" spans="1:13" ht="15" customHeight="1">
      <c r="A14" s="1049"/>
      <c r="B14" s="2673" t="s">
        <v>2265</v>
      </c>
      <c r="C14" s="2674"/>
      <c r="D14" s="2675"/>
      <c r="E14" s="1167">
        <f>MAX(E15,E16)+E17</f>
        <v>8626250</v>
      </c>
      <c r="G14" s="2665" t="s">
        <v>139</v>
      </c>
      <c r="H14" s="2665"/>
      <c r="I14" s="1064">
        <f>15%*(AND(G120="Yes",G122&lt;&gt;""))</f>
        <v>0</v>
      </c>
      <c r="M14" s="1062"/>
    </row>
    <row r="15" spans="1:13" ht="15" customHeight="1">
      <c r="A15" s="1049"/>
      <c r="B15" s="2676" t="s">
        <v>2271</v>
      </c>
      <c r="C15" s="2677"/>
      <c r="D15" s="2678"/>
      <c r="E15" s="1165">
        <f>G80</f>
        <v>2512500</v>
      </c>
      <c r="G15" s="1137" t="s">
        <v>1985</v>
      </c>
      <c r="H15" s="1137"/>
      <c r="I15" s="1064">
        <f>IF(Application!AJ1032&gt;0,10%,IF(Application!AJ1036&gt;0,5%,0))</f>
        <v>0.05</v>
      </c>
      <c r="M15" s="1062"/>
    </row>
    <row r="16" spans="1:13" ht="15" customHeight="1">
      <c r="A16" s="1049"/>
      <c r="B16" s="2676" t="s">
        <v>2270</v>
      </c>
      <c r="C16" s="2677"/>
      <c r="D16" s="2678"/>
      <c r="E16" s="1165">
        <f>G90</f>
        <v>0</v>
      </c>
      <c r="G16" s="2665" t="s">
        <v>1986</v>
      </c>
      <c r="H16" s="2665"/>
      <c r="I16" s="1064">
        <f>G132</f>
        <v>6.0866013071895424E-2</v>
      </c>
    </row>
    <row r="17" spans="1:21" ht="15" customHeight="1" thickBot="1">
      <c r="A17" s="1049"/>
      <c r="B17" s="2676" t="s">
        <v>2269</v>
      </c>
      <c r="C17" s="2677"/>
      <c r="D17" s="2678"/>
      <c r="E17" s="1165">
        <f>G115</f>
        <v>6113750</v>
      </c>
      <c r="G17" s="2665" t="s">
        <v>2279</v>
      </c>
      <c r="H17" s="2665"/>
      <c r="I17" s="1064">
        <f>IF(AND(G139="Yes",OR(G136,G137)),IF(G143&gt;15%,15%,G143),0)</f>
        <v>0</v>
      </c>
    </row>
    <row r="18" spans="1:21" ht="15" customHeight="1">
      <c r="A18" s="1046"/>
      <c r="B18" s="2668" t="s">
        <v>1940</v>
      </c>
      <c r="C18" s="2668"/>
      <c r="D18" s="2668"/>
      <c r="E18" s="1111">
        <f>SUM(E9:E11,E14)</f>
        <v>20683886</v>
      </c>
      <c r="G18" s="1138" t="s">
        <v>1974</v>
      </c>
      <c r="H18" s="1138"/>
      <c r="I18" s="1112">
        <f>I11-((I11*I14)+(I11*I15)+(I11*I16)+(I11*I17))</f>
        <v>14154821.908088235</v>
      </c>
      <c r="M18" s="1065">
        <f>SUM(Cdlac[Quantity])</f>
        <v>69</v>
      </c>
      <c r="O18" s="1084" t="s">
        <v>583</v>
      </c>
      <c r="P18" s="1044">
        <f>MATCH(Application!T189,Application!CB160:CB217,0)</f>
        <v>19</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2262</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21</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v>
      </c>
      <c r="N21" s="1071">
        <f>Application!AC719</f>
        <v>0.7</v>
      </c>
      <c r="O21" s="1071">
        <f>IF(Cdlac[[#This Row],[Quantity]]&gt;0,IF(Cdlac[[#This Row],[Federal]],30%,IF(AND(OR(NOT($G$38),$G$38=""),$G$43),40%,Cdlac[[#This Row],[iAMI]])),"")</f>
        <v>0.7</v>
      </c>
      <c r="P21" s="1065" cm="1">
        <f t="array" ref="P21">IF(Cdlac[[#This Row],[Quantity]]&gt;0,INDEX(TcacRents,$P$18,Cdlac[[#This Row],[Bedrooms]]+1)*Cdlac[[#This Row],[AMI]],"")</f>
        <v>1987.9999999999998</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93.000000000000227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1988</v>
      </c>
      <c r="D22" s="2666" t="s">
        <v>1989</v>
      </c>
      <c r="E22" s="2666" t="s">
        <v>1990</v>
      </c>
      <c r="F22" s="2666" t="s">
        <v>2610</v>
      </c>
      <c r="G22" s="2666" t="s">
        <v>1987</v>
      </c>
      <c r="H22" s="1070"/>
      <c r="I22" s="1069"/>
      <c r="L22" s="1044">
        <f>IFERROR(MIN(4,MATCH(Application!B720,UnitSizes,0)-1),"")</f>
        <v>1</v>
      </c>
      <c r="M22" s="1065">
        <f>Application!G720</f>
        <v>8</v>
      </c>
      <c r="N22" s="1071">
        <f>Application!AC720</f>
        <v>0.8</v>
      </c>
      <c r="O22" s="1071">
        <f>IF(Cdlac[[#This Row],[Quantity]]&gt;0,IF(Cdlac[[#This Row],[Federal]],30%,IF(AND(OR(NOT($G$38),$G$38=""),$G$43),40%,Cdlac[[#This Row],[iAMI]])),"")</f>
        <v>0.8</v>
      </c>
      <c r="P22" s="1065" cm="1">
        <f t="array" ref="P22">IF(Cdlac[[#This Row],[Quantity]]&gt;0,INDEX(TcacRents,$P$18,Cdlac[[#This Row],[Bedrooms]]+1)*Cdlac[[#This Row],[AMI]],"")</f>
        <v>2272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2</v>
      </c>
      <c r="M23" s="1065">
        <f>Application!G721</f>
        <v>2</v>
      </c>
      <c r="N23" s="1071">
        <f>Application!AC721</f>
        <v>0.3</v>
      </c>
      <c r="O23" s="1071">
        <f>IF(Cdlac[[#This Row],[Quantity]]&gt;0,IF(Cdlac[[#This Row],[Federal]],30%,IF(AND(OR(NOT($G$38),$G$38=""),$G$43),40%,Cdlac[[#This Row],[iAMI]])),"")</f>
        <v>0.3</v>
      </c>
      <c r="P23" s="1065" cm="1">
        <f t="array" ref="P23">IF(Cdlac[[#This Row],[Quantity]]&gt;0,INDEX(TcacRents,$P$18,Cdlac[[#This Row],[Bedrooms]]+1)*Cdlac[[#This Row],[AMI]],"")</f>
        <v>1021.8</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1603.2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0.5</v>
      </c>
      <c r="O24" s="1071">
        <f>IF(Cdlac[[#This Row],[Quantity]]&gt;0,IF(Cdlac[[#This Row],[Federal]],30%,IF(AND(OR(NOT($G$38),$G$38=""),$G$43),40%,Cdlac[[#This Row],[iAMI]])),"")</f>
        <v>0.5</v>
      </c>
      <c r="P24" s="1065" cm="1">
        <f t="array" ref="P24">IF(Cdlac[[#This Row],[Quantity]]&gt;0,INDEX(TcacRents,$P$18,Cdlac[[#This Row],[Bedrooms]]+1)*Cdlac[[#This Row],[AMI]],"")</f>
        <v>1703</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922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30</v>
      </c>
      <c r="F25" s="1072">
        <f>E25</f>
        <v>30</v>
      </c>
      <c r="G25" s="1072">
        <f>D25*F25</f>
        <v>30</v>
      </c>
      <c r="L25" s="1044">
        <f>IFERROR(MIN(4,MATCH(Application!B723,UnitSizes,0)-1),"")</f>
        <v>2</v>
      </c>
      <c r="M25" s="1065">
        <f>Application!G723</f>
        <v>15</v>
      </c>
      <c r="N25" s="1071">
        <f>Application!AC723</f>
        <v>0.8</v>
      </c>
      <c r="O25" s="1071">
        <f>IF(Cdlac[[#This Row],[Quantity]]&gt;0,IF(Cdlac[[#This Row],[Federal]],30%,IF(AND(OR(NOT($G$38),$G$38=""),$G$43),40%,Cdlac[[#This Row],[iAMI]])),"")</f>
        <v>0.8</v>
      </c>
      <c r="P25" s="1065" cm="1">
        <f t="array" ref="P25">IF(Cdlac[[#This Row],[Quantity]]&gt;0,INDEX(TcacRents,$P$18,Cdlac[[#This Row],[Bedrooms]]+1)*Cdlac[[#This Row],[AMI]],"")</f>
        <v>2724.8</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19</v>
      </c>
      <c r="F26" s="1075">
        <f>SUM(E26:E28)-SUM(F27:F28)</f>
        <v>19</v>
      </c>
      <c r="G26" s="1072">
        <f>D26*F26</f>
        <v>23.75</v>
      </c>
      <c r="H26" s="1074"/>
      <c r="I26" s="1074"/>
      <c r="L26" s="1044">
        <f>IFERROR(MIN(4,MATCH(Application!B724,UnitSizes,0)-1),"")</f>
        <v>3</v>
      </c>
      <c r="M26" s="1065">
        <f>Application!G724</f>
        <v>2</v>
      </c>
      <c r="N26" s="1071">
        <f>Application!AC724</f>
        <v>0.3</v>
      </c>
      <c r="O26" s="1071">
        <f>IF(Cdlac[[#This Row],[Quantity]]&gt;0,IF(Cdlac[[#This Row],[Federal]],30%,IF(AND(OR(NOT($G$38),$G$38=""),$G$43),40%,Cdlac[[#This Row],[iAMI]])),"")</f>
        <v>0.3</v>
      </c>
      <c r="P26" s="1065" cm="1">
        <f t="array" ref="P26">IF(Cdlac[[#This Row],[Quantity]]&gt;0,INDEX(TcacRents,$P$18,Cdlac[[#This Row],[Bedrooms]]+1)*Cdlac[[#This Row],[AMI]],"")</f>
        <v>1181.3999999999999</v>
      </c>
      <c r="Q26" s="1164"/>
      <c r="R26" s="1065" cm="1">
        <f t="array" ref="R26">IF(Cdlac[[#This Row],[Quantity]]&gt;0,INDEX(HudFmrs,$P$18,Cdlac[[#This Row],[Bedrooms]]+1),"")</f>
        <v>3335</v>
      </c>
      <c r="S26" s="1065">
        <f>IF(Cdlac[[#This Row],[Quantity]]&gt;0,MAX(0,Cdlac[[#This Row],[Fair Market Rent]]-IF(AND($G$37,$G$38,$G$38&lt;&gt;"",NOT(Cdlac[[#This Row],[Federal]]),Cdlac[[#This Row],[Preservation Rent]]&lt;&gt;""),Cdlac[[#This Row],[Preservation Rent]],Cdlac[[#This Row],[Restricted Rent]])),"")</f>
        <v>2153.6000000000004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20</v>
      </c>
      <c r="G27" s="1072">
        <f>D27*F27</f>
        <v>30</v>
      </c>
      <c r="H27" s="1074"/>
      <c r="I27" s="1074"/>
      <c r="L27" s="1044">
        <f>IFERROR(MIN(4,MATCH(Application!B725,UnitSizes,0)-1),"")</f>
        <v>3</v>
      </c>
      <c r="M27" s="1065">
        <f>Application!G725</f>
        <v>2</v>
      </c>
      <c r="N27" s="1071">
        <f>Application!AC725</f>
        <v>0.5</v>
      </c>
      <c r="O27" s="1071">
        <f>IF(Cdlac[[#This Row],[Quantity]]&gt;0,IF(Cdlac[[#This Row],[Federal]],30%,IF(AND(OR(NOT($G$38),$G$38=""),$G$43),40%,Cdlac[[#This Row],[iAMI]])),"")</f>
        <v>0.5</v>
      </c>
      <c r="P27" s="1065" cm="1">
        <f t="array" ref="P27">IF(Cdlac[[#This Row],[Quantity]]&gt;0,INDEX(TcacRents,$P$18,Cdlac[[#This Row],[Bedrooms]]+1)*Cdlac[[#This Row],[AMI]],"")</f>
        <v>1969</v>
      </c>
      <c r="Q27" s="1164"/>
      <c r="R27" s="1065" cm="1">
        <f t="array" ref="R27">IF(Cdlac[[#This Row],[Quantity]]&gt;0,INDEX(HudFmrs,$P$18,Cdlac[[#This Row],[Bedrooms]]+1),"")</f>
        <v>3335</v>
      </c>
      <c r="S27" s="1065">
        <f>IF(Cdlac[[#This Row],[Quantity]]&gt;0,MAX(0,Cdlac[[#This Row],[Fair Market Rent]]-IF(AND($G$37,$G$38,$G$38&lt;&gt;"",NOT(Cdlac[[#This Row],[Federal]]),Cdlac[[#This Row],[Preservation Rent]]&lt;&gt;""),Cdlac[[#This Row],[Preservation Rent]],Cdlac[[#This Row],[Restricted Rent]])),"")</f>
        <v>1366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16</v>
      </c>
      <c r="N28" s="1071">
        <f>Application!AC726</f>
        <v>0.8</v>
      </c>
      <c r="O28" s="1071">
        <f>IF(Cdlac[[#This Row],[Quantity]]&gt;0,IF(Cdlac[[#This Row],[Federal]],30%,IF(AND(OR(NOT($G$38),$G$38=""),$G$43),40%,Cdlac[[#This Row],[iAMI]])),"")</f>
        <v>0.8</v>
      </c>
      <c r="P28" s="1065" cm="1">
        <f t="array" ref="P28">IF(Cdlac[[#This Row],[Quantity]]&gt;0,INDEX(TcacRents,$P$18,Cdlac[[#This Row],[Bedrooms]]+1)*Cdlac[[#This Row],[AMI]],"")</f>
        <v>3150.4</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184.59999999999991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0" t="s">
        <v>1588</v>
      </c>
      <c r="D29" s="2681"/>
      <c r="E29" s="1089">
        <f>SUM(E24:E28)</f>
        <v>69</v>
      </c>
      <c r="F29" s="1089">
        <f>SUM(F24:F28)</f>
        <v>69</v>
      </c>
      <c r="G29" s="1090">
        <f>SUMPRODUCT(D24:D28,F24:F28)</f>
        <v>83.75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83.75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4187500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0.60000000000000009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40945.200000000004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7370136.0000000009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34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25</v>
      </c>
    </row>
    <row r="61" spans="2:21" ht="15" customHeight="1">
      <c r="E61" s="1117" t="s">
        <v>1996</v>
      </c>
      <c r="G61" s="1079">
        <f>ROUNDDOWN(E29*50%,0)</f>
        <v>34</v>
      </c>
    </row>
    <row r="62" spans="2:21" ht="15" customHeight="1">
      <c r="E62" s="1117"/>
      <c r="G62" s="1079"/>
    </row>
    <row r="63" spans="2:21" ht="15" customHeight="1">
      <c r="E63" s="1117" t="s">
        <v>1956</v>
      </c>
      <c r="G63" s="1114">
        <f>MIN(G60:G61)</f>
        <v>25</v>
      </c>
    </row>
    <row r="64" spans="2:21" ht="15" customHeight="1">
      <c r="E64" s="1117" t="s">
        <v>1946</v>
      </c>
      <c r="F64" s="1113" t="s">
        <v>1994</v>
      </c>
      <c r="G64" s="1124">
        <v>20000</v>
      </c>
    </row>
    <row r="65" spans="2:14" ht="15" customHeight="1">
      <c r="E65" s="1118" t="s">
        <v>1978</v>
      </c>
      <c r="F65" s="1046"/>
      <c r="G65" s="1123">
        <f>G63*G64</f>
        <v>500000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Highest Resource</v>
      </c>
      <c r="L72" s="2653" t="s">
        <v>1971</v>
      </c>
      <c r="M72" s="2654"/>
      <c r="N72" s="1131">
        <v>30000</v>
      </c>
    </row>
    <row r="73" spans="2:14" ht="15" customHeight="1">
      <c r="C73" s="2655" t="s">
        <v>2263</v>
      </c>
      <c r="D73" s="2655"/>
      <c r="E73" s="2655"/>
      <c r="F73" s="2655"/>
      <c r="G73" s="1043" t="s">
        <v>670</v>
      </c>
      <c r="L73" s="2670" t="s">
        <v>1939</v>
      </c>
      <c r="M73" s="2671"/>
      <c r="N73" s="1132">
        <v>20000</v>
      </c>
    </row>
    <row r="74" spans="2:14" ht="15" customHeight="1" thickBot="1">
      <c r="C74" s="2655"/>
      <c r="D74" s="2655"/>
      <c r="E74" s="2655"/>
      <c r="F74" s="2655"/>
      <c r="L74" s="2645" t="s">
        <v>1972</v>
      </c>
      <c r="M74" s="2646"/>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83.75</v>
      </c>
    </row>
    <row r="80" spans="2:14" ht="15" customHeight="1">
      <c r="D80" s="1046"/>
      <c r="E80" s="1118" t="s">
        <v>2268</v>
      </c>
      <c r="F80" s="1046"/>
      <c r="G80" s="1123">
        <f>G79*G78*G76</f>
        <v>2512500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83.75</v>
      </c>
    </row>
    <row r="89" spans="2:9" ht="15" customHeight="1">
      <c r="E89" s="1084" t="s">
        <v>1946</v>
      </c>
      <c r="F89" s="1113" t="s">
        <v>1994</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83.75</v>
      </c>
    </row>
    <row r="97" spans="2:14" ht="15" customHeight="1">
      <c r="E97" s="1118" t="s">
        <v>1963</v>
      </c>
      <c r="F97" s="1046"/>
      <c r="G97" s="1123">
        <f>G94*G95*G96</f>
        <v>2345000</v>
      </c>
      <c r="L97" s="1127" t="str">
        <f>'Points System'!H638</f>
        <v>(i)</v>
      </c>
      <c r="M97" s="2651" t="s">
        <v>1407</v>
      </c>
      <c r="N97" s="2652"/>
    </row>
    <row r="98" spans="2:14" ht="15" customHeight="1">
      <c r="C98" s="1077"/>
      <c r="G98" s="1114"/>
      <c r="L98" s="1128" t="str">
        <f>'Points System'!H650</f>
        <v>(i)</v>
      </c>
      <c r="M98" s="2647" t="s">
        <v>1958</v>
      </c>
      <c r="N98" s="2648"/>
    </row>
    <row r="99" spans="2:14" ht="15" customHeight="1">
      <c r="E99" s="1084" t="s">
        <v>1999</v>
      </c>
      <c r="G99" s="1126">
        <f>COUNTIFS(L97:L104,"(i)")</f>
        <v>5</v>
      </c>
      <c r="L99" s="1128" t="str">
        <f>'Points System'!H685</f>
        <v>(ii)</v>
      </c>
      <c r="M99" s="2647" t="s">
        <v>1959</v>
      </c>
      <c r="N99" s="2648"/>
    </row>
    <row r="100" spans="2:14" ht="15" customHeight="1">
      <c r="E100" s="1084" t="s">
        <v>1946</v>
      </c>
      <c r="F100" s="1113" t="s">
        <v>1994</v>
      </c>
      <c r="G100" s="1124">
        <v>4000</v>
      </c>
      <c r="L100" s="1128" t="str">
        <f>IF(OR('Points System'!H709="(ii)",'Points System'!H709="(i)"),"(i)","N/A")</f>
        <v>(i)</v>
      </c>
      <c r="M100" s="2647" t="s">
        <v>1960</v>
      </c>
      <c r="N100" s="2648"/>
    </row>
    <row r="101" spans="2:14" ht="15" customHeight="1">
      <c r="E101" s="1118" t="s">
        <v>1964</v>
      </c>
      <c r="F101" s="1046"/>
      <c r="G101" s="1123">
        <f>G96*G99*G100</f>
        <v>1675000</v>
      </c>
      <c r="L101" s="1129" t="str">
        <f>'Points System'!H723</f>
        <v>N/A</v>
      </c>
      <c r="M101" s="2647" t="s">
        <v>1433</v>
      </c>
      <c r="N101" s="2648"/>
    </row>
    <row r="102" spans="2:14" ht="15" customHeight="1">
      <c r="L102" s="1128" t="str">
        <f>'Points System'!H735</f>
        <v>N/A</v>
      </c>
      <c r="M102" s="2647" t="s">
        <v>1961</v>
      </c>
      <c r="N102" s="2648"/>
    </row>
    <row r="103" spans="2:14" ht="15" customHeight="1">
      <c r="C103" s="1080" t="s">
        <v>1966</v>
      </c>
      <c r="L103" s="1128" t="str">
        <f>'Points System'!H751</f>
        <v>(i)</v>
      </c>
      <c r="M103" s="2647" t="s">
        <v>1962</v>
      </c>
      <c r="N103" s="2648"/>
    </row>
    <row r="104" spans="2:14" ht="15" customHeight="1" thickBot="1">
      <c r="C104" s="1077" t="s">
        <v>1967</v>
      </c>
      <c r="G104" s="1043"/>
      <c r="L104" s="1130" t="str">
        <f>'Points System'!H763</f>
        <v>(i)</v>
      </c>
      <c r="M104" s="2649" t="s">
        <v>1436</v>
      </c>
      <c r="N104" s="2650"/>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83.75</v>
      </c>
    </row>
    <row r="112" spans="2:14" ht="15" customHeight="1">
      <c r="E112" s="1084" t="s">
        <v>1946</v>
      </c>
      <c r="F112" s="1113" t="s">
        <v>1994</v>
      </c>
      <c r="G112" s="1124">
        <v>25000</v>
      </c>
    </row>
    <row r="113" spans="2:9" ht="15" customHeight="1">
      <c r="E113" s="1118" t="s">
        <v>1965</v>
      </c>
      <c r="F113" s="1046"/>
      <c r="G113" s="1123">
        <f>G109*G112*G96</f>
        <v>2093750</v>
      </c>
    </row>
    <row r="114" spans="2:9" ht="15" customHeight="1">
      <c r="C114" s="1077"/>
      <c r="E114" s="1077"/>
    </row>
    <row r="115" spans="2:9" ht="15" customHeight="1">
      <c r="E115" s="1118" t="s">
        <v>2273</v>
      </c>
      <c r="G115" s="1123">
        <f>G113+G101+G97</f>
        <v>6113750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2228</v>
      </c>
      <c r="D119" s="2682"/>
      <c r="E119" s="2682"/>
      <c r="F119" s="2682"/>
    </row>
    <row r="120" spans="2:9" ht="15" customHeight="1">
      <c r="C120" s="2682"/>
      <c r="D120" s="2682"/>
      <c r="E120" s="2682"/>
      <c r="F120" s="2682"/>
      <c r="G120" s="1043"/>
    </row>
    <row r="121" spans="2:9" ht="15" customHeight="1"/>
    <row r="122" spans="2:9" ht="15" customHeight="1">
      <c r="C122" s="1044" t="s">
        <v>2230</v>
      </c>
      <c r="G122" s="2684"/>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79" t="s">
        <v>2276</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1372847.4</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21</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v>
      </c>
      <c r="C5" s="1162"/>
      <c r="D5" s="428">
        <f>Application!O719</f>
        <v>1945</v>
      </c>
      <c r="E5" s="429"/>
      <c r="F5" s="1083"/>
      <c r="G5" s="428">
        <f t="shared" ref="G5:G38" si="2">F5*B5</f>
        <v>0</v>
      </c>
      <c r="H5" s="429"/>
      <c r="I5" s="428" t="str">
        <f t="shared" si="0"/>
        <v/>
      </c>
      <c r="J5" s="428" t="str">
        <f t="shared" si="1"/>
        <v/>
      </c>
      <c r="K5" s="204"/>
      <c r="L5" s="305"/>
    </row>
    <row r="6" spans="1:12">
      <c r="A6" s="428" t="str">
        <f>Application!B720</f>
        <v>1 Bedroom</v>
      </c>
      <c r="B6" s="1082">
        <f>Application!G720</f>
        <v>8</v>
      </c>
      <c r="C6" s="1162"/>
      <c r="D6" s="428">
        <f>Application!O720</f>
        <v>2229</v>
      </c>
      <c r="E6" s="429"/>
      <c r="F6" s="1083"/>
      <c r="G6" s="428">
        <f t="shared" si="2"/>
        <v>0</v>
      </c>
      <c r="H6" s="429"/>
      <c r="I6" s="428" t="str">
        <f t="shared" si="0"/>
        <v/>
      </c>
      <c r="J6" s="428" t="str">
        <f t="shared" si="1"/>
        <v/>
      </c>
      <c r="K6" s="204"/>
      <c r="L6" s="305"/>
    </row>
    <row r="7" spans="1:12">
      <c r="A7" s="428" t="str">
        <f>Application!B721</f>
        <v>2 Bedrooms</v>
      </c>
      <c r="B7" s="1082">
        <f>Application!G721</f>
        <v>2</v>
      </c>
      <c r="C7" s="1162"/>
      <c r="D7" s="428">
        <f>Application!O721</f>
        <v>966</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1647.5</v>
      </c>
      <c r="E8" s="429"/>
      <c r="F8" s="1083"/>
      <c r="G8" s="428">
        <f t="shared" si="2"/>
        <v>0</v>
      </c>
      <c r="H8" s="429"/>
      <c r="I8" s="428" t="str">
        <f t="shared" si="0"/>
        <v/>
      </c>
      <c r="J8" s="428" t="str">
        <f t="shared" si="1"/>
        <v/>
      </c>
      <c r="K8" s="204"/>
      <c r="L8" s="305"/>
    </row>
    <row r="9" spans="1:12">
      <c r="A9" s="428" t="str">
        <f>Application!B723</f>
        <v>2 Bedrooms</v>
      </c>
      <c r="B9" s="1082">
        <f>Application!G723</f>
        <v>15</v>
      </c>
      <c r="C9" s="1162"/>
      <c r="D9" s="428">
        <f>Application!O723</f>
        <v>2670</v>
      </c>
      <c r="E9" s="429"/>
      <c r="F9" s="1083"/>
      <c r="G9" s="428">
        <f t="shared" si="2"/>
        <v>0</v>
      </c>
      <c r="H9" s="429"/>
      <c r="I9" s="428" t="str">
        <f t="shared" si="0"/>
        <v/>
      </c>
      <c r="J9" s="428" t="str">
        <f t="shared" si="1"/>
        <v/>
      </c>
      <c r="K9" s="204"/>
      <c r="L9" s="305"/>
    </row>
    <row r="10" spans="1:12">
      <c r="A10" s="428" t="str">
        <f>Application!B724</f>
        <v>3 Bedrooms</v>
      </c>
      <c r="B10" s="1082">
        <f>Application!G724</f>
        <v>2</v>
      </c>
      <c r="C10" s="1162"/>
      <c r="D10" s="428">
        <f>Application!O724</f>
        <v>1113.5</v>
      </c>
      <c r="E10" s="429"/>
      <c r="F10" s="1083"/>
      <c r="G10" s="428">
        <f t="shared" si="2"/>
        <v>0</v>
      </c>
      <c r="H10" s="429"/>
      <c r="I10" s="428" t="str">
        <f t="shared" si="0"/>
        <v/>
      </c>
      <c r="J10" s="428" t="str">
        <f t="shared" si="1"/>
        <v/>
      </c>
      <c r="K10" s="204"/>
      <c r="L10" s="305"/>
    </row>
    <row r="11" spans="1:12">
      <c r="A11" s="428" t="str">
        <f>Application!B725</f>
        <v>3 Bedrooms</v>
      </c>
      <c r="B11" s="1082">
        <f>Application!G725</f>
        <v>2</v>
      </c>
      <c r="C11" s="1162"/>
      <c r="D11" s="428">
        <f>Application!O725</f>
        <v>1901.5</v>
      </c>
      <c r="E11" s="429"/>
      <c r="F11" s="1083"/>
      <c r="G11" s="428">
        <f t="shared" si="2"/>
        <v>0</v>
      </c>
      <c r="H11" s="429"/>
      <c r="I11" s="428" t="str">
        <f t="shared" si="0"/>
        <v/>
      </c>
      <c r="J11" s="428" t="str">
        <f t="shared" si="1"/>
        <v/>
      </c>
      <c r="K11" s="204"/>
      <c r="L11" s="305"/>
    </row>
    <row r="12" spans="1:12">
      <c r="A12" s="428" t="str">
        <f>Application!B726</f>
        <v>3 Bedrooms</v>
      </c>
      <c r="B12" s="1082">
        <f>Application!G726</f>
        <v>16</v>
      </c>
      <c r="C12" s="1162"/>
      <c r="D12" s="428">
        <f>Application!O726</f>
        <v>3083</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137401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87" t="s">
        <v>2497</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2259</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11" workbookViewId="0">
      <selection activeCell="C33" sqref="C3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1688868</v>
      </c>
      <c r="G4" s="219">
        <f>E4*$C$4</f>
        <v>1731089.7</v>
      </c>
      <c r="I4" s="219">
        <f>G4*$C$4</f>
        <v>1774366.9424999999</v>
      </c>
      <c r="K4" s="219">
        <f>I4*$C$4</f>
        <v>1818726.1160624998</v>
      </c>
      <c r="M4" s="219">
        <f>K4*$C$4</f>
        <v>1864194.2689640622</v>
      </c>
      <c r="O4" s="219">
        <f>M4*$C$4</f>
        <v>1910799.1256881636</v>
      </c>
      <c r="Q4" s="219">
        <f>O4*$C$4</f>
        <v>1958569.1038303676</v>
      </c>
      <c r="S4" s="219">
        <f>Q4*$C$4</f>
        <v>2007533.3314261266</v>
      </c>
      <c r="U4" s="219">
        <f>S4*$C$4</f>
        <v>2057721.6647117797</v>
      </c>
      <c r="W4" s="219">
        <f>U4*$C$4</f>
        <v>2109164.7063295739</v>
      </c>
      <c r="Y4" s="219">
        <f>W4*$C$4</f>
        <v>2161893.8239878132</v>
      </c>
      <c r="AA4" s="219">
        <f>Y4*$C$4</f>
        <v>2215941.1695875083</v>
      </c>
      <c r="AC4" s="219">
        <f>AA4*$C$4</f>
        <v>2271339.6988271959</v>
      </c>
      <c r="AE4" s="219">
        <f>AC4*$C$4</f>
        <v>2328123.1912978757</v>
      </c>
      <c r="AG4" s="219">
        <f>AE4*$C$4</f>
        <v>2386326.2710803226</v>
      </c>
    </row>
    <row r="5" spans="1:34" s="210" customFormat="1" ht="14.25">
      <c r="B5" s="210" t="s">
        <v>839</v>
      </c>
      <c r="C5" s="238">
        <f>IF(Application!$D$211="Special Needs",(((0.1*Application!$T$212)+(0.05*(1-Application!$T$212)))),0.05)</f>
        <v>0.05</v>
      </c>
      <c r="E5" s="221">
        <f>-E4*$C$5</f>
        <v>-84443.400000000009</v>
      </c>
      <c r="F5" s="221"/>
      <c r="G5" s="221">
        <f>-G4*$C$5</f>
        <v>-86554.485000000001</v>
      </c>
      <c r="H5" s="221"/>
      <c r="I5" s="221">
        <f>-I4*$C$5</f>
        <v>-88718.347125</v>
      </c>
      <c r="J5" s="221"/>
      <c r="K5" s="221">
        <f>-K4*$C$5</f>
        <v>-90936.305803124997</v>
      </c>
      <c r="L5" s="221"/>
      <c r="M5" s="221">
        <f>-M4*$C$5</f>
        <v>-93209.713448203111</v>
      </c>
      <c r="N5" s="221"/>
      <c r="O5" s="221">
        <f>-O4*$C$5</f>
        <v>-95539.956284408181</v>
      </c>
      <c r="P5" s="221"/>
      <c r="Q5" s="221">
        <f>-Q4*$C$5</f>
        <v>-97928.455191518384</v>
      </c>
      <c r="R5" s="221"/>
      <c r="S5" s="221">
        <f>-S4*$C$5</f>
        <v>-100376.66657130634</v>
      </c>
      <c r="T5" s="221"/>
      <c r="U5" s="221">
        <f>-U4*$C$5</f>
        <v>-102886.08323558899</v>
      </c>
      <c r="V5" s="221"/>
      <c r="W5" s="221">
        <f>-W4*$C$5</f>
        <v>-105458.23531647871</v>
      </c>
      <c r="X5" s="221"/>
      <c r="Y5" s="221">
        <f>-Y4*$C$5</f>
        <v>-108094.69119939067</v>
      </c>
      <c r="Z5" s="221"/>
      <c r="AA5" s="221">
        <f>-AA4*$C$5</f>
        <v>-110797.05847937542</v>
      </c>
      <c r="AB5" s="221"/>
      <c r="AC5" s="221">
        <f>-AC4*$C$5</f>
        <v>-113566.9849413598</v>
      </c>
      <c r="AD5" s="221"/>
      <c r="AE5" s="221">
        <f>-AE4*$C$5</f>
        <v>-116406.15956489379</v>
      </c>
      <c r="AF5" s="221"/>
      <c r="AG5" s="221">
        <f>-AG4*$C$5</f>
        <v>-119316.31355401613</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237577</v>
      </c>
      <c r="F8" s="222"/>
      <c r="G8" s="222">
        <f>E8*$C$8</f>
        <v>243516.42499999999</v>
      </c>
      <c r="H8" s="222"/>
      <c r="I8" s="222">
        <f>G8*$C$8</f>
        <v>249604.33562499998</v>
      </c>
      <c r="J8" s="222"/>
      <c r="K8" s="222">
        <f>I8*$C$8</f>
        <v>255844.44401562496</v>
      </c>
      <c r="L8" s="222"/>
      <c r="M8" s="222">
        <f>K8*$C$8</f>
        <v>262240.55511601554</v>
      </c>
      <c r="N8" s="222"/>
      <c r="O8" s="222">
        <f>M8*$C$8</f>
        <v>268796.56899391592</v>
      </c>
      <c r="P8" s="222"/>
      <c r="Q8" s="222">
        <f>O8*$C$8</f>
        <v>275516.48321876378</v>
      </c>
      <c r="R8" s="222"/>
      <c r="S8" s="222">
        <f>Q8*$C$8</f>
        <v>282404.39529923286</v>
      </c>
      <c r="T8" s="222"/>
      <c r="U8" s="222">
        <f>S8*$C$8</f>
        <v>289464.50518171367</v>
      </c>
      <c r="V8" s="222"/>
      <c r="W8" s="222">
        <f>U8*$C$8</f>
        <v>296701.1178112565</v>
      </c>
      <c r="X8" s="222"/>
      <c r="Y8" s="222">
        <f>W8*$C$8</f>
        <v>304118.64575653791</v>
      </c>
      <c r="Z8" s="222"/>
      <c r="AA8" s="222">
        <f>Y8*$C$8</f>
        <v>311721.6119004513</v>
      </c>
      <c r="AB8" s="222"/>
      <c r="AC8" s="222">
        <f>AA8*$C$8</f>
        <v>319514.65219796257</v>
      </c>
      <c r="AD8" s="222"/>
      <c r="AE8" s="222">
        <f>AC8*$C$8</f>
        <v>327502.51850291161</v>
      </c>
      <c r="AF8" s="222"/>
      <c r="AG8" s="222">
        <f>AE8*$C$8</f>
        <v>335690.0814654844</v>
      </c>
    </row>
    <row r="9" spans="1:34" s="210" customFormat="1" ht="14.25">
      <c r="B9" s="210" t="s">
        <v>839</v>
      </c>
      <c r="C9" s="238">
        <f>IF(Application!$D$211="Special Needs",(((0.1*Application!$T$212)+(0.05*(1-Application!$T$212)))),0.05)</f>
        <v>0.05</v>
      </c>
      <c r="E9" s="221">
        <f>-E8*$C$9</f>
        <v>-11878.85</v>
      </c>
      <c r="F9" s="221"/>
      <c r="G9" s="221">
        <f>-G8*$C$9</f>
        <v>-12175.821250000001</v>
      </c>
      <c r="H9" s="221"/>
      <c r="I9" s="221">
        <f>-I8*$C$9</f>
        <v>-12480.216781249999</v>
      </c>
      <c r="J9" s="221"/>
      <c r="K9" s="221">
        <f>-K8*$C$9</f>
        <v>-12792.222200781249</v>
      </c>
      <c r="L9" s="221"/>
      <c r="M9" s="221">
        <f>-M8*$C$9</f>
        <v>-13112.027755800778</v>
      </c>
      <c r="N9" s="221"/>
      <c r="O9" s="221">
        <f>-O8*$C$9</f>
        <v>-13439.828449695797</v>
      </c>
      <c r="P9" s="221"/>
      <c r="Q9" s="221">
        <f>-Q8*$C$9</f>
        <v>-13775.824160938189</v>
      </c>
      <c r="R9" s="221"/>
      <c r="S9" s="221">
        <f>-S8*$C$9</f>
        <v>-14120.219764961643</v>
      </c>
      <c r="T9" s="221"/>
      <c r="U9" s="221">
        <f>-U8*$C$9</f>
        <v>-14473.225259085684</v>
      </c>
      <c r="V9" s="221"/>
      <c r="W9" s="221">
        <f>-W8*$C$9</f>
        <v>-14835.055890562826</v>
      </c>
      <c r="X9" s="221"/>
      <c r="Y9" s="221">
        <f>-Y8*$C$9</f>
        <v>-15205.932287826896</v>
      </c>
      <c r="Z9" s="221"/>
      <c r="AA9" s="221">
        <f>-AA8*$C$9</f>
        <v>-15586.080595022566</v>
      </c>
      <c r="AB9" s="221"/>
      <c r="AC9" s="221">
        <f>-AC8*$C$9</f>
        <v>-15975.732609898128</v>
      </c>
      <c r="AD9" s="221"/>
      <c r="AE9" s="221">
        <f>-AE8*$C$9</f>
        <v>-16375.125925145581</v>
      </c>
      <c r="AF9" s="221"/>
      <c r="AG9" s="221">
        <f>-AG8*$C$9</f>
        <v>-16784.50407327422</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1830122.75</v>
      </c>
      <c r="G11" s="223">
        <f>SUM(G4:G10)</f>
        <v>1875875.8187499999</v>
      </c>
      <c r="I11" s="223">
        <f>SUM(I4:I10)</f>
        <v>1922772.7142187499</v>
      </c>
      <c r="K11" s="223">
        <f>SUM(K4:K10)</f>
        <v>1970842.0320742184</v>
      </c>
      <c r="M11" s="223">
        <f>SUM(M4:M10)</f>
        <v>2020113.0828760737</v>
      </c>
      <c r="O11" s="223">
        <f>SUM(O4:O10)</f>
        <v>2070615.9099479755</v>
      </c>
      <c r="Q11" s="223">
        <f>SUM(Q4:Q10)</f>
        <v>2122381.307696675</v>
      </c>
      <c r="S11" s="223">
        <f>SUM(S4:S10)</f>
        <v>2175440.8403890915</v>
      </c>
      <c r="U11" s="223">
        <f>SUM(U4:U10)</f>
        <v>2229826.8613988184</v>
      </c>
      <c r="W11" s="223">
        <f>SUM(W4:W10)</f>
        <v>2285572.5329337888</v>
      </c>
      <c r="Y11" s="223">
        <f>SUM(Y4:Y10)</f>
        <v>2342711.8462571339</v>
      </c>
      <c r="AA11" s="223">
        <f>SUM(AA4:AA10)</f>
        <v>2401279.6424135617</v>
      </c>
      <c r="AC11" s="223">
        <f>SUM(AC4:AC10)</f>
        <v>2461311.6334739006</v>
      </c>
      <c r="AE11" s="223">
        <f>SUM(AE4:AE10)</f>
        <v>2522844.424310748</v>
      </c>
      <c r="AG11" s="223">
        <f>SUM(AG4:AG10)</f>
        <v>2585915.5349185169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73750</v>
      </c>
      <c r="G15" s="219">
        <f>E15*$C$14</f>
        <v>76331.25</v>
      </c>
      <c r="I15" s="219">
        <f>G15*$C$14</f>
        <v>79002.84375</v>
      </c>
      <c r="K15" s="219">
        <f>I15*$C$14</f>
        <v>81767.943281249987</v>
      </c>
      <c r="M15" s="219">
        <f>K15*$C$14</f>
        <v>84629.821296093724</v>
      </c>
      <c r="O15" s="219">
        <f>M15*$C$14</f>
        <v>87591.865041457</v>
      </c>
      <c r="Q15" s="219">
        <f>O15*$C$14</f>
        <v>90657.580317907981</v>
      </c>
      <c r="S15" s="219">
        <f>Q15*$C$14</f>
        <v>93830.595629034753</v>
      </c>
      <c r="U15" s="219">
        <f>S15*$C$14</f>
        <v>97114.666476050959</v>
      </c>
      <c r="W15" s="219">
        <f>U15*$C$14</f>
        <v>100513.67980271274</v>
      </c>
      <c r="Y15" s="219">
        <f>W15*$C$14</f>
        <v>104031.65859580768</v>
      </c>
      <c r="AA15" s="219">
        <f>Y15*$C$14</f>
        <v>107672.76664666094</v>
      </c>
      <c r="AC15" s="219">
        <f>AA15*$C$14</f>
        <v>111441.31347929405</v>
      </c>
      <c r="AE15" s="219">
        <f>AC15*$C$14</f>
        <v>115341.75945106933</v>
      </c>
      <c r="AG15" s="219">
        <f>AE15*$C$14</f>
        <v>119378.72103185675</v>
      </c>
    </row>
    <row r="16" spans="1:34" s="210" customFormat="1" ht="14.25">
      <c r="A16" s="210" t="s">
        <v>344</v>
      </c>
      <c r="C16" s="233"/>
      <c r="E16" s="222">
        <f>Application!W849</f>
        <v>65000</v>
      </c>
      <c r="F16" s="222"/>
      <c r="G16" s="222">
        <f t="shared" ref="G16:AG21" si="0">E16*$C$14</f>
        <v>67275</v>
      </c>
      <c r="H16" s="222"/>
      <c r="I16" s="222">
        <f t="shared" si="0"/>
        <v>69629.625</v>
      </c>
      <c r="J16" s="222"/>
      <c r="K16" s="222">
        <f t="shared" si="0"/>
        <v>72066.661874999991</v>
      </c>
      <c r="L16" s="222"/>
      <c r="M16" s="222">
        <f t="shared" si="0"/>
        <v>74588.995040624985</v>
      </c>
      <c r="N16" s="222"/>
      <c r="O16" s="222">
        <f t="shared" si="0"/>
        <v>77199.609867046849</v>
      </c>
      <c r="P16" s="222"/>
      <c r="Q16" s="222">
        <f t="shared" si="0"/>
        <v>79901.596212393488</v>
      </c>
      <c r="R16" s="222"/>
      <c r="S16" s="222">
        <f t="shared" si="0"/>
        <v>82698.152079827254</v>
      </c>
      <c r="T16" s="222"/>
      <c r="U16" s="222">
        <f t="shared" si="0"/>
        <v>85592.587402621197</v>
      </c>
      <c r="V16" s="222"/>
      <c r="W16" s="222">
        <f t="shared" si="0"/>
        <v>88588.32796171293</v>
      </c>
      <c r="X16" s="222"/>
      <c r="Y16" s="222">
        <f t="shared" si="0"/>
        <v>91688.919440372876</v>
      </c>
      <c r="Z16" s="222"/>
      <c r="AA16" s="222">
        <f t="shared" si="0"/>
        <v>94898.031620785914</v>
      </c>
      <c r="AB16" s="222"/>
      <c r="AC16" s="222">
        <f t="shared" si="0"/>
        <v>98219.462727513412</v>
      </c>
      <c r="AD16" s="222"/>
      <c r="AE16" s="222">
        <f t="shared" si="0"/>
        <v>101657.14392297638</v>
      </c>
      <c r="AF16" s="222"/>
      <c r="AG16" s="222">
        <f t="shared" si="0"/>
        <v>105215.14396028055</v>
      </c>
    </row>
    <row r="17" spans="1:33" s="210" customFormat="1" ht="14.25">
      <c r="A17" s="210" t="s">
        <v>562</v>
      </c>
      <c r="C17" s="233"/>
      <c r="E17" s="222">
        <f>Application!W855</f>
        <v>54890</v>
      </c>
      <c r="F17" s="222"/>
      <c r="G17" s="222">
        <f t="shared" si="0"/>
        <v>56811.149999999994</v>
      </c>
      <c r="H17" s="222"/>
      <c r="I17" s="222">
        <f t="shared" si="0"/>
        <v>58799.540249999991</v>
      </c>
      <c r="J17" s="222"/>
      <c r="K17" s="222">
        <f t="shared" si="0"/>
        <v>60857.524158749984</v>
      </c>
      <c r="L17" s="222"/>
      <c r="M17" s="222">
        <f t="shared" si="0"/>
        <v>62987.53750430623</v>
      </c>
      <c r="N17" s="222"/>
      <c r="O17" s="222">
        <f t="shared" si="0"/>
        <v>65192.101316956941</v>
      </c>
      <c r="P17" s="222"/>
      <c r="Q17" s="222">
        <f t="shared" si="0"/>
        <v>67473.824863050424</v>
      </c>
      <c r="R17" s="222"/>
      <c r="S17" s="222">
        <f t="shared" si="0"/>
        <v>69835.40873325718</v>
      </c>
      <c r="T17" s="222"/>
      <c r="U17" s="222">
        <f t="shared" si="0"/>
        <v>72279.648038921179</v>
      </c>
      <c r="V17" s="222"/>
      <c r="W17" s="222">
        <f t="shared" si="0"/>
        <v>74809.435720283422</v>
      </c>
      <c r="X17" s="222"/>
      <c r="Y17" s="222">
        <f t="shared" si="0"/>
        <v>77427.765970493332</v>
      </c>
      <c r="Z17" s="222"/>
      <c r="AA17" s="222">
        <f t="shared" si="0"/>
        <v>80137.737779460585</v>
      </c>
      <c r="AB17" s="222"/>
      <c r="AC17" s="222">
        <f t="shared" si="0"/>
        <v>82942.558601741694</v>
      </c>
      <c r="AD17" s="222"/>
      <c r="AE17" s="222">
        <f t="shared" si="0"/>
        <v>85845.548152802643</v>
      </c>
      <c r="AF17" s="222"/>
      <c r="AG17" s="222">
        <f t="shared" si="0"/>
        <v>88850.142338150734</v>
      </c>
    </row>
    <row r="18" spans="1:33" s="210" customFormat="1" ht="14.25">
      <c r="A18" s="210" t="s">
        <v>843</v>
      </c>
      <c r="C18" s="233"/>
      <c r="E18" s="222">
        <f>Application!W862</f>
        <v>119710</v>
      </c>
      <c r="F18" s="222"/>
      <c r="G18" s="222">
        <f t="shared" si="0"/>
        <v>123899.84999999999</v>
      </c>
      <c r="H18" s="222"/>
      <c r="I18" s="222">
        <f t="shared" si="0"/>
        <v>128236.34474999997</v>
      </c>
      <c r="J18" s="222"/>
      <c r="K18" s="222">
        <f t="shared" si="0"/>
        <v>132724.61681624997</v>
      </c>
      <c r="L18" s="222"/>
      <c r="M18" s="222">
        <f t="shared" si="0"/>
        <v>137369.97840481871</v>
      </c>
      <c r="N18" s="222"/>
      <c r="O18" s="222">
        <f t="shared" si="0"/>
        <v>142177.92764898736</v>
      </c>
      <c r="P18" s="222"/>
      <c r="Q18" s="222">
        <f t="shared" si="0"/>
        <v>147154.15511670191</v>
      </c>
      <c r="R18" s="222"/>
      <c r="S18" s="222">
        <f t="shared" si="0"/>
        <v>152304.55054578645</v>
      </c>
      <c r="T18" s="222"/>
      <c r="U18" s="222">
        <f t="shared" si="0"/>
        <v>157635.20981488895</v>
      </c>
      <c r="V18" s="222"/>
      <c r="W18" s="222">
        <f t="shared" si="0"/>
        <v>163152.44215841006</v>
      </c>
      <c r="X18" s="222"/>
      <c r="Y18" s="222">
        <f t="shared" si="0"/>
        <v>168862.77763395439</v>
      </c>
      <c r="Z18" s="222"/>
      <c r="AA18" s="222">
        <f t="shared" si="0"/>
        <v>174772.97485114279</v>
      </c>
      <c r="AB18" s="222"/>
      <c r="AC18" s="222">
        <f t="shared" si="0"/>
        <v>180890.02897093276</v>
      </c>
      <c r="AD18" s="222"/>
      <c r="AE18" s="222">
        <f t="shared" si="0"/>
        <v>187221.17998491539</v>
      </c>
      <c r="AF18" s="222"/>
      <c r="AG18" s="222">
        <f t="shared" si="0"/>
        <v>193773.92128438741</v>
      </c>
    </row>
    <row r="19" spans="1:33" s="210" customFormat="1" ht="14.25">
      <c r="A19" s="210" t="s">
        <v>155</v>
      </c>
      <c r="C19" s="233"/>
      <c r="E19" s="222">
        <f>Application!W863</f>
        <v>38350</v>
      </c>
      <c r="F19" s="222"/>
      <c r="G19" s="222">
        <f t="shared" si="0"/>
        <v>39692.25</v>
      </c>
      <c r="H19" s="222"/>
      <c r="I19" s="222">
        <f t="shared" si="0"/>
        <v>41081.478749999995</v>
      </c>
      <c r="J19" s="222"/>
      <c r="K19" s="222">
        <f t="shared" si="0"/>
        <v>42519.330506249993</v>
      </c>
      <c r="L19" s="222"/>
      <c r="M19" s="222">
        <f t="shared" si="0"/>
        <v>44007.507073968736</v>
      </c>
      <c r="N19" s="222"/>
      <c r="O19" s="222">
        <f t="shared" si="0"/>
        <v>45547.769821557638</v>
      </c>
      <c r="P19" s="222"/>
      <c r="Q19" s="222">
        <f t="shared" si="0"/>
        <v>47141.941765312149</v>
      </c>
      <c r="R19" s="222"/>
      <c r="S19" s="222">
        <f t="shared" si="0"/>
        <v>48791.909727098071</v>
      </c>
      <c r="T19" s="222"/>
      <c r="U19" s="222">
        <f t="shared" si="0"/>
        <v>50499.626567546497</v>
      </c>
      <c r="V19" s="222"/>
      <c r="W19" s="222">
        <f t="shared" si="0"/>
        <v>52267.113497410617</v>
      </c>
      <c r="X19" s="222"/>
      <c r="Y19" s="222">
        <f t="shared" si="0"/>
        <v>54096.462469819984</v>
      </c>
      <c r="Z19" s="222"/>
      <c r="AA19" s="222">
        <f t="shared" si="0"/>
        <v>55989.838656263681</v>
      </c>
      <c r="AB19" s="222"/>
      <c r="AC19" s="222">
        <f t="shared" si="0"/>
        <v>57949.483009232907</v>
      </c>
      <c r="AD19" s="222"/>
      <c r="AE19" s="222">
        <f t="shared" si="0"/>
        <v>59977.714914556054</v>
      </c>
      <c r="AF19" s="222"/>
      <c r="AG19" s="222">
        <f t="shared" si="0"/>
        <v>62076.934936565514</v>
      </c>
    </row>
    <row r="20" spans="1:33" s="210" customFormat="1" ht="14.25">
      <c r="A20" s="210" t="s">
        <v>390</v>
      </c>
      <c r="C20" s="233"/>
      <c r="E20" s="222">
        <f>Application!W872</f>
        <v>73600</v>
      </c>
      <c r="F20" s="222"/>
      <c r="G20" s="222">
        <f t="shared" si="0"/>
        <v>76176</v>
      </c>
      <c r="H20" s="222"/>
      <c r="I20" s="222">
        <f t="shared" si="0"/>
        <v>78842.159999999989</v>
      </c>
      <c r="J20" s="222"/>
      <c r="K20" s="222">
        <f t="shared" si="0"/>
        <v>81601.63559999998</v>
      </c>
      <c r="L20" s="222"/>
      <c r="M20" s="222">
        <f t="shared" si="0"/>
        <v>84457.692845999976</v>
      </c>
      <c r="N20" s="222"/>
      <c r="O20" s="222">
        <f t="shared" si="0"/>
        <v>87413.712095609968</v>
      </c>
      <c r="P20" s="222"/>
      <c r="Q20" s="222">
        <f t="shared" si="0"/>
        <v>90473.19201895631</v>
      </c>
      <c r="R20" s="222"/>
      <c r="S20" s="222">
        <f t="shared" si="0"/>
        <v>93639.753739619773</v>
      </c>
      <c r="T20" s="222"/>
      <c r="U20" s="222">
        <f t="shared" si="0"/>
        <v>96917.145120506451</v>
      </c>
      <c r="V20" s="222"/>
      <c r="W20" s="222">
        <f t="shared" si="0"/>
        <v>100309.24519972417</v>
      </c>
      <c r="X20" s="222"/>
      <c r="Y20" s="222">
        <f t="shared" si="0"/>
        <v>103820.06878171451</v>
      </c>
      <c r="Z20" s="222"/>
      <c r="AA20" s="222">
        <f t="shared" si="0"/>
        <v>107453.77118907451</v>
      </c>
      <c r="AB20" s="222"/>
      <c r="AC20" s="222">
        <f t="shared" si="0"/>
        <v>111214.65318069211</v>
      </c>
      <c r="AD20" s="222"/>
      <c r="AE20" s="222">
        <f t="shared" si="0"/>
        <v>115107.16604201632</v>
      </c>
      <c r="AF20" s="222"/>
      <c r="AG20" s="222">
        <f t="shared" si="0"/>
        <v>119135.91685348688</v>
      </c>
    </row>
    <row r="21" spans="1:33" s="210" customFormat="1" ht="14.25">
      <c r="A21" s="226" t="s">
        <v>963</v>
      </c>
      <c r="B21" s="226"/>
      <c r="C21" s="233"/>
      <c r="E21" s="232">
        <f>Application!W879</f>
        <v>8700</v>
      </c>
      <c r="F21" s="222"/>
      <c r="G21" s="232">
        <f t="shared" si="0"/>
        <v>9004.5</v>
      </c>
      <c r="H21" s="222"/>
      <c r="I21" s="232">
        <f t="shared" si="0"/>
        <v>9319.6574999999993</v>
      </c>
      <c r="J21" s="222"/>
      <c r="K21" s="232">
        <f t="shared" si="0"/>
        <v>9645.8455124999982</v>
      </c>
      <c r="L21" s="222"/>
      <c r="M21" s="232">
        <f t="shared" si="0"/>
        <v>9983.4501054374978</v>
      </c>
      <c r="N21" s="222"/>
      <c r="O21" s="232">
        <f t="shared" si="0"/>
        <v>10332.87085912781</v>
      </c>
      <c r="P21" s="222"/>
      <c r="Q21" s="232">
        <f t="shared" si="0"/>
        <v>10694.521339197283</v>
      </c>
      <c r="R21" s="222"/>
      <c r="S21" s="232">
        <f t="shared" si="0"/>
        <v>11068.829586069187</v>
      </c>
      <c r="T21" s="222"/>
      <c r="U21" s="232">
        <f t="shared" si="0"/>
        <v>11456.238621581608</v>
      </c>
      <c r="V21" s="222"/>
      <c r="W21" s="232">
        <f t="shared" si="0"/>
        <v>11857.206973336963</v>
      </c>
      <c r="X21" s="222"/>
      <c r="Y21" s="232">
        <f t="shared" si="0"/>
        <v>12272.209217403755</v>
      </c>
      <c r="Z21" s="222"/>
      <c r="AA21" s="232">
        <f t="shared" si="0"/>
        <v>12701.736540012886</v>
      </c>
      <c r="AB21" s="222"/>
      <c r="AC21" s="232">
        <f t="shared" si="0"/>
        <v>13146.297318913335</v>
      </c>
      <c r="AD21" s="222"/>
      <c r="AE21" s="232">
        <f t="shared" si="0"/>
        <v>13606.417725075302</v>
      </c>
      <c r="AF21" s="222"/>
      <c r="AG21" s="232">
        <f t="shared" si="0"/>
        <v>14082.642345452936</v>
      </c>
    </row>
    <row r="22" spans="1:33" s="223" customFormat="1" ht="15">
      <c r="A22" s="223" t="s">
        <v>844</v>
      </c>
      <c r="C22" s="233"/>
      <c r="E22" s="223">
        <f>SUM(E15:E21)</f>
        <v>434000</v>
      </c>
      <c r="G22" s="223">
        <f>SUM(G15:G21)</f>
        <v>449190</v>
      </c>
      <c r="I22" s="223">
        <f>SUM(I15:I21)</f>
        <v>464911.64999999991</v>
      </c>
      <c r="K22" s="223">
        <f>SUM(K15:K21)</f>
        <v>481183.55774999986</v>
      </c>
      <c r="M22" s="223">
        <f>SUM(M15:M21)</f>
        <v>498024.98227124981</v>
      </c>
      <c r="O22" s="223">
        <f>SUM(O15:O21)</f>
        <v>515455.85665074352</v>
      </c>
      <c r="Q22" s="223">
        <f>SUM(Q15:Q21)</f>
        <v>533496.81163351948</v>
      </c>
      <c r="S22" s="223">
        <f>SUM(S15:S21)</f>
        <v>552169.2000406927</v>
      </c>
      <c r="U22" s="223">
        <f>SUM(U15:U21)</f>
        <v>571495.12204211683</v>
      </c>
      <c r="W22" s="223">
        <f>SUM(W15:W21)</f>
        <v>591497.45131359086</v>
      </c>
      <c r="Y22" s="223">
        <f>SUM(Y15:Y21)</f>
        <v>612199.86210956657</v>
      </c>
      <c r="AA22" s="223">
        <f>SUM(AA15:AA21)</f>
        <v>633626.8572834013</v>
      </c>
      <c r="AC22" s="223">
        <f>SUM(AC15:AC21)</f>
        <v>655803.79728832038</v>
      </c>
      <c r="AE22" s="223">
        <f>SUM(AE15:AE21)</f>
        <v>678756.93019341142</v>
      </c>
      <c r="AG22" s="223">
        <f>SUM(AG15:AG21)</f>
        <v>702513.42275018082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1684</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21000</v>
      </c>
      <c r="F28" s="222"/>
      <c r="G28" s="222">
        <f>$E$28</f>
        <v>21000</v>
      </c>
      <c r="H28" s="222"/>
      <c r="I28" s="222">
        <f>$E$28</f>
        <v>21000</v>
      </c>
      <c r="J28" s="222"/>
      <c r="K28" s="222">
        <f>$E$28</f>
        <v>21000</v>
      </c>
      <c r="L28" s="222"/>
      <c r="M28" s="222">
        <f>$E$28</f>
        <v>21000</v>
      </c>
      <c r="N28" s="222"/>
      <c r="O28" s="222">
        <f>$E$28</f>
        <v>21000</v>
      </c>
      <c r="P28" s="222"/>
      <c r="Q28" s="222">
        <f>$E$28</f>
        <v>21000</v>
      </c>
      <c r="R28" s="222"/>
      <c r="S28" s="222">
        <f>$E$28</f>
        <v>21000</v>
      </c>
      <c r="T28" s="222"/>
      <c r="U28" s="222">
        <f>$E$28</f>
        <v>21000</v>
      </c>
      <c r="V28" s="222"/>
      <c r="W28" s="222">
        <f>$E$28</f>
        <v>21000</v>
      </c>
      <c r="X28" s="222"/>
      <c r="Y28" s="222">
        <f>$E$28</f>
        <v>21000</v>
      </c>
      <c r="Z28" s="222"/>
      <c r="AA28" s="222">
        <f>$E$28</f>
        <v>21000</v>
      </c>
      <c r="AB28" s="222"/>
      <c r="AC28" s="222">
        <f>$E$28</f>
        <v>21000</v>
      </c>
      <c r="AD28" s="222"/>
      <c r="AE28" s="222">
        <f>$E$28</f>
        <v>21000</v>
      </c>
      <c r="AF28" s="222"/>
      <c r="AG28" s="222">
        <f>$E$28</f>
        <v>21000</v>
      </c>
    </row>
    <row r="29" spans="1:33" s="210" customFormat="1" ht="14.25">
      <c r="A29" s="210" t="s">
        <v>1682</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10500</v>
      </c>
      <c r="F30" s="222"/>
      <c r="G30" s="222">
        <f>E30*$C$30</f>
        <v>10710</v>
      </c>
      <c r="H30" s="222"/>
      <c r="I30" s="222">
        <f>G30*$C$30</f>
        <v>10924.2</v>
      </c>
      <c r="J30" s="222"/>
      <c r="K30" s="222">
        <f>I30*$C$30</f>
        <v>11142.684000000001</v>
      </c>
      <c r="L30" s="222"/>
      <c r="M30" s="222">
        <f>K30*$C$30</f>
        <v>11365.537680000001</v>
      </c>
      <c r="N30" s="222"/>
      <c r="O30" s="222">
        <f>M30*$C$30</f>
        <v>11592.848433600002</v>
      </c>
      <c r="P30" s="222"/>
      <c r="Q30" s="222">
        <f>O30*$C$30</f>
        <v>11824.705402272002</v>
      </c>
      <c r="R30" s="222"/>
      <c r="S30" s="222">
        <f>Q30*$C$30</f>
        <v>12061.199510317443</v>
      </c>
      <c r="T30" s="222"/>
      <c r="U30" s="222">
        <f>S30*$C$30</f>
        <v>12302.423500523792</v>
      </c>
      <c r="V30" s="222"/>
      <c r="W30" s="222">
        <f>U30*$C$30</f>
        <v>12548.471970534267</v>
      </c>
      <c r="X30" s="222"/>
      <c r="Y30" s="222">
        <f>W30*$C$30</f>
        <v>12799.441409944953</v>
      </c>
      <c r="Z30" s="222"/>
      <c r="AA30" s="222">
        <f>Y30*$C$30</f>
        <v>13055.430238143852</v>
      </c>
      <c r="AB30" s="222"/>
      <c r="AC30" s="222">
        <f>AA30*$C$30</f>
        <v>13316.53884290673</v>
      </c>
      <c r="AD30" s="222"/>
      <c r="AE30" s="222">
        <f>AC30*$C$30</f>
        <v>13582.869619764864</v>
      </c>
      <c r="AF30" s="222"/>
      <c r="AG30" s="222">
        <f>AE30*$C$30</f>
        <v>13854.527012160162</v>
      </c>
    </row>
    <row r="31" spans="1:33" s="210" customFormat="1" ht="14.25">
      <c r="A31" s="210" t="s">
        <v>1683</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Fees</v>
      </c>
      <c r="C32" s="316">
        <v>1</v>
      </c>
      <c r="E32" s="222">
        <f>Application!AC894</f>
        <v>5250</v>
      </c>
      <c r="F32" s="222"/>
      <c r="G32" s="222">
        <f>E32*$C$32</f>
        <v>5250</v>
      </c>
      <c r="H32" s="222"/>
      <c r="I32" s="222">
        <f>G32*$C$32</f>
        <v>5250</v>
      </c>
      <c r="J32" s="222"/>
      <c r="K32" s="222">
        <f>I32*$C$32</f>
        <v>5250</v>
      </c>
      <c r="L32" s="222"/>
      <c r="M32" s="222">
        <f>K32*$C$32</f>
        <v>5250</v>
      </c>
      <c r="N32" s="222"/>
      <c r="O32" s="222">
        <f>M32*$C$32</f>
        <v>5250</v>
      </c>
      <c r="P32" s="222"/>
      <c r="Q32" s="222">
        <f>O32*$C$32</f>
        <v>5250</v>
      </c>
      <c r="R32" s="222"/>
      <c r="S32" s="222">
        <f>Q32*$C$32</f>
        <v>5250</v>
      </c>
      <c r="T32" s="222"/>
      <c r="U32" s="222">
        <f>S32*$C$32</f>
        <v>5250</v>
      </c>
      <c r="V32" s="222"/>
      <c r="W32" s="222">
        <f>U32*$C$32</f>
        <v>5250</v>
      </c>
      <c r="X32" s="222"/>
      <c r="Y32" s="222">
        <f>W32*$C$32</f>
        <v>5250</v>
      </c>
      <c r="Z32" s="222"/>
      <c r="AA32" s="222">
        <f>Y32*$C$32</f>
        <v>5250</v>
      </c>
      <c r="AB32" s="222"/>
      <c r="AC32" s="222">
        <f>AA32*$C$32</f>
        <v>5250</v>
      </c>
      <c r="AD32" s="222"/>
      <c r="AE32" s="222">
        <f>AC32*$C$32</f>
        <v>5250</v>
      </c>
      <c r="AF32" s="222"/>
      <c r="AG32" s="222">
        <f>AE32*$C$32</f>
        <v>5250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493550</v>
      </c>
      <c r="G35" s="223">
        <f>SUM(G22:G33)</f>
        <v>509748</v>
      </c>
      <c r="I35" s="223">
        <f>SUM(I22:I33)</f>
        <v>526509.77999999991</v>
      </c>
      <c r="K35" s="223">
        <f>SUM(K22:K33)</f>
        <v>543855.00929999992</v>
      </c>
      <c r="M35" s="223">
        <f>SUM(M22:M33)</f>
        <v>561804.04436549975</v>
      </c>
      <c r="O35" s="223">
        <f>SUM(O22:O33)</f>
        <v>580377.95285309234</v>
      </c>
      <c r="Q35" s="223">
        <f>SUM(Q22:Q33)</f>
        <v>599598.53847644653</v>
      </c>
      <c r="S35" s="223">
        <f>SUM(S22:S33)</f>
        <v>619488.36674208799</v>
      </c>
      <c r="U35" s="223">
        <f>SUM(U22:U33)</f>
        <v>640070.79158540617</v>
      </c>
      <c r="W35" s="223">
        <f>SUM(W22:W33)</f>
        <v>661369.98293838755</v>
      </c>
      <c r="Y35" s="223">
        <f>SUM(Y22:Y33)</f>
        <v>683410.95526167308</v>
      </c>
      <c r="AA35" s="223">
        <f>SUM(AA22:AA33)</f>
        <v>706219.59707468236</v>
      </c>
      <c r="AC35" s="223">
        <f>SUM(AC22:AC33)</f>
        <v>729822.70151872409</v>
      </c>
      <c r="AE35" s="223">
        <f>SUM(AE22:AE33)</f>
        <v>754247.99798923568</v>
      </c>
      <c r="AG35" s="223">
        <f>SUM(AG22:AG33)</f>
        <v>779524.18487456243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1336572.75</v>
      </c>
      <c r="G37" s="223">
        <f>G11-G35</f>
        <v>1366127.8187499999</v>
      </c>
      <c r="I37" s="223">
        <f>I11-I35</f>
        <v>1396262.9342187499</v>
      </c>
      <c r="K37" s="223">
        <f>K11-K35</f>
        <v>1426987.0227742186</v>
      </c>
      <c r="M37" s="223">
        <f>M11-M35</f>
        <v>1458309.038510574</v>
      </c>
      <c r="O37" s="223">
        <f>O11-O35</f>
        <v>1490237.9570948831</v>
      </c>
      <c r="Q37" s="223">
        <f>Q11-Q35</f>
        <v>1522782.7692202283</v>
      </c>
      <c r="S37" s="223">
        <f>S11-S35</f>
        <v>1555952.4736470035</v>
      </c>
      <c r="U37" s="223">
        <f>U11-U35</f>
        <v>1589756.0698134121</v>
      </c>
      <c r="W37" s="223">
        <f>W11-W35</f>
        <v>1624202.5499954014</v>
      </c>
      <c r="Y37" s="223">
        <f>Y11-Y35</f>
        <v>1659300.8909954608</v>
      </c>
      <c r="AA37" s="223">
        <f>AA11-AA35</f>
        <v>1695060.0453388793</v>
      </c>
      <c r="AC37" s="223">
        <f>AC11-AC35</f>
        <v>1731488.9319551764</v>
      </c>
      <c r="AE37" s="223">
        <f>AE11-AE35</f>
        <v>1768596.4263215123</v>
      </c>
      <c r="AG37" s="223">
        <f>AG11-AG35</f>
        <v>1806391.3500439543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1162267</v>
      </c>
      <c r="F40" s="222"/>
      <c r="G40" s="222">
        <f>$E$40</f>
        <v>1162267</v>
      </c>
      <c r="H40" s="222"/>
      <c r="I40" s="222">
        <f>$E$40</f>
        <v>1162267</v>
      </c>
      <c r="J40" s="222"/>
      <c r="K40" s="222">
        <f>$E$40</f>
        <v>1162267</v>
      </c>
      <c r="L40" s="222"/>
      <c r="M40" s="222">
        <f>$E$40</f>
        <v>1162267</v>
      </c>
      <c r="N40" s="222"/>
      <c r="O40" s="222">
        <f>$E$40</f>
        <v>1162267</v>
      </c>
      <c r="P40" s="222"/>
      <c r="Q40" s="222">
        <f>$E$40</f>
        <v>1162267</v>
      </c>
      <c r="R40" s="222"/>
      <c r="S40" s="222">
        <f>$E$40</f>
        <v>1162267</v>
      </c>
      <c r="T40" s="222"/>
      <c r="U40" s="222">
        <f>$E$40</f>
        <v>1162267</v>
      </c>
      <c r="V40" s="222"/>
      <c r="W40" s="222">
        <f>$E$40</f>
        <v>1162267</v>
      </c>
      <c r="X40" s="222"/>
      <c r="Y40" s="222">
        <f>$E$40</f>
        <v>1162267</v>
      </c>
      <c r="Z40" s="222"/>
      <c r="AA40" s="222">
        <f>$E$40</f>
        <v>1162267</v>
      </c>
      <c r="AB40" s="222"/>
      <c r="AC40" s="222">
        <f>$E$40</f>
        <v>1162267</v>
      </c>
      <c r="AD40" s="222"/>
      <c r="AE40" s="222">
        <f>$E$40</f>
        <v>1162267</v>
      </c>
      <c r="AF40" s="222"/>
      <c r="AG40" s="222">
        <f>$E$40</f>
        <v>1162267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1162267</v>
      </c>
      <c r="G43" s="223">
        <f>SUM(G40:G42)</f>
        <v>1162267</v>
      </c>
      <c r="I43" s="223">
        <f>SUM(I40:I42)</f>
        <v>1162267</v>
      </c>
      <c r="K43" s="223">
        <f>SUM(K40:K42)</f>
        <v>1162267</v>
      </c>
      <c r="M43" s="223">
        <f>SUM(M40:M42)</f>
        <v>1162267</v>
      </c>
      <c r="O43" s="223">
        <f>SUM(O40:O42)</f>
        <v>1162267</v>
      </c>
      <c r="Q43" s="223">
        <f>SUM(Q40:Q42)</f>
        <v>1162267</v>
      </c>
      <c r="S43" s="223">
        <f>SUM(S40:S42)</f>
        <v>1162267</v>
      </c>
      <c r="U43" s="223">
        <f>SUM(U40:U42)</f>
        <v>1162267</v>
      </c>
      <c r="W43" s="223">
        <f>SUM(W40:W42)</f>
        <v>1162267</v>
      </c>
      <c r="Y43" s="223">
        <f>SUM(Y40:Y42)</f>
        <v>1162267</v>
      </c>
      <c r="AA43" s="223">
        <f>SUM(AA40:AA42)</f>
        <v>1162267</v>
      </c>
      <c r="AC43" s="223">
        <f>SUM(AC40:AC42)</f>
        <v>1162267</v>
      </c>
      <c r="AE43" s="223">
        <f>SUM(AE40:AE42)</f>
        <v>1162267</v>
      </c>
      <c r="AG43" s="223">
        <f>SUM(AG40:AG42)</f>
        <v>1162267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174305.75</v>
      </c>
      <c r="G45" s="223">
        <f>G37-G43</f>
        <v>203860.81874999986</v>
      </c>
      <c r="I45" s="223">
        <f>I37-I43</f>
        <v>233995.93421874987</v>
      </c>
      <c r="K45" s="223">
        <f>K37-K43</f>
        <v>264720.02277421858</v>
      </c>
      <c r="M45" s="223">
        <f>M37-M43</f>
        <v>296042.03851057403</v>
      </c>
      <c r="O45" s="223">
        <f>O37-O43</f>
        <v>327970.95709488308</v>
      </c>
      <c r="Q45" s="223">
        <f>Q37-Q43</f>
        <v>360515.76922022831</v>
      </c>
      <c r="S45" s="223">
        <f>S37-S43</f>
        <v>393685.47364700353</v>
      </c>
      <c r="U45" s="223">
        <f>U37-U43</f>
        <v>427489.06981341215</v>
      </c>
      <c r="W45" s="223">
        <f>W37-W43</f>
        <v>461935.54999540141</v>
      </c>
      <c r="Y45" s="223">
        <f>Y37-Y43</f>
        <v>497033.8909954608</v>
      </c>
      <c r="AA45" s="223">
        <f>AA37-AA43</f>
        <v>532793.04533887934</v>
      </c>
      <c r="AC45" s="223">
        <f>AC37-AC43</f>
        <v>569221.93195517641</v>
      </c>
      <c r="AE45" s="223">
        <f>AE37-AE43</f>
        <v>606329.42632151232</v>
      </c>
      <c r="AG45" s="223">
        <f>AG37-AG43</f>
        <v>644124.35004395433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9.0480522413045786E-2</v>
      </c>
      <c r="G47" s="227">
        <f>G45/(G4+G6+G8)</f>
        <v>0.1032412571646408</v>
      </c>
      <c r="I47" s="227">
        <f>I45/(I4+I6+I8)</f>
        <v>0.11561228004950885</v>
      </c>
      <c r="K47" s="227">
        <f>K45/(K4+K6+K8)</f>
        <v>0.12760232303896651</v>
      </c>
      <c r="M47" s="227">
        <f>M45/(M4+M6+M8)</f>
        <v>0.13921989762307693</v>
      </c>
      <c r="O47" s="227">
        <f>O45/(O4+O6+O8)</f>
        <v>0.15047330011482779</v>
      </c>
      <c r="Q47" s="227">
        <f>Q45/(Q4+Q6+Q8)</f>
        <v>0.16137061682422463</v>
      </c>
      <c r="S47" s="227">
        <f>S45/(S4+S6+S8)</f>
        <v>0.17191972910546299</v>
      </c>
      <c r="U47" s="227">
        <f>U45/(U4+U6+U8)</f>
        <v>0.1821283182802709</v>
      </c>
      <c r="W47" s="227">
        <f>W45/(W4+W6+W8)</f>
        <v>0.19200387044043293</v>
      </c>
      <c r="Y47" s="227">
        <f>Y45/(Y4+Y6+Y8)</f>
        <v>0.20155368113243471</v>
      </c>
      <c r="AA47" s="227">
        <f>AA45/(AA4+AA6+AA8)</f>
        <v>0.21078485992709836</v>
      </c>
      <c r="AC47" s="227">
        <f>AC45/(AC4+AC6+AC8)</f>
        <v>0.2197043348770048</v>
      </c>
      <c r="AE47" s="227">
        <f>AE45/(AE4+AE6+AE8)</f>
        <v>0.22831885686443229</v>
      </c>
      <c r="AG47" s="227">
        <f>AG45/(AG4+AG6+AG8)</f>
        <v>0.23663500384247407</v>
      </c>
    </row>
    <row r="48" spans="1:33" s="227" customFormat="1" ht="14.25">
      <c r="A48" s="227" t="s">
        <v>853</v>
      </c>
      <c r="C48" s="220"/>
      <c r="E48" s="227">
        <f>E45/E43</f>
        <v>0.14997048870870464</v>
      </c>
      <c r="G48" s="227">
        <f>G45/G43</f>
        <v>0.17539930046194194</v>
      </c>
      <c r="I48" s="227">
        <f>I45/I43</f>
        <v>0.20132717716217519</v>
      </c>
      <c r="K48" s="227">
        <f>K45/K43</f>
        <v>0.22776179894483675</v>
      </c>
      <c r="M48" s="227">
        <f>M45/M43</f>
        <v>0.25471086980063445</v>
      </c>
      <c r="O48" s="227">
        <f>O45/O43</f>
        <v>0.28218211228132872</v>
      </c>
      <c r="Q48" s="227">
        <f>Q45/Q43</f>
        <v>0.31018326186687595</v>
      </c>
      <c r="S48" s="227">
        <f>S45/S43</f>
        <v>0.33872206097824642</v>
      </c>
      <c r="U48" s="227">
        <f>U45/U43</f>
        <v>0.36780625261958927</v>
      </c>
      <c r="W48" s="227">
        <f>W45/W43</f>
        <v>0.39744357363273791</v>
      </c>
      <c r="Y48" s="227">
        <f>Y45/Y43</f>
        <v>0.4276417475463562</v>
      </c>
      <c r="AA48" s="227">
        <f>AA45/AA43</f>
        <v>0.4584084770013081</v>
      </c>
      <c r="AC48" s="227">
        <f>AC45/AC43</f>
        <v>0.48975143573307717</v>
      </c>
      <c r="AE48" s="227">
        <f>AE45/AE43</f>
        <v>0.52167826009128049</v>
      </c>
      <c r="AG48" s="227">
        <f>AG45/AG43</f>
        <v>0.55419654007551988</v>
      </c>
    </row>
    <row r="49" spans="1:34" s="228" customFormat="1" ht="14.25">
      <c r="A49" s="228" t="s">
        <v>851</v>
      </c>
      <c r="C49" s="229"/>
      <c r="E49" s="228">
        <f>E37/E43</f>
        <v>1.1499704887087046</v>
      </c>
      <c r="G49" s="228">
        <f>G37/G43</f>
        <v>1.1753993004619419</v>
      </c>
      <c r="I49" s="228">
        <f>I37/I43</f>
        <v>1.2013271771621752</v>
      </c>
      <c r="K49" s="228">
        <f>K37/K43</f>
        <v>1.2277617989448368</v>
      </c>
      <c r="M49" s="228">
        <f>M37/M43</f>
        <v>1.2547108698006344</v>
      </c>
      <c r="O49" s="228">
        <f>O37/O43</f>
        <v>1.2821821122813286</v>
      </c>
      <c r="Q49" s="228">
        <f>Q37/Q43</f>
        <v>1.3101832618668758</v>
      </c>
      <c r="S49" s="228">
        <f>S37/S43</f>
        <v>1.3387220609782464</v>
      </c>
      <c r="U49" s="228">
        <f>U37/U43</f>
        <v>1.3678062526195893</v>
      </c>
      <c r="W49" s="228">
        <f>W37/W43</f>
        <v>1.397443573632738</v>
      </c>
      <c r="Y49" s="228">
        <f>Y37/Y43</f>
        <v>1.4276417475463563</v>
      </c>
      <c r="AA49" s="228">
        <f>AA37/AA43</f>
        <v>1.4584084770013082</v>
      </c>
      <c r="AC49" s="228">
        <f>AC37/AC43</f>
        <v>1.4897514357330772</v>
      </c>
      <c r="AE49" s="228">
        <f>AE37/AE43</f>
        <v>1.5216782600912806</v>
      </c>
      <c r="AG49" s="228">
        <f>AG37/AG43</f>
        <v>1.55419654007552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1185</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174305.75</v>
      </c>
      <c r="G60" s="962">
        <f>G45-G58</f>
        <v>203860.81874999986</v>
      </c>
      <c r="I60" s="962">
        <f>I45-I58</f>
        <v>233995.93421874987</v>
      </c>
      <c r="K60" s="962">
        <f>K45-K58</f>
        <v>264720.02277421858</v>
      </c>
      <c r="M60" s="962">
        <f>M45-M58</f>
        <v>296042.03851057403</v>
      </c>
      <c r="O60" s="962">
        <f>O45-O58</f>
        <v>327970.95709488308</v>
      </c>
      <c r="Q60" s="962">
        <f>Q45-Q58</f>
        <v>360515.76922022831</v>
      </c>
      <c r="S60" s="962">
        <f>S45-S58</f>
        <v>393685.47364700353</v>
      </c>
      <c r="U60" s="962">
        <f>U45-U58</f>
        <v>427489.06981341215</v>
      </c>
      <c r="W60" s="962">
        <f>W45-W58</f>
        <v>461935.54999540141</v>
      </c>
      <c r="Y60" s="962">
        <f>Y45-Y58</f>
        <v>497033.8909954608</v>
      </c>
      <c r="AA60" s="962">
        <f>AA45-AA58</f>
        <v>532793.04533887934</v>
      </c>
      <c r="AC60" s="962">
        <f>AC45-AC58</f>
        <v>569221.93195517641</v>
      </c>
      <c r="AE60" s="962">
        <f>AE45-AE58</f>
        <v>606329.42632151232</v>
      </c>
      <c r="AG60" s="962">
        <f>AG45-AG58</f>
        <v>644124.35004395433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87152.875</v>
      </c>
      <c r="G62" s="962">
        <f>G60*$C$62</f>
        <v>101930.40937499993</v>
      </c>
      <c r="I62" s="962">
        <f>I60*$C$62</f>
        <v>116997.96710937493</v>
      </c>
      <c r="K62" s="962">
        <f>K60*$C$62</f>
        <v>132360.01138710929</v>
      </c>
      <c r="M62" s="962">
        <f>M60*$C$62</f>
        <v>148021.01925528701</v>
      </c>
      <c r="O62" s="962">
        <f>O60*$C$62</f>
        <v>163985.47854744154</v>
      </c>
      <c r="Q62" s="962">
        <f>Q60*$C$62</f>
        <v>180257.88461011415</v>
      </c>
      <c r="S62" s="962">
        <f>S60*$C$62</f>
        <v>196842.73682350176</v>
      </c>
      <c r="U62" s="962">
        <f>U60*$C$62</f>
        <v>213744.53490670607</v>
      </c>
      <c r="W62" s="962">
        <f>W60*$C$62</f>
        <v>230967.7749977007</v>
      </c>
      <c r="Y62" s="962">
        <f>Y60*$C$62</f>
        <v>248516.9454977304</v>
      </c>
      <c r="AA62" s="962">
        <f>AA60*$C$62</f>
        <v>266396.52266943967</v>
      </c>
      <c r="AC62" s="962">
        <f>AC60*$C$62</f>
        <v>284610.9659775882</v>
      </c>
      <c r="AE62" s="962">
        <f>AE60*$C$62</f>
        <v>303164.71316075616</v>
      </c>
      <c r="AG62" s="962">
        <f>AG60*$C$62</f>
        <v>322062.17502197716</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43576.4375</v>
      </c>
      <c r="G66" s="960">
        <f>G60*$C$65</f>
        <v>50965.204687499965</v>
      </c>
      <c r="I66" s="960">
        <f>I60*$C$65</f>
        <v>58498.983554687467</v>
      </c>
      <c r="K66" s="960">
        <f>K60*$C$65</f>
        <v>66180.005693554645</v>
      </c>
      <c r="M66" s="960">
        <f>M60*$C$65</f>
        <v>74010.509627643507</v>
      </c>
      <c r="O66" s="960">
        <f>O60*$C$65</f>
        <v>81992.73927372077</v>
      </c>
      <c r="Q66" s="960">
        <f>Q60*$C$65</f>
        <v>90128.942305057077</v>
      </c>
      <c r="S66" s="960">
        <f>S60*$C$65</f>
        <v>98421.368411750882</v>
      </c>
      <c r="U66" s="960">
        <f>U60*$C$65</f>
        <v>106872.26745335304</v>
      </c>
      <c r="W66" s="960">
        <f>W60*$C$65</f>
        <v>115483.88749885035</v>
      </c>
      <c r="Y66" s="960">
        <f>Y60*$C$65</f>
        <v>124258.4727488652</v>
      </c>
      <c r="AA66" s="960">
        <f>AA60*$C$65</f>
        <v>133198.26133471983</v>
      </c>
      <c r="AC66" s="960">
        <f>AC60*$C$65</f>
        <v>142305.4829887941</v>
      </c>
      <c r="AE66" s="960">
        <f>AE60*$C$65</f>
        <v>151582.35658037808</v>
      </c>
      <c r="AG66" s="960">
        <f>AG60*$C$65</f>
        <v>161031.08751098858</v>
      </c>
    </row>
    <row r="67" spans="1:34" s="960" customFormat="1">
      <c r="A67" s="965"/>
      <c r="B67" s="965"/>
      <c r="C67" s="970"/>
      <c r="E67" s="964">
        <f>$E60*$C$65</f>
        <v>43576.4375</v>
      </c>
      <c r="G67" s="960">
        <f>G60*$C$65</f>
        <v>50965.204687499965</v>
      </c>
      <c r="I67" s="960">
        <f>I60*$C$65</f>
        <v>58498.983554687467</v>
      </c>
      <c r="K67" s="960">
        <f>K60*$C$65</f>
        <v>66180.005693554645</v>
      </c>
      <c r="M67" s="960">
        <f>M60*$C$65</f>
        <v>74010.509627643507</v>
      </c>
      <c r="O67" s="960">
        <f>O60*$C$65</f>
        <v>81992.73927372077</v>
      </c>
      <c r="Q67" s="960">
        <f>Q60*$C$65</f>
        <v>90128.942305057077</v>
      </c>
      <c r="S67" s="960">
        <f>S60*$C$65</f>
        <v>98421.368411750882</v>
      </c>
      <c r="U67" s="960">
        <f>U60*$C$65</f>
        <v>106872.26745335304</v>
      </c>
      <c r="W67" s="960">
        <f>W60*$C$65</f>
        <v>115483.88749885035</v>
      </c>
      <c r="Y67" s="960">
        <f>Y60*$C$65</f>
        <v>124258.4727488652</v>
      </c>
      <c r="AA67" s="960">
        <f>AA60*$C$65</f>
        <v>133198.26133471983</v>
      </c>
      <c r="AC67" s="960">
        <f>AC60*$C$65</f>
        <v>142305.4829887941</v>
      </c>
      <c r="AE67" s="960">
        <f>AE60*$C$65</f>
        <v>151582.35658037808</v>
      </c>
      <c r="AG67" s="960">
        <f>AG60*$C$65</f>
        <v>161031.08751098858</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87152.875</v>
      </c>
      <c r="G70" s="960">
        <f>SUM(G66:G69)</f>
        <v>101930.40937499993</v>
      </c>
      <c r="I70" s="960">
        <f>SUM(I66:I69)</f>
        <v>116997.96710937493</v>
      </c>
      <c r="K70" s="960">
        <f>SUM(K66:K69)</f>
        <v>132360.01138710929</v>
      </c>
      <c r="M70" s="960">
        <f>SUM(M66:M69)</f>
        <v>148021.01925528701</v>
      </c>
      <c r="O70" s="960">
        <f>SUM(O66:O69)</f>
        <v>163985.47854744154</v>
      </c>
      <c r="Q70" s="960">
        <f>SUM(Q66:Q69)</f>
        <v>180257.88461011415</v>
      </c>
      <c r="S70" s="960">
        <f>SUM(S66:S69)</f>
        <v>196842.73682350176</v>
      </c>
      <c r="U70" s="960">
        <f>SUM(U66:U69)</f>
        <v>213744.53490670607</v>
      </c>
      <c r="W70" s="960">
        <f>SUM(W66:W69)</f>
        <v>230967.7749977007</v>
      </c>
      <c r="Y70" s="960">
        <f>SUM(Y66:Y69)</f>
        <v>248516.9454977304</v>
      </c>
      <c r="AA70" s="960">
        <f>SUM(AA66:AA69)</f>
        <v>266396.52266943967</v>
      </c>
      <c r="AC70" s="960">
        <f>SUM(AC66:AC69)</f>
        <v>284610.9659775882</v>
      </c>
      <c r="AE70" s="960">
        <f>SUM(AE66:AE69)</f>
        <v>303164.71316075616</v>
      </c>
      <c r="AG70" s="960">
        <f>SUM(AG66:AG69)</f>
        <v>322062.17502197716</v>
      </c>
    </row>
    <row r="71" spans="1:34" s="960" customFormat="1">
      <c r="A71" s="962"/>
      <c r="C71" s="970"/>
    </row>
    <row r="72" spans="1:34" s="960" customFormat="1">
      <c r="A72" s="962" t="s">
        <v>1725</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1724</v>
      </c>
      <c r="C75" s="183"/>
    </row>
    <row r="76" spans="1:34" s="217" customFormat="1">
      <c r="C76" s="183"/>
    </row>
    <row r="77" spans="1:34" s="234" customFormat="1" ht="30" customHeight="1">
      <c r="A77" s="2688" t="s">
        <v>1723</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3500000</v>
      </c>
      <c r="C5" s="266">
        <f>'Sources and Uses Budget'!$C4</f>
        <v>3500000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3500000</v>
      </c>
      <c r="C9" s="270">
        <f>SUM(C5:C8)</f>
        <v>3500000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3500000</v>
      </c>
      <c r="C13" s="270">
        <f>SUM(C9+C12)</f>
        <v>3500000</v>
      </c>
      <c r="D13" s="270">
        <f t="shared" si="0"/>
        <v>0</v>
      </c>
      <c r="E13" s="268"/>
      <c r="F13" s="267"/>
    </row>
    <row r="14" spans="1:6" s="352" customFormat="1">
      <c r="A14" s="366" t="s">
        <v>903</v>
      </c>
      <c r="B14" s="266">
        <f>'Sources and Uses Budget'!$C13</f>
        <v>20000</v>
      </c>
      <c r="C14" s="266">
        <f>'Sources and Uses Budget'!$C13</f>
        <v>20000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1642</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14557600</v>
      </c>
      <c r="C31" s="266">
        <f>'Sources and Uses Budget'!$C30</f>
        <v>14557600</v>
      </c>
      <c r="D31" s="270">
        <f t="shared" si="0"/>
        <v>0</v>
      </c>
      <c r="E31" s="268"/>
      <c r="F31" s="267"/>
    </row>
    <row r="32" spans="1:6" s="352" customFormat="1">
      <c r="A32" s="145" t="s">
        <v>601</v>
      </c>
      <c r="B32" s="266">
        <f>'Sources and Uses Budget'!$C31</f>
        <v>661010</v>
      </c>
      <c r="C32" s="266">
        <f>'Sources and Uses Budget'!$C31</f>
        <v>661010</v>
      </c>
      <c r="D32" s="270">
        <f t="shared" si="0"/>
        <v>0</v>
      </c>
      <c r="E32" s="268"/>
      <c r="F32" s="267"/>
    </row>
    <row r="33" spans="1:6" s="352" customFormat="1">
      <c r="A33" s="145" t="s">
        <v>137</v>
      </c>
      <c r="B33" s="266">
        <f>'Sources and Uses Budget'!$C32</f>
        <v>661010</v>
      </c>
      <c r="C33" s="266">
        <f>'Sources and Uses Budget'!$C32</f>
        <v>661010</v>
      </c>
      <c r="D33" s="270">
        <f t="shared" si="0"/>
        <v>0</v>
      </c>
      <c r="E33" s="268"/>
      <c r="F33" s="267"/>
    </row>
    <row r="34" spans="1:6" s="352" customFormat="1">
      <c r="A34" s="145" t="s">
        <v>138</v>
      </c>
      <c r="B34" s="266">
        <f>'Sources and Uses Budget'!$C33</f>
        <v>587564</v>
      </c>
      <c r="C34" s="266">
        <f>'Sources and Uses Budget'!$C33</f>
        <v>587564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146891</v>
      </c>
      <c r="C36" s="266">
        <f>'Sources and Uses Budget'!$C35</f>
        <v>146891</v>
      </c>
      <c r="D36" s="270">
        <f t="shared" si="0"/>
        <v>0</v>
      </c>
      <c r="E36" s="268"/>
      <c r="F36" s="267"/>
    </row>
    <row r="37" spans="1:6" s="352" customFormat="1">
      <c r="A37" s="283" t="s">
        <v>1642</v>
      </c>
      <c r="B37" s="266">
        <f>'Sources and Uses Budget'!$C36</f>
        <v>375000</v>
      </c>
      <c r="C37" s="266">
        <f>'Sources and Uses Budget'!$C36</f>
        <v>375000</v>
      </c>
      <c r="D37" s="270"/>
      <c r="E37" s="268"/>
      <c r="F37" s="267"/>
    </row>
    <row r="38" spans="1:6" s="352" customFormat="1">
      <c r="A38" s="155" t="str">
        <f>'Sources and Uses Budget'!A37</f>
        <v>Other: (Utility Costs)</v>
      </c>
      <c r="B38" s="266">
        <f>'Sources and Uses Budget'!$C37</f>
        <v>281500</v>
      </c>
      <c r="C38" s="266">
        <f>'Sources and Uses Budget'!$C37</f>
        <v>281500</v>
      </c>
      <c r="D38" s="270">
        <f t="shared" si="0"/>
        <v>0</v>
      </c>
      <c r="E38" s="268"/>
      <c r="F38" s="267"/>
    </row>
    <row r="39" spans="1:6" s="352" customFormat="1">
      <c r="A39" s="271" t="s">
        <v>143</v>
      </c>
      <c r="B39" s="270">
        <f>SUM(B30:B38)</f>
        <v>17270575</v>
      </c>
      <c r="C39" s="270">
        <f>SUM(C30:C38)</f>
        <v>17270575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1000000</v>
      </c>
      <c r="C41" s="266">
        <f>'Sources and Uses Budget'!$C40</f>
        <v>1000000</v>
      </c>
      <c r="D41" s="270">
        <f t="shared" si="0"/>
        <v>0</v>
      </c>
      <c r="E41" s="268"/>
      <c r="F41" s="267"/>
    </row>
    <row r="42" spans="1:6" s="352" customFormat="1">
      <c r="A42" s="269" t="s">
        <v>146</v>
      </c>
      <c r="B42" s="266">
        <f>'Sources and Uses Budget'!$C41</f>
        <v>946775</v>
      </c>
      <c r="C42" s="266">
        <f>'Sources and Uses Budget'!$C41</f>
        <v>946775</v>
      </c>
      <c r="D42" s="270">
        <f t="shared" si="0"/>
        <v>0</v>
      </c>
      <c r="E42" s="268"/>
      <c r="F42" s="267"/>
    </row>
    <row r="43" spans="1:6" s="352" customFormat="1">
      <c r="A43" s="271" t="s">
        <v>147</v>
      </c>
      <c r="B43" s="270">
        <f>SUM(B41:B42)</f>
        <v>1946775</v>
      </c>
      <c r="C43" s="270">
        <f>SUM(C41:C42)</f>
        <v>1946775</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3246427</v>
      </c>
      <c r="C46" s="266">
        <f>'Sources and Uses Budget'!$C45</f>
        <v>3246427</v>
      </c>
      <c r="D46" s="270">
        <f t="shared" si="0"/>
        <v>0</v>
      </c>
      <c r="E46" s="268"/>
      <c r="F46" s="267"/>
    </row>
    <row r="47" spans="1:6" s="352" customFormat="1">
      <c r="A47" s="145" t="s">
        <v>151</v>
      </c>
      <c r="B47" s="266">
        <f>'Sources and Uses Budget'!$C46</f>
        <v>303068</v>
      </c>
      <c r="C47" s="266">
        <f>'Sources and Uses Budget'!$C46</f>
        <v>303068</v>
      </c>
      <c r="D47" s="270">
        <f t="shared" si="0"/>
        <v>0</v>
      </c>
      <c r="E47" s="268"/>
      <c r="F47" s="267"/>
    </row>
    <row r="48" spans="1:6" s="352" customFormat="1" ht="12" customHeight="1">
      <c r="A48" s="186" t="s">
        <v>152</v>
      </c>
      <c r="B48" s="266">
        <f>'Sources and Uses Budget'!$C47</f>
        <v>449280</v>
      </c>
      <c r="C48" s="266">
        <f>'Sources and Uses Budget'!$C47</f>
        <v>449280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648146</v>
      </c>
      <c r="C50" s="266">
        <f>'Sources and Uses Budget'!$C49</f>
        <v>648146</v>
      </c>
      <c r="D50" s="270">
        <f t="shared" si="0"/>
        <v>0</v>
      </c>
      <c r="E50" s="268"/>
      <c r="F50" s="267"/>
    </row>
    <row r="51" spans="1:6" s="352" customFormat="1">
      <c r="A51" s="145" t="s">
        <v>156</v>
      </c>
      <c r="B51" s="266">
        <f>'Sources and Uses Budget'!$C50</f>
        <v>190000</v>
      </c>
      <c r="C51" s="266">
        <f>'Sources and Uses Budget'!$C50</f>
        <v>190000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4836921</v>
      </c>
      <c r="C55" s="273">
        <f>SUM(C46:C54)</f>
        <v>4836921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180535</v>
      </c>
      <c r="C57" s="266">
        <f>'Sources and Uses Budget'!$C56</f>
        <v>180535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105000</v>
      </c>
      <c r="C59" s="266">
        <f>'Sources and Uses Budget'!$C58</f>
        <v>105000</v>
      </c>
      <c r="D59" s="270">
        <f t="shared" si="0"/>
        <v>0</v>
      </c>
      <c r="E59" s="268"/>
      <c r="F59" s="267"/>
    </row>
    <row r="60" spans="1:6" s="352" customFormat="1">
      <c r="A60" s="269" t="s">
        <v>154</v>
      </c>
      <c r="B60" s="266">
        <f>'Sources and Uses Budget'!$C59</f>
        <v>87500</v>
      </c>
      <c r="C60" s="266">
        <f>'Sources and Uses Budget'!$C59</f>
        <v>87500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373035</v>
      </c>
      <c r="C63" s="270">
        <f>SUM(C57:C62)</f>
        <v>373035</v>
      </c>
      <c r="D63" s="270">
        <f t="shared" si="0"/>
        <v>0</v>
      </c>
      <c r="E63" s="268"/>
      <c r="F63" s="267"/>
    </row>
    <row r="64" spans="1:6" s="352" customFormat="1">
      <c r="A64" s="274" t="s">
        <v>302</v>
      </c>
      <c r="B64" s="270">
        <f>SUM(B9+B12+B14+B15+B17+B26+B28+B39+B43+B44+B55+B63)</f>
        <v>27947306</v>
      </c>
      <c r="C64" s="270">
        <f>SUM(C9+C12+C14+C15+C17+C26+C28+C39+C43+C44+C55+C63)</f>
        <v>27947306</v>
      </c>
      <c r="D64" s="270">
        <f t="shared" si="0"/>
        <v>0</v>
      </c>
      <c r="E64" s="268"/>
      <c r="F64" s="267"/>
    </row>
    <row r="65" spans="1:6" s="352" customFormat="1" ht="24">
      <c r="A65" s="141" t="s">
        <v>1646</v>
      </c>
      <c r="B65" s="264"/>
      <c r="C65" s="264"/>
      <c r="D65" s="264"/>
      <c r="E65" s="282"/>
      <c r="F65" s="264"/>
    </row>
    <row r="66" spans="1:6" s="352" customFormat="1">
      <c r="A66" s="145" t="s">
        <v>171</v>
      </c>
      <c r="B66" s="266">
        <f>'Sources and Uses Budget'!$C65</f>
        <v>104600</v>
      </c>
      <c r="C66" s="266">
        <f>'Sources and Uses Budget'!$C65</f>
        <v>104600</v>
      </c>
      <c r="D66" s="270">
        <f t="shared" si="0"/>
        <v>0</v>
      </c>
      <c r="E66" s="268"/>
      <c r="F66" s="267"/>
    </row>
    <row r="67" spans="1:6" s="352" customFormat="1" ht="24">
      <c r="A67" s="283" t="s">
        <v>1643</v>
      </c>
      <c r="B67" s="266">
        <f>'Sources and Uses Budget'!$C66</f>
        <v>750000</v>
      </c>
      <c r="C67" s="266">
        <f>'Sources and Uses Budget'!$C66</f>
        <v>750000</v>
      </c>
      <c r="D67" s="270"/>
      <c r="E67" s="268"/>
      <c r="F67" s="267"/>
    </row>
    <row r="68" spans="1:6" s="352" customFormat="1" ht="24">
      <c r="A68" s="283" t="s">
        <v>1644</v>
      </c>
      <c r="B68" s="266">
        <f>'Sources and Uses Budget'!$C67</f>
        <v>0</v>
      </c>
      <c r="C68" s="266">
        <f>'Sources and Uses Budget'!$C67</f>
        <v>0</v>
      </c>
      <c r="D68" s="270"/>
      <c r="E68" s="268"/>
      <c r="F68" s="267"/>
    </row>
    <row r="69" spans="1:6" s="352" customFormat="1">
      <c r="A69" s="283" t="s">
        <v>1650</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1647</v>
      </c>
      <c r="B71" s="270">
        <f>SUM(B66:B70)</f>
        <v>854600</v>
      </c>
      <c r="C71" s="270">
        <f>SUM(C66:C70)</f>
        <v>854600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413954</v>
      </c>
      <c r="C76" s="266">
        <f>'Sources and Uses Budget'!$C75</f>
        <v>413954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413954</v>
      </c>
      <c r="C78" s="270">
        <f>SUM(C73:C77)</f>
        <v>413954</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986250</v>
      </c>
      <c r="C80" s="266">
        <f>'Sources and Uses Budget'!$C79</f>
        <v>986250</v>
      </c>
      <c r="D80" s="270">
        <f t="shared" si="1"/>
        <v>0</v>
      </c>
      <c r="E80" s="268"/>
      <c r="F80" s="267"/>
    </row>
    <row r="81" spans="1:6" s="352" customFormat="1">
      <c r="A81" s="510" t="s">
        <v>58</v>
      </c>
      <c r="B81" s="266">
        <f>'Sources and Uses Budget'!$C80</f>
        <v>654010</v>
      </c>
      <c r="C81" s="266">
        <f>'Sources and Uses Budget'!$C80</f>
        <v>654010</v>
      </c>
      <c r="D81" s="270">
        <f>C81-B81</f>
        <v>0</v>
      </c>
      <c r="E81" s="268"/>
      <c r="F81" s="267"/>
    </row>
    <row r="82" spans="1:6" s="352" customFormat="1">
      <c r="A82" s="271" t="s">
        <v>1210</v>
      </c>
      <c r="B82" s="270">
        <f>SUM(B80:B81)</f>
        <v>1640260</v>
      </c>
      <c r="C82" s="270">
        <f>SUM(C80:C81)</f>
        <v>1640260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114847</v>
      </c>
      <c r="C84" s="266">
        <f>'Sources and Uses Budget'!$C83</f>
        <v>114847</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1250000</v>
      </c>
      <c r="C87" s="266">
        <f>'Sources and Uses Budget'!$C86</f>
        <v>1250000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50000</v>
      </c>
      <c r="C89" s="266">
        <f>'Sources and Uses Budget'!$C88</f>
        <v>50000</v>
      </c>
      <c r="D89" s="270">
        <f t="shared" si="1"/>
        <v>0</v>
      </c>
      <c r="E89" s="268"/>
      <c r="F89" s="267"/>
    </row>
    <row r="90" spans="1:6" s="352" customFormat="1">
      <c r="A90" s="269" t="s">
        <v>773</v>
      </c>
      <c r="B90" s="266">
        <f>'Sources and Uses Budget'!$C89</f>
        <v>50000</v>
      </c>
      <c r="C90" s="266">
        <f>'Sources and Uses Budget'!$C89</f>
        <v>50000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1524847</v>
      </c>
      <c r="C97" s="270">
        <f>SUM(C84:C96)</f>
        <v>1524847</v>
      </c>
      <c r="D97" s="270">
        <f t="shared" si="1"/>
        <v>0</v>
      </c>
      <c r="E97" s="268"/>
      <c r="F97" s="267"/>
    </row>
    <row r="98" spans="1:6" s="352" customFormat="1">
      <c r="A98" s="271" t="s">
        <v>776</v>
      </c>
      <c r="B98" s="270">
        <f>SUM(B64+B71+B78+B82+B97)</f>
        <v>32380967</v>
      </c>
      <c r="C98" s="270">
        <f>SUM(C64+C71+C78+C82+C97)</f>
        <v>32380967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5227660</v>
      </c>
      <c r="C100" s="266">
        <f>'Sources and Uses Budget'!$C99</f>
        <v>5227660</v>
      </c>
      <c r="D100" s="270">
        <f t="shared" si="1"/>
        <v>0</v>
      </c>
      <c r="E100" s="268"/>
      <c r="F100" s="267"/>
    </row>
    <row r="101" spans="1:6" s="352" customFormat="1">
      <c r="A101" s="283" t="s">
        <v>1648</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1649</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5227660</v>
      </c>
      <c r="C105" s="270">
        <f>SUM(C100:C104)</f>
        <v>5227660</v>
      </c>
      <c r="D105" s="270">
        <f t="shared" si="1"/>
        <v>0</v>
      </c>
      <c r="E105" s="268"/>
      <c r="F105" s="267"/>
    </row>
    <row r="106" spans="1:6" s="352" customFormat="1">
      <c r="A106" s="271" t="s">
        <v>781</v>
      </c>
      <c r="B106" s="273">
        <f>SUM(B98+B105)</f>
        <v>37608627</v>
      </c>
      <c r="C106" s="273">
        <f>SUM(C98+C105)</f>
        <v>37608627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1270</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4" sqref="D1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2714</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2714</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2715</v>
      </c>
      <c r="D24" s="1301" t="s">
        <v>1092</v>
      </c>
      <c r="E24" s="1301"/>
      <c r="F24" s="1301"/>
      <c r="I24" s="490"/>
    </row>
    <row r="25" spans="1:9" ht="14.25">
      <c r="A25" s="484"/>
      <c r="B25" s="484"/>
      <c r="D25" s="1301"/>
      <c r="E25" s="1301"/>
      <c r="F25" s="1301"/>
      <c r="I25" s="490"/>
    </row>
    <row r="26" spans="1:9">
      <c r="I26" s="490"/>
    </row>
    <row r="27" spans="1:9" ht="14.25">
      <c r="A27" s="484"/>
      <c r="B27" s="485" t="s">
        <v>2714</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2715</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2715</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2715</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2715</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2715</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2714</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2715</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2715</v>
      </c>
      <c r="D65" s="1301" t="s">
        <v>1098</v>
      </c>
      <c r="E65" s="1301"/>
      <c r="F65" s="1301"/>
      <c r="I65" s="490"/>
    </row>
    <row r="66" spans="1:9">
      <c r="D66" s="1301"/>
      <c r="E66" s="1301"/>
      <c r="F66" s="1301"/>
      <c r="I66" s="490"/>
    </row>
    <row r="67" spans="1:9">
      <c r="I67" s="490"/>
    </row>
    <row r="68" spans="1:9" ht="14.25">
      <c r="A68" s="484"/>
      <c r="B68" s="485" t="s">
        <v>2714</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2714</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2714</v>
      </c>
      <c r="D80" s="1301" t="s">
        <v>1247</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2714</v>
      </c>
      <c r="D89" s="1301" t="s">
        <v>1744</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2714</v>
      </c>
      <c r="D92" s="1301" t="s">
        <v>1747</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2714</v>
      </c>
      <c r="D96" s="1301" t="s">
        <v>1746</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2715</v>
      </c>
      <c r="D100" s="1301" t="s">
        <v>1745</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2715</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2715</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2714</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2714</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2714</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2715</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2714</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2715</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2715</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1748</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2714</v>
      </c>
      <c r="D197" s="1288" t="s">
        <v>1749</v>
      </c>
      <c r="E197" s="1288"/>
      <c r="F197" s="1288"/>
      <c r="I197" s="490"/>
    </row>
    <row r="198" spans="1:9">
      <c r="A198" s="404"/>
      <c r="B198" s="404"/>
      <c r="D198" s="1287" t="s">
        <v>1903</v>
      </c>
      <c r="E198" s="1287"/>
      <c r="F198" s="1287"/>
      <c r="I198" s="490"/>
    </row>
    <row r="199" spans="1:9">
      <c r="A199" s="404"/>
      <c r="B199" s="404"/>
      <c r="D199" s="96" t="s">
        <v>1750</v>
      </c>
      <c r="E199" s="1325" t="s">
        <v>1926</v>
      </c>
      <c r="F199" s="1325"/>
      <c r="I199" s="490"/>
    </row>
    <row r="200" spans="1:9">
      <c r="A200" s="404"/>
      <c r="B200" s="404"/>
      <c r="D200" s="3"/>
      <c r="E200" s="3"/>
      <c r="F200" s="3"/>
      <c r="I200" s="490"/>
    </row>
    <row r="201" spans="1:9">
      <c r="A201" s="404"/>
      <c r="B201" s="485" t="s">
        <v>2715</v>
      </c>
      <c r="D201" s="1287" t="s">
        <v>1751</v>
      </c>
      <c r="E201" s="1287"/>
      <c r="F201" s="1287"/>
      <c r="I201" s="490"/>
    </row>
    <row r="202" spans="1:9">
      <c r="A202" s="404"/>
      <c r="B202" s="404"/>
      <c r="D202" s="1288" t="s">
        <v>1903</v>
      </c>
      <c r="E202" s="1288"/>
      <c r="F202" s="1288"/>
      <c r="I202" s="490"/>
    </row>
    <row r="203" spans="1:9">
      <c r="A203" s="404"/>
      <c r="B203" s="404"/>
      <c r="D203" s="57" t="s">
        <v>1752</v>
      </c>
      <c r="E203" s="1325" t="s">
        <v>1927</v>
      </c>
      <c r="F203" s="1325"/>
      <c r="I203" s="490"/>
    </row>
    <row r="204" spans="1:9">
      <c r="A204" s="404"/>
      <c r="B204" s="404"/>
      <c r="D204" s="3"/>
      <c r="E204" s="3"/>
      <c r="F204" s="3"/>
      <c r="I204" s="490"/>
    </row>
    <row r="205" spans="1:9">
      <c r="A205" s="404"/>
      <c r="B205" s="485" t="s">
        <v>2715</v>
      </c>
      <c r="D205" s="1287" t="s">
        <v>1753</v>
      </c>
      <c r="E205" s="1287"/>
      <c r="F205" s="1287"/>
      <c r="I205" s="490"/>
    </row>
    <row r="206" spans="1:9">
      <c r="A206" s="404"/>
      <c r="B206" s="404"/>
      <c r="D206" s="1288" t="s">
        <v>1903</v>
      </c>
      <c r="E206" s="1288"/>
      <c r="F206" s="1288"/>
      <c r="I206" s="490"/>
    </row>
    <row r="207" spans="1:9">
      <c r="A207" s="404"/>
      <c r="B207" s="404"/>
      <c r="D207" s="57" t="s">
        <v>1750</v>
      </c>
      <c r="E207" s="1325" t="s">
        <v>1928</v>
      </c>
      <c r="F207" s="1325"/>
      <c r="I207" s="490"/>
    </row>
    <row r="208" spans="1:9">
      <c r="A208" s="404"/>
      <c r="B208" s="404"/>
      <c r="D208" s="392"/>
      <c r="E208" s="392"/>
      <c r="F208" s="392"/>
      <c r="I208" s="490"/>
    </row>
    <row r="209" spans="1:9" ht="14.25" customHeight="1">
      <c r="A209" s="484"/>
      <c r="B209" s="485" t="s">
        <v>2715</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2715</v>
      </c>
      <c r="D213" s="1287" t="s">
        <v>1754</v>
      </c>
      <c r="E213" s="1287"/>
      <c r="F213" s="1287"/>
      <c r="I213" s="490"/>
    </row>
    <row r="214" spans="1:9">
      <c r="D214" s="1288" t="s">
        <v>1903</v>
      </c>
      <c r="E214" s="1288"/>
      <c r="F214" s="1288"/>
      <c r="I214" s="490"/>
    </row>
    <row r="215" spans="1:9">
      <c r="D215" s="57" t="s">
        <v>1750</v>
      </c>
      <c r="E215" s="1325" t="s">
        <v>1930</v>
      </c>
      <c r="F215" s="1325"/>
      <c r="I215" s="490"/>
    </row>
    <row r="216" spans="1:9">
      <c r="D216" s="451"/>
      <c r="E216" s="451"/>
      <c r="F216" s="451"/>
      <c r="I216" s="490"/>
    </row>
    <row r="217" spans="1:9" ht="14.25">
      <c r="A217" s="484"/>
      <c r="B217" s="485" t="s">
        <v>2715</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2714</v>
      </c>
      <c r="D228" s="1301" t="s">
        <v>1755</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2715</v>
      </c>
      <c r="D233" s="1301" t="s">
        <v>1756</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2714</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2715</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2714</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2714</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2714</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2715</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2715</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2715</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2715</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2715</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2715</v>
      </c>
      <c r="D305" s="1299" t="s">
        <v>1130</v>
      </c>
      <c r="E305" s="1299"/>
      <c r="F305" s="1299"/>
      <c r="I305" s="490"/>
    </row>
    <row r="306" spans="1:9" ht="14.25">
      <c r="A306" s="484"/>
      <c r="B306" s="484"/>
      <c r="D306" s="494"/>
      <c r="E306" s="495"/>
      <c r="F306" s="495"/>
      <c r="I306" s="490"/>
    </row>
    <row r="307" spans="1:9" ht="13.7" customHeight="1">
      <c r="B307" s="485" t="s">
        <v>2715</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2715</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2715</v>
      </c>
      <c r="D316" s="1299" t="s">
        <v>1132</v>
      </c>
      <c r="E316" s="1299"/>
      <c r="F316" s="1299"/>
      <c r="I316" s="490"/>
    </row>
    <row r="317" spans="1:9">
      <c r="E317" s="446"/>
      <c r="F317" s="446"/>
      <c r="I317" s="490"/>
    </row>
    <row r="318" spans="1:9" ht="14.25">
      <c r="A318" s="484"/>
      <c r="B318" s="485" t="s">
        <v>2715</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2715</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2715</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2715</v>
      </c>
      <c r="C355" s="487"/>
      <c r="D355" s="1299" t="s">
        <v>1902</v>
      </c>
      <c r="E355" s="1299"/>
      <c r="F355" s="1299"/>
      <c r="I355" s="490"/>
    </row>
    <row r="356" spans="1:9" ht="12.75" customHeight="1">
      <c r="D356" s="1037"/>
      <c r="E356" s="96" t="s">
        <v>1901</v>
      </c>
      <c r="F356" s="1037"/>
      <c r="I356" s="490"/>
    </row>
    <row r="357" spans="1:9">
      <c r="D357" s="1301" t="s">
        <v>1241</v>
      </c>
      <c r="E357" s="1301"/>
      <c r="F357" s="1301"/>
      <c r="I357" s="490"/>
    </row>
    <row r="358" spans="1:9">
      <c r="D358" s="1301"/>
      <c r="E358" s="1301"/>
      <c r="F358" s="1301"/>
      <c r="I358" s="490"/>
    </row>
    <row r="359" spans="1:9">
      <c r="D359" s="1301"/>
      <c r="E359" s="1301"/>
      <c r="F359" s="1301"/>
      <c r="I359" s="490"/>
    </row>
    <row r="360" spans="1:9" ht="14.25">
      <c r="A360" s="484"/>
      <c r="B360" s="485" t="s">
        <v>2715</v>
      </c>
      <c r="C360" s="476"/>
      <c r="D360" s="1318" t="s">
        <v>2058</v>
      </c>
      <c r="E360" s="1318"/>
      <c r="F360" s="1318"/>
      <c r="I360" s="480"/>
    </row>
    <row r="361" spans="1:9">
      <c r="A361" s="476"/>
      <c r="B361" s="476"/>
      <c r="C361" s="476"/>
      <c r="D361" s="447"/>
      <c r="E361" s="447"/>
      <c r="F361" s="446"/>
      <c r="I361" s="490"/>
    </row>
    <row r="362" spans="1:9">
      <c r="A362" s="476"/>
      <c r="B362" s="485" t="s">
        <v>2715</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2715</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2715</v>
      </c>
      <c r="C380" s="476"/>
      <c r="D380" s="402" t="s">
        <v>1836</v>
      </c>
      <c r="E380" s="524"/>
      <c r="F380" s="524"/>
      <c r="I380" s="490"/>
    </row>
    <row r="381" spans="1:9">
      <c r="A381" s="476"/>
      <c r="B381" s="476"/>
      <c r="C381" s="476"/>
      <c r="D381" s="402" t="s">
        <v>1837</v>
      </c>
      <c r="E381" s="524"/>
      <c r="F381" s="524"/>
      <c r="I381" s="490"/>
    </row>
    <row r="382" spans="1:9">
      <c r="A382" s="476"/>
      <c r="B382" s="476"/>
      <c r="C382" s="476"/>
      <c r="D382" s="402" t="s">
        <v>1838</v>
      </c>
      <c r="E382" s="524"/>
      <c r="F382" s="524"/>
      <c r="I382" s="490"/>
    </row>
    <row r="383" spans="1:9">
      <c r="A383" s="476"/>
      <c r="B383" s="476"/>
      <c r="C383" s="476"/>
      <c r="D383" s="402" t="s">
        <v>1839</v>
      </c>
      <c r="E383" s="524"/>
      <c r="F383" s="524"/>
      <c r="I383" s="490"/>
    </row>
    <row r="384" spans="1:9">
      <c r="A384" s="476"/>
      <c r="B384" s="476"/>
      <c r="C384" s="476"/>
      <c r="D384" s="402" t="s">
        <v>1840</v>
      </c>
      <c r="E384" s="524"/>
      <c r="F384" s="524"/>
      <c r="I384" s="490"/>
    </row>
    <row r="385" spans="1:9">
      <c r="A385" s="476"/>
      <c r="B385" s="476"/>
      <c r="C385" s="476"/>
      <c r="D385" s="402" t="s">
        <v>1841</v>
      </c>
      <c r="E385" s="524"/>
      <c r="F385" s="524"/>
      <c r="I385" s="490"/>
    </row>
    <row r="386" spans="1:9">
      <c r="A386" s="476"/>
      <c r="B386" s="476"/>
      <c r="C386" s="476"/>
      <c r="E386" s="447"/>
      <c r="F386" s="446"/>
      <c r="I386" s="490"/>
    </row>
    <row r="387" spans="1:9" ht="14.25">
      <c r="A387" s="484"/>
      <c r="B387" s="485" t="s">
        <v>2715</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2715</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2715</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2715</v>
      </c>
      <c r="C429" s="476"/>
      <c r="D429" s="1272" t="s">
        <v>1242</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2715</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2715</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2715</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2715</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2715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2715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2715</v>
      </c>
      <c r="C486" s="402"/>
      <c r="D486" s="1301"/>
      <c r="E486" s="1301"/>
      <c r="F486" s="1301"/>
      <c r="I486" s="490"/>
    </row>
    <row r="487" spans="1:9">
      <c r="A487" s="402"/>
      <c r="C487" s="402"/>
      <c r="D487" s="1301"/>
      <c r="E487" s="1301"/>
      <c r="F487" s="1301"/>
      <c r="I487" s="490"/>
    </row>
    <row r="488" spans="1:9">
      <c r="A488" s="402"/>
      <c r="B488" s="485" t="s">
        <v>2715</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2715</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2715</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2715</v>
      </c>
      <c r="D504" s="1313" t="s">
        <v>1275</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2715</v>
      </c>
      <c r="D509" s="1299" t="s">
        <v>1144</v>
      </c>
      <c r="E509" s="1299"/>
      <c r="F509" s="1299"/>
      <c r="I509" s="490"/>
    </row>
    <row r="510" spans="1:9" ht="14.25">
      <c r="A510" s="484"/>
      <c r="B510" s="484"/>
      <c r="D510" s="446"/>
      <c r="I510" s="490"/>
    </row>
    <row r="511" spans="1:9" ht="14.25">
      <c r="A511" s="484"/>
      <c r="B511" s="485" t="s">
        <v>2715</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2715</v>
      </c>
      <c r="D514" s="1299" t="s">
        <v>1146</v>
      </c>
      <c r="E514" s="1299"/>
      <c r="F514" s="1299"/>
      <c r="I514" s="490"/>
    </row>
    <row r="515" spans="1:9">
      <c r="D515" s="446"/>
      <c r="E515" s="446"/>
      <c r="F515" s="446"/>
      <c r="I515" s="490"/>
    </row>
    <row r="516" spans="1:9">
      <c r="B516" s="485" t="s">
        <v>2715</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2714</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2714</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2714</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2714</v>
      </c>
      <c r="C548" s="487"/>
      <c r="D548" s="1299" t="s">
        <v>885</v>
      </c>
      <c r="E548" s="1299"/>
      <c r="F548" s="1299"/>
      <c r="I548" s="490"/>
    </row>
    <row r="549" spans="1:9" ht="13.7" customHeight="1">
      <c r="A549" s="487"/>
      <c r="B549" s="487"/>
      <c r="C549" s="487"/>
      <c r="D549" s="446"/>
      <c r="I549" s="490"/>
    </row>
    <row r="550" spans="1:9" ht="14.25">
      <c r="A550" s="484"/>
      <c r="B550" s="485" t="s">
        <v>2714</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2714</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2714</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2714</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2715</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2714</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2714</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2714</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2714</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2714</v>
      </c>
      <c r="D588" s="1313" t="s">
        <v>889</v>
      </c>
      <c r="E588" s="1313"/>
      <c r="F588" s="1313"/>
      <c r="I588" s="490"/>
    </row>
    <row r="589" spans="1:9">
      <c r="A589" s="490"/>
      <c r="B589" s="490"/>
      <c r="D589" s="476"/>
      <c r="I589" s="490"/>
    </row>
    <row r="590" spans="1:9">
      <c r="A590" s="490"/>
      <c r="B590" s="485" t="s">
        <v>2714</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2715</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2714</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2715</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2714</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2714</v>
      </c>
      <c r="D620" s="1307" t="s">
        <v>1112</v>
      </c>
      <c r="E620" s="1307"/>
      <c r="F620" s="1307"/>
      <c r="I620" s="490"/>
    </row>
    <row r="621" spans="1:9">
      <c r="D621" s="1307"/>
      <c r="E621" s="1307"/>
      <c r="F621" s="1307"/>
      <c r="I621" s="490"/>
    </row>
    <row r="622" spans="1:9">
      <c r="I622" s="490"/>
    </row>
    <row r="623" spans="1:9">
      <c r="B623" s="485" t="s">
        <v>2714</v>
      </c>
      <c r="D623" s="1307" t="s">
        <v>1113</v>
      </c>
      <c r="E623" s="1307"/>
      <c r="F623" s="1307"/>
      <c r="I623" s="490"/>
    </row>
    <row r="624" spans="1:9">
      <c r="C624" s="500"/>
      <c r="D624" s="1307"/>
      <c r="E624" s="1307"/>
      <c r="F624" s="1307"/>
      <c r="I624" s="490"/>
    </row>
    <row r="625" spans="1:9">
      <c r="C625" s="500"/>
      <c r="I625" s="490"/>
    </row>
    <row r="626" spans="1:9">
      <c r="B626" s="485" t="s">
        <v>2715</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2714</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2715</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2715</v>
      </c>
      <c r="C643" s="487"/>
      <c r="D643" s="1301" t="s">
        <v>1227</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2715</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2715</v>
      </c>
      <c r="C653" s="487"/>
      <c r="D653" s="1301" t="s">
        <v>1283</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2715</v>
      </c>
      <c r="C658" s="487"/>
      <c r="D658" s="1301" t="s">
        <v>1285</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2715</v>
      </c>
      <c r="C664" s="487"/>
      <c r="D664" s="1301" t="s">
        <v>1284</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2715</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2715</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2715</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2714</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2715</v>
      </c>
      <c r="C698" s="483"/>
      <c r="D698" s="1299" t="s">
        <v>2470</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2715</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2715</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2715</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2715</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2715</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2715</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2715</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2715</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2714</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2714</v>
      </c>
      <c r="C765" s="504"/>
      <c r="D765" s="1301" t="s">
        <v>1243</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2714</v>
      </c>
      <c r="C770" s="504"/>
      <c r="D770" s="1307" t="s">
        <v>1244</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2715</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2715</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1803</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1757</v>
      </c>
      <c r="E784" s="1318"/>
      <c r="F784" s="1318"/>
      <c r="G784" s="3"/>
      <c r="I784" s="490"/>
    </row>
    <row r="785" spans="1:9">
      <c r="A785" s="57"/>
      <c r="B785" s="57"/>
      <c r="C785" s="354"/>
      <c r="D785" s="447"/>
      <c r="E785" s="447"/>
      <c r="F785" s="447"/>
      <c r="G785" s="3"/>
      <c r="I785" s="490"/>
    </row>
    <row r="786" spans="1:9">
      <c r="A786" s="57"/>
      <c r="B786" s="485" t="s">
        <v>2714</v>
      </c>
      <c r="C786" s="354"/>
      <c r="D786" s="1294" t="s">
        <v>1758</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2715</v>
      </c>
      <c r="C790" s="172"/>
      <c r="D790" s="1294" t="s">
        <v>1759</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2715</v>
      </c>
      <c r="C794" s="989"/>
      <c r="D794" s="1294" t="s">
        <v>1760</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2715</v>
      </c>
      <c r="C798" s="989"/>
      <c r="D798" s="1294" t="s">
        <v>1761</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1804</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2715</v>
      </c>
      <c r="C808" s="989"/>
      <c r="D808" s="1294" t="s">
        <v>1762</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2715</v>
      </c>
      <c r="C815" s="989"/>
      <c r="D815" s="1294" t="s">
        <v>1763</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2715</v>
      </c>
      <c r="C822" s="989"/>
      <c r="D822" s="1289" t="s">
        <v>1764</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1765</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1805</v>
      </c>
      <c r="E831" s="1305"/>
      <c r="F831" s="1305"/>
      <c r="G831" s="3"/>
      <c r="I831" s="490"/>
    </row>
    <row r="832" spans="1:9" ht="14.25" customHeight="1">
      <c r="A832" s="175"/>
      <c r="B832" s="175"/>
      <c r="C832" s="354"/>
      <c r="D832" s="1262" t="s">
        <v>1766</v>
      </c>
      <c r="E832" s="1262"/>
      <c r="F832" s="1262"/>
      <c r="G832" s="3"/>
      <c r="I832" s="490"/>
    </row>
    <row r="833" spans="1:9" ht="12.75" customHeight="1">
      <c r="A833" s="175"/>
      <c r="B833" s="175"/>
      <c r="C833" s="354"/>
      <c r="D833" s="441"/>
      <c r="E833" s="441"/>
      <c r="F833" s="441"/>
      <c r="G833" s="3"/>
      <c r="I833" s="490"/>
    </row>
    <row r="834" spans="1:9" ht="12.75" customHeight="1">
      <c r="A834" s="354"/>
      <c r="B834" s="485" t="s">
        <v>2715</v>
      </c>
      <c r="C834" s="989"/>
      <c r="D834" s="1262" t="s">
        <v>1767</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2714</v>
      </c>
      <c r="C848" s="989"/>
      <c r="D848" s="1262" t="s">
        <v>1768</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2714</v>
      </c>
      <c r="C852" s="989"/>
      <c r="D852" s="1305" t="s">
        <v>1769</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2715</v>
      </c>
      <c r="C861" s="989"/>
      <c r="D861" s="1262" t="s">
        <v>1770</v>
      </c>
      <c r="E861" s="1262"/>
      <c r="F861" s="1262"/>
      <c r="G861" s="3"/>
      <c r="I861" s="490" t="s">
        <v>1882</v>
      </c>
    </row>
    <row r="862" spans="1:9" ht="12.75" customHeight="1">
      <c r="A862" s="175"/>
      <c r="B862" s="175"/>
      <c r="C862" s="989"/>
      <c r="D862" s="1262" t="s">
        <v>1771</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2715</v>
      </c>
      <c r="C865" s="989"/>
      <c r="D865" s="1262" t="s">
        <v>1772</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1773</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1806</v>
      </c>
      <c r="E872" s="1295"/>
      <c r="F872" s="1295"/>
      <c r="G872" s="988"/>
      <c r="I872" s="490"/>
    </row>
    <row r="873" spans="1:9" ht="12.75" customHeight="1">
      <c r="A873" s="354"/>
      <c r="B873" s="354"/>
      <c r="C873" s="174"/>
      <c r="D873" s="1304" t="s">
        <v>1774</v>
      </c>
      <c r="E873" s="1304"/>
      <c r="F873" s="1304"/>
      <c r="G873" s="988"/>
      <c r="I873" s="490"/>
    </row>
    <row r="874" spans="1:9" ht="12.75" customHeight="1">
      <c r="A874" s="354"/>
      <c r="B874" s="354"/>
      <c r="C874" s="174"/>
      <c r="D874" s="995"/>
      <c r="E874" s="995"/>
      <c r="F874" s="995"/>
      <c r="G874" s="988"/>
      <c r="I874" s="490"/>
    </row>
    <row r="875" spans="1:9" ht="12.75" customHeight="1">
      <c r="A875" s="175"/>
      <c r="B875" s="485" t="s">
        <v>2714</v>
      </c>
      <c r="C875" s="354"/>
      <c r="D875" s="1288" t="s">
        <v>1775</v>
      </c>
      <c r="E875" s="1288"/>
      <c r="F875" s="1288"/>
      <c r="G875" s="988"/>
      <c r="I875" s="490" t="s">
        <v>1882</v>
      </c>
    </row>
    <row r="876" spans="1:9" ht="12.75" customHeight="1">
      <c r="A876" s="354"/>
      <c r="B876" s="354"/>
      <c r="C876" s="354"/>
      <c r="D876" s="2" t="s">
        <v>1750</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2714</v>
      </c>
      <c r="C878" s="354"/>
      <c r="D878" s="1262" t="s">
        <v>1776</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2715</v>
      </c>
      <c r="C881" s="354"/>
      <c r="D881" s="1312" t="s">
        <v>1777</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2715</v>
      </c>
      <c r="C890" s="354"/>
      <c r="D890" s="1287" t="s">
        <v>1770</v>
      </c>
      <c r="E890" s="1287"/>
      <c r="F890" s="1287"/>
      <c r="G890" s="988"/>
      <c r="I890" s="490"/>
    </row>
    <row r="891" spans="1:9" ht="12.75" customHeight="1">
      <c r="A891" s="175"/>
      <c r="B891" s="175"/>
      <c r="C891" s="354"/>
      <c r="D891" s="1287" t="s">
        <v>1771</v>
      </c>
      <c r="E891" s="1287"/>
      <c r="F891" s="1287"/>
      <c r="G891" s="988"/>
      <c r="I891" s="490"/>
    </row>
    <row r="892" spans="1:9" ht="12.75" customHeight="1">
      <c r="A892" s="175"/>
      <c r="B892" s="175"/>
      <c r="C892" s="354"/>
      <c r="D892" s="2" t="s">
        <v>1272</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2715</v>
      </c>
      <c r="C894" s="354"/>
      <c r="D894" s="1262" t="s">
        <v>1772</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1807</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1813</v>
      </c>
      <c r="E901" s="1283"/>
      <c r="F901" s="1283"/>
      <c r="G901" s="57"/>
      <c r="I901" s="490"/>
    </row>
    <row r="902" spans="1:9" ht="12.75" customHeight="1">
      <c r="A902" s="57"/>
      <c r="B902" s="57"/>
      <c r="C902" s="57"/>
      <c r="D902" s="981"/>
      <c r="E902" s="981"/>
      <c r="F902" s="981"/>
      <c r="G902" s="57"/>
      <c r="I902" s="490"/>
    </row>
    <row r="903" spans="1:9" ht="12.75" customHeight="1">
      <c r="A903" s="57"/>
      <c r="B903" s="485" t="s">
        <v>2714</v>
      </c>
      <c r="C903" s="57"/>
      <c r="D903" s="984" t="s">
        <v>1814</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1808</v>
      </c>
      <c r="E905" s="1283"/>
      <c r="F905" s="1283"/>
      <c r="G905" s="988"/>
      <c r="I905" s="490"/>
    </row>
    <row r="906" spans="1:9" ht="12.75" customHeight="1">
      <c r="A906" s="172"/>
      <c r="B906" s="172"/>
      <c r="C906" s="172"/>
      <c r="D906" s="1288" t="s">
        <v>1778</v>
      </c>
      <c r="E906" s="1288"/>
      <c r="F906" s="1288"/>
      <c r="G906" s="988"/>
      <c r="I906" s="490"/>
    </row>
    <row r="907" spans="1:9" ht="12.75" customHeight="1">
      <c r="A907" s="989"/>
      <c r="B907" s="989"/>
      <c r="C907" s="989"/>
      <c r="D907" s="2"/>
      <c r="E907" s="988"/>
      <c r="F907" s="988"/>
      <c r="G907" s="988"/>
      <c r="I907" s="490"/>
    </row>
    <row r="908" spans="1:9" ht="12.75" customHeight="1">
      <c r="A908" s="175"/>
      <c r="B908" s="485" t="s">
        <v>2714</v>
      </c>
      <c r="C908" s="354"/>
      <c r="D908" s="1262" t="s">
        <v>1782</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1781</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2714</v>
      </c>
      <c r="C913" s="174"/>
      <c r="D913" s="1273" t="s">
        <v>1779</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2715</v>
      </c>
      <c r="C922" s="989"/>
      <c r="D922" s="1262" t="s">
        <v>1783</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2715</v>
      </c>
      <c r="C925" s="989"/>
      <c r="D925" s="1289" t="s">
        <v>1784</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2715</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2715</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2714</v>
      </c>
      <c r="C934" s="998"/>
      <c r="D934" s="1273" t="s">
        <v>1780</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2714</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2714</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2715</v>
      </c>
      <c r="C959" s="989"/>
      <c r="D959" s="1289" t="s">
        <v>1785</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2715</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1786</v>
      </c>
      <c r="E969" s="1295"/>
      <c r="F969" s="1295"/>
      <c r="G969" s="3"/>
      <c r="I969" s="490"/>
    </row>
    <row r="970" spans="1:9" ht="12.75" customHeight="1">
      <c r="A970" s="175"/>
      <c r="B970" s="485" t="s">
        <v>2715</v>
      </c>
      <c r="C970" s="354"/>
      <c r="D970" s="1288" t="s">
        <v>1809</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1787</v>
      </c>
      <c r="E972" s="1295"/>
      <c r="F972" s="1295"/>
      <c r="G972"/>
      <c r="I972" s="490"/>
    </row>
    <row r="973" spans="1:9" ht="12.75" customHeight="1">
      <c r="A973" s="175"/>
      <c r="B973" s="485" t="s">
        <v>2714</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1788</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1810</v>
      </c>
      <c r="E991" s="1295"/>
      <c r="F991" s="1295"/>
      <c r="G991" s="3"/>
      <c r="I991" s="490"/>
    </row>
    <row r="992" spans="1:9" ht="12.75" customHeight="1">
      <c r="A992" s="172"/>
      <c r="B992" s="172"/>
      <c r="C992" s="172"/>
      <c r="D992" s="1288" t="s">
        <v>1789</v>
      </c>
      <c r="E992" s="1288"/>
      <c r="F992" s="1288"/>
      <c r="G992" s="3"/>
      <c r="I992" s="490"/>
    </row>
    <row r="993" spans="1:9" ht="12.75" customHeight="1">
      <c r="A993" s="172"/>
      <c r="B993" s="172"/>
      <c r="C993" s="172"/>
      <c r="D993" s="3"/>
      <c r="E993" s="3"/>
      <c r="F993" s="988"/>
      <c r="G993"/>
      <c r="I993" s="490"/>
    </row>
    <row r="994" spans="1:9" ht="12.75" customHeight="1">
      <c r="A994" s="354"/>
      <c r="B994" s="485" t="s">
        <v>2714</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2715</v>
      </c>
      <c r="C1002" s="174"/>
      <c r="D1002" s="1262" t="s">
        <v>1790</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2715</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2715</v>
      </c>
      <c r="C1010" s="354"/>
      <c r="D1010" s="1288" t="s">
        <v>1791</v>
      </c>
      <c r="E1010" s="1288"/>
      <c r="F1010" s="1288"/>
      <c r="G1010"/>
      <c r="I1010" s="490"/>
    </row>
    <row r="1011" spans="1:9" ht="12.75" customHeight="1">
      <c r="A1011" s="354"/>
      <c r="B1011" s="354"/>
      <c r="C1011" s="354"/>
      <c r="D1011" s="3"/>
      <c r="E1011" s="3"/>
      <c r="F1011" s="3"/>
      <c r="G1011"/>
      <c r="I1011" s="490"/>
    </row>
    <row r="1012" spans="1:9" ht="12.75" customHeight="1">
      <c r="A1012" s="175"/>
      <c r="B1012" s="485" t="s">
        <v>2715</v>
      </c>
      <c r="C1012" s="354"/>
      <c r="D1012" s="1288" t="s">
        <v>1792</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2714</v>
      </c>
      <c r="C1014" s="354"/>
      <c r="D1014" s="1288" t="s">
        <v>1793</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2714</v>
      </c>
      <c r="C1016" s="354"/>
      <c r="D1016" s="1262" t="s">
        <v>1794</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2715</v>
      </c>
      <c r="C1019" s="1000"/>
      <c r="D1019" s="1294" t="s">
        <v>1795</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2715</v>
      </c>
      <c r="C1022" s="1000"/>
      <c r="D1022" s="1284" t="s">
        <v>1796</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2715</v>
      </c>
      <c r="C1024" s="354"/>
      <c r="D1024" s="1288" t="s">
        <v>1797</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2715</v>
      </c>
      <c r="C1026" s="354"/>
      <c r="D1026" s="1262" t="s">
        <v>1798</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1799</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1800</v>
      </c>
      <c r="E1031" s="1283"/>
      <c r="F1031" s="1283"/>
      <c r="G1031" s="3"/>
      <c r="I1031" s="490"/>
    </row>
    <row r="1032" spans="1:9" ht="12.75" customHeight="1">
      <c r="A1032" s="354"/>
      <c r="B1032" s="354"/>
      <c r="C1032" s="354"/>
      <c r="D1032" s="1284" t="s">
        <v>1801</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1815</v>
      </c>
      <c r="E1034" s="1283"/>
      <c r="F1034" s="1283"/>
      <c r="G1034" s="3"/>
      <c r="I1034" s="490"/>
    </row>
    <row r="1035" spans="1:9" ht="12.75" customHeight="1">
      <c r="A1035" s="354"/>
      <c r="B1035" s="485" t="s">
        <v>2714</v>
      </c>
      <c r="C1035" s="354"/>
      <c r="D1035" s="1284" t="s">
        <v>1273</v>
      </c>
      <c r="E1035" s="1284"/>
      <c r="F1035" s="1284"/>
      <c r="G1035" s="3"/>
      <c r="I1035" s="490"/>
    </row>
    <row r="1036" spans="1:9" ht="12.75" customHeight="1">
      <c r="A1036" s="354"/>
      <c r="B1036" s="175"/>
      <c r="C1036" s="354"/>
      <c r="D1036" s="1284" t="s">
        <v>1802</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1811</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1274</v>
      </c>
      <c r="E1040" s="1282"/>
      <c r="F1040" s="1282"/>
      <c r="G1040" s="3"/>
      <c r="I1040" s="490"/>
    </row>
    <row r="1041" spans="1:9" ht="12.75" hidden="1" customHeight="1">
      <c r="A1041" s="118"/>
      <c r="B1041" s="485" t="s">
        <v>307</v>
      </c>
      <c r="D1041" s="1281" t="s">
        <v>1273</v>
      </c>
      <c r="E1041" s="1281"/>
      <c r="F1041" s="1281"/>
      <c r="G1041" s="3"/>
      <c r="I1041" s="490"/>
    </row>
    <row r="1042" spans="1:9" ht="12.75" hidden="1" customHeight="1">
      <c r="A1042" s="118"/>
      <c r="B1042" s="402"/>
      <c r="D1042" s="1281" t="s">
        <v>1812</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2715</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1832</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1818</v>
      </c>
      <c r="I1051" s="490"/>
    </row>
    <row r="1052" spans="1:9">
      <c r="A1052" s="402"/>
      <c r="B1052" s="402"/>
      <c r="C1052" s="402"/>
      <c r="D1052" s="402" t="s">
        <v>1817</v>
      </c>
      <c r="I1052" s="490"/>
    </row>
    <row r="1053" spans="1:9">
      <c r="A1053" s="402"/>
      <c r="B1053" s="402"/>
      <c r="C1053" s="402"/>
      <c r="D1053" s="404"/>
      <c r="I1053" s="490"/>
    </row>
    <row r="1054" spans="1:9">
      <c r="A1054" s="402"/>
      <c r="B1054" s="485" t="s">
        <v>2715</v>
      </c>
      <c r="C1054" s="402"/>
      <c r="D1054" s="1291" t="s">
        <v>1816</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1315</v>
      </c>
      <c r="I1059" s="490"/>
    </row>
    <row r="1060" spans="1:9">
      <c r="A1060" s="402"/>
      <c r="B1060" s="402"/>
      <c r="C1060" s="402"/>
      <c r="D1060" s="402" t="s">
        <v>1819</v>
      </c>
      <c r="I1060" s="490"/>
    </row>
    <row r="1061" spans="1:9">
      <c r="A1061" s="402"/>
      <c r="B1061" s="402"/>
      <c r="C1061" s="402"/>
      <c r="I1061" s="490"/>
    </row>
    <row r="1062" spans="1:9">
      <c r="A1062" s="402"/>
      <c r="B1062" s="485" t="s">
        <v>2714</v>
      </c>
      <c r="C1062" s="402"/>
      <c r="D1062" s="402" t="s">
        <v>1814</v>
      </c>
      <c r="I1062" s="490"/>
    </row>
    <row r="1063" spans="1:9">
      <c r="A1063" s="402"/>
      <c r="B1063" s="402"/>
      <c r="C1063" s="402"/>
      <c r="I1063" s="490"/>
    </row>
    <row r="1064" spans="1:9">
      <c r="A1064" s="402"/>
      <c r="B1064" s="485" t="s">
        <v>2714</v>
      </c>
      <c r="C1064" s="402"/>
      <c r="D1064" s="1291" t="s">
        <v>1820</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1821</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2714</v>
      </c>
      <c r="C1073" s="402"/>
      <c r="D1073" s="527" t="s">
        <v>1824</v>
      </c>
      <c r="I1073" s="490"/>
    </row>
    <row r="1074" spans="1:9">
      <c r="A1074" s="402"/>
      <c r="B1074" s="402"/>
      <c r="C1074" s="402"/>
      <c r="D1074" s="527" t="s">
        <v>1826</v>
      </c>
      <c r="I1074" s="490"/>
    </row>
    <row r="1075" spans="1:9">
      <c r="A1075" s="402"/>
      <c r="B1075" s="402"/>
      <c r="C1075" s="402"/>
      <c r="D1075" s="527"/>
      <c r="I1075" s="490"/>
    </row>
    <row r="1076" spans="1:9">
      <c r="A1076" s="402"/>
      <c r="B1076" s="485" t="s">
        <v>2715</v>
      </c>
      <c r="C1076" s="402"/>
      <c r="D1076" s="527" t="s">
        <v>1827</v>
      </c>
      <c r="I1076" s="490"/>
    </row>
    <row r="1077" spans="1:9">
      <c r="A1077" s="402"/>
      <c r="B1077" s="402"/>
      <c r="C1077" s="402"/>
      <c r="D1077" s="527" t="s">
        <v>1825</v>
      </c>
      <c r="I1077" s="490"/>
    </row>
    <row r="1078" spans="1:9">
      <c r="A1078" s="402"/>
      <c r="B1078" s="402"/>
      <c r="C1078" s="402"/>
      <c r="D1078" s="527"/>
      <c r="I1078" s="490"/>
    </row>
    <row r="1079" spans="1:9">
      <c r="A1079" s="402"/>
      <c r="B1079" s="485" t="s">
        <v>2715</v>
      </c>
      <c r="C1079" s="402"/>
      <c r="D1079" s="119" t="s">
        <v>1830</v>
      </c>
      <c r="I1079" s="490"/>
    </row>
    <row r="1080" spans="1:9">
      <c r="A1080" s="402"/>
      <c r="B1080" s="402"/>
      <c r="C1080" s="402"/>
      <c r="D1080" s="1262" t="s">
        <v>1831</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1829</v>
      </c>
      <c r="I1084" s="490"/>
    </row>
    <row r="1085" spans="1:9">
      <c r="A1085" s="402"/>
      <c r="B1085" s="402"/>
      <c r="C1085" s="402"/>
      <c r="D1085" s="119"/>
      <c r="I1085" s="490"/>
    </row>
    <row r="1086" spans="1:9">
      <c r="A1086" s="402"/>
      <c r="B1086" s="402"/>
      <c r="C1086" s="402"/>
      <c r="D1086" s="527" t="s">
        <v>1822</v>
      </c>
      <c r="I1086" s="490"/>
    </row>
    <row r="1087" spans="1:9">
      <c r="A1087" s="402"/>
      <c r="B1087" s="485" t="s">
        <v>2715</v>
      </c>
      <c r="C1087" s="402"/>
      <c r="D1087" s="1290" t="s">
        <v>1823</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1828</v>
      </c>
      <c r="I1092" s="490"/>
    </row>
    <row r="1093" spans="1:9">
      <c r="A1093" s="402"/>
      <c r="B1093" s="402"/>
      <c r="C1093" s="402"/>
      <c r="I1093" s="490"/>
    </row>
    <row r="1094" spans="1:9">
      <c r="A1094" s="402"/>
      <c r="B1094" s="485" t="s">
        <v>2714</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1833</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2715</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2715</v>
      </c>
      <c r="C1105" s="402"/>
      <c r="D1105" s="1290" t="s">
        <v>1834</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2715</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2714</v>
      </c>
      <c r="C1115" s="402"/>
      <c r="D1115" s="1290" t="s">
        <v>1835</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2714</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2715</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915" workbookViewId="0">
      <selection activeCell="C837" sqref="C837:AJ83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City of Los Angeles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25</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2511</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2503</v>
      </c>
      <c r="BE9" s="1249">
        <f>SUMIF($AC$718:$AC$752,"&lt;=40%",$G$718:G$752)-SUM($BE$5:BE8)</f>
        <v>0</v>
      </c>
    </row>
    <row r="10" spans="1:58" ht="12.95" customHeight="1">
      <c r="A10" s="1372" t="s">
        <v>2460</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2512</v>
      </c>
      <c r="BE10" s="1249">
        <f>SUMIF($AC$718:$AC$752,"&lt;=45%",$G$718:G$752)-SUM($BE$5:BE9)</f>
        <v>0</v>
      </c>
    </row>
    <row r="11" spans="1:58" ht="12.95" customHeight="1">
      <c r="A11" s="1372" t="s">
        <v>2606</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2504</v>
      </c>
      <c r="BE11" s="1249">
        <f>SUMIF($AC$718:$AC$752,"&lt;=50%",$G$718:G$752)-SUM($BE$5:BE10)</f>
        <v>4</v>
      </c>
    </row>
    <row r="12" spans="1:58" ht="12.95" customHeight="1">
      <c r="A12" s="1411" t="s">
        <v>2612</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2513</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1</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39</v>
      </c>
    </row>
    <row r="16" spans="1:58" ht="12.95" customHeight="1">
      <c r="A16" s="57" t="s">
        <v>2080</v>
      </c>
      <c r="C16" s="4"/>
      <c r="D16" s="4"/>
      <c r="E16" s="4"/>
      <c r="F16" s="4"/>
      <c r="G16" s="4"/>
      <c r="H16" s="1419" t="s">
        <v>2614</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Crenshaw Square Apartments</v>
      </c>
    </row>
    <row r="17" spans="1:58" ht="12.95" customHeight="1">
      <c r="BD17" s="1247" t="s">
        <v>2520</v>
      </c>
      <c r="BE17" s="1249">
        <f>Application!AA934</f>
        <v>0</v>
      </c>
    </row>
    <row r="18" spans="1:58" ht="12.95" customHeight="1">
      <c r="A18" s="57" t="s">
        <v>101</v>
      </c>
      <c r="C18" s="4"/>
      <c r="D18" s="4"/>
      <c r="E18" s="4"/>
      <c r="F18" s="4"/>
      <c r="G18" s="4"/>
      <c r="H18" s="1416" t="s">
        <v>2615</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2521</v>
      </c>
      <c r="BE18" s="1249">
        <f>'CalHFA Addendum'!N11</f>
        <v>0</v>
      </c>
    </row>
    <row r="19" spans="1:58" ht="12.95" customHeight="1">
      <c r="BD19" s="1247" t="s">
        <v>2522</v>
      </c>
      <c r="BE19" s="1249">
        <f>Application!M26</f>
        <v>1254639</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2523</v>
      </c>
      <c r="BE20" s="1249">
        <f>Application!M27</f>
        <v>6767469</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2524</v>
      </c>
      <c r="BE21" s="1249">
        <f>Application!AM554</f>
        <v>9152316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37608627</v>
      </c>
      <c r="BF22" s="3" t="s">
        <v>2597</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3500000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51489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2.95" customHeight="1">
      <c r="A26" s="4"/>
      <c r="C26" s="4"/>
      <c r="D26" s="4"/>
      <c r="E26" s="4"/>
      <c r="F26" s="4"/>
      <c r="G26" s="4"/>
      <c r="H26" s="4"/>
      <c r="I26" s="4"/>
      <c r="J26" s="4"/>
      <c r="K26" s="4"/>
      <c r="L26" s="4"/>
      <c r="M26" s="1418">
        <f>'Basis &amp; Credits'!AB56</f>
        <v>1254639</v>
      </c>
      <c r="N26" s="1418"/>
      <c r="O26" s="1418"/>
      <c r="P26" s="1418"/>
      <c r="Q26" s="1418"/>
      <c r="R26" s="4" t="s">
        <v>760</v>
      </c>
      <c r="S26" s="4"/>
      <c r="T26" s="4"/>
      <c r="U26" s="4"/>
      <c r="V26" s="4"/>
      <c r="W26" s="4"/>
      <c r="X26" s="4"/>
      <c r="Y26" s="4"/>
      <c r="Z26" s="4"/>
      <c r="AF26" s="4"/>
      <c r="AG26" s="4"/>
      <c r="AH26" s="4"/>
      <c r="AI26" s="4"/>
      <c r="AJ26" s="4"/>
      <c r="AK26" s="4"/>
      <c r="BD26" s="1248" t="s">
        <v>1641</v>
      </c>
      <c r="BE26" s="1249" t="b">
        <f>Application!M356="Yes"</f>
        <v>0</v>
      </c>
    </row>
    <row r="27" spans="1:58" ht="12.95" customHeight="1">
      <c r="A27" s="4"/>
      <c r="C27" s="4"/>
      <c r="D27" s="4"/>
      <c r="E27" s="4"/>
      <c r="F27" s="4"/>
      <c r="G27" s="4"/>
      <c r="H27" s="4"/>
      <c r="I27" s="4"/>
      <c r="J27" s="4"/>
      <c r="K27" s="4"/>
      <c r="L27" s="4"/>
      <c r="M27" s="1353">
        <f>'Basis &amp; Credits'!AB78</f>
        <v>6767469</v>
      </c>
      <c r="N27" s="1353"/>
      <c r="O27" s="1353"/>
      <c r="P27" s="1353"/>
      <c r="Q27" s="1353"/>
      <c r="R27" s="3" t="s">
        <v>1269</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2529</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2530</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1280</v>
      </c>
      <c r="C33" s="519"/>
      <c r="D33" s="519"/>
      <c r="E33" s="519"/>
      <c r="F33" s="519"/>
      <c r="G33" s="519"/>
      <c r="H33" s="519"/>
      <c r="I33" s="519"/>
      <c r="J33" s="519"/>
      <c r="K33" s="519"/>
      <c r="L33" s="519"/>
      <c r="M33" s="519"/>
      <c r="N33" s="519"/>
      <c r="O33" s="1332" t="s">
        <v>546</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2598</v>
      </c>
      <c r="BE33" s="1249" t="str">
        <f>Application!D220</f>
        <v>City of Los Angeles</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2532</v>
      </c>
      <c r="BE34" s="1249" t="str">
        <f>Application!I185</f>
        <v>1047 Crenshaw Blvd</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2533</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2534</v>
      </c>
      <c r="BE36" s="1249"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2535</v>
      </c>
      <c r="BE37" s="1249" t="str">
        <f>Application!T189</f>
        <v>Los Angeles</v>
      </c>
    </row>
    <row r="38" spans="1:57" ht="12.95" customHeight="1">
      <c r="A38" s="3"/>
      <c r="AZ38" s="20"/>
      <c r="BD38" s="1248" t="s">
        <v>2536</v>
      </c>
      <c r="BE38" s="1249">
        <f>Application!I190</f>
        <v>90019</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70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69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0.60000000000000009</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0.60012229477933965</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537266.1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Kingdom Development, Inc.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Global Housing Development, Inc.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Kaifa Tulay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t="str">
        <f>Application!M259</f>
        <v>Samuelian Group LLC</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t="str">
        <f>Application!M262</f>
        <v>Shant Samuelian</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Global Housing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3470 Wilshire Blvd., Suite 1012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Los Angeles, CA, 90010</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Kaifa Tulay</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ktulay@gcmgmtllc.com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0.83</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1252</v>
      </c>
      <c r="BE63" s="1252">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2595</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2560</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2563</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2564</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2566</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78" t="s">
        <v>2161</v>
      </c>
      <c r="B75" s="1778"/>
      <c r="C75" s="1778"/>
      <c r="D75" s="1778"/>
      <c r="E75" s="1778"/>
      <c r="F75" s="1778"/>
      <c r="G75" s="1778"/>
      <c r="H75" s="1778"/>
      <c r="I75" s="1778"/>
      <c r="J75" s="1778"/>
      <c r="K75" s="1778"/>
      <c r="L75" s="1778"/>
      <c r="M75" s="1778"/>
      <c r="N75" s="1778"/>
      <c r="O75" s="1778"/>
      <c r="P75" s="1778"/>
      <c r="Q75" s="1778"/>
      <c r="R75" s="1778"/>
      <c r="S75" s="1778"/>
      <c r="T75" s="1778"/>
      <c r="U75" s="1778"/>
      <c r="V75" s="1778"/>
      <c r="W75" s="1778"/>
      <c r="X75" s="1778"/>
      <c r="Y75" s="1778"/>
      <c r="Z75" s="1778"/>
      <c r="AA75" s="1778"/>
      <c r="AB75" s="1778"/>
      <c r="AC75" s="1778"/>
      <c r="AD75" s="1778"/>
      <c r="AE75" s="1778"/>
      <c r="AF75" s="1778"/>
      <c r="AG75" s="1778"/>
      <c r="AH75" s="1778"/>
      <c r="AI75" s="1778"/>
      <c r="AJ75" s="1778"/>
      <c r="AK75" s="1778"/>
      <c r="AL75" s="1778"/>
      <c r="AM75" s="1778"/>
      <c r="AN75" s="1778"/>
      <c r="AO75" s="1778"/>
      <c r="AP75" s="1778"/>
      <c r="AQ75" s="1778"/>
      <c r="AR75" s="1778"/>
      <c r="AS75" s="1778"/>
      <c r="AT75" s="1778"/>
      <c r="AU75" s="20"/>
      <c r="AV75" s="20"/>
      <c r="AW75" s="20"/>
      <c r="AX75" s="20"/>
      <c r="AY75" s="20"/>
      <c r="AZ75" s="20"/>
      <c r="BD75" s="1247" t="s">
        <v>2569</v>
      </c>
      <c r="BE75" s="1249">
        <f>'Points System'!AF808</f>
        <v>10</v>
      </c>
    </row>
    <row r="76" spans="1:57" ht="12.95" customHeight="1">
      <c r="A76" s="1778"/>
      <c r="B76" s="1778"/>
      <c r="C76" s="1778"/>
      <c r="D76" s="1778"/>
      <c r="E76" s="1778"/>
      <c r="F76" s="1778"/>
      <c r="G76" s="1778"/>
      <c r="H76" s="1778"/>
      <c r="I76" s="1778"/>
      <c r="J76" s="1778"/>
      <c r="K76" s="1778"/>
      <c r="L76" s="1778"/>
      <c r="M76" s="1778"/>
      <c r="N76" s="1778"/>
      <c r="O76" s="1778"/>
      <c r="P76" s="1778"/>
      <c r="Q76" s="1778"/>
      <c r="R76" s="1778"/>
      <c r="S76" s="1778"/>
      <c r="T76" s="1778"/>
      <c r="U76" s="1778"/>
      <c r="V76" s="1778"/>
      <c r="W76" s="1778"/>
      <c r="X76" s="1778"/>
      <c r="Y76" s="1778"/>
      <c r="Z76" s="1778"/>
      <c r="AA76" s="1778"/>
      <c r="AB76" s="1778"/>
      <c r="AC76" s="1778"/>
      <c r="AD76" s="1778"/>
      <c r="AE76" s="1778"/>
      <c r="AF76" s="1778"/>
      <c r="AG76" s="1778"/>
      <c r="AH76" s="1778"/>
      <c r="AI76" s="1778"/>
      <c r="AJ76" s="1778"/>
      <c r="AK76" s="1778"/>
      <c r="AL76" s="1778"/>
      <c r="AM76" s="1778"/>
      <c r="AN76" s="1778"/>
      <c r="AO76" s="1778"/>
      <c r="AP76" s="1778"/>
      <c r="AQ76" s="1778"/>
      <c r="AR76" s="1778"/>
      <c r="AS76" s="1778"/>
      <c r="AT76" s="1778"/>
      <c r="AU76" s="20"/>
      <c r="AV76" s="20"/>
      <c r="AW76" s="20"/>
      <c r="AX76" s="20"/>
      <c r="AY76" s="20"/>
      <c r="AZ76" s="17"/>
      <c r="BD76" s="1248" t="s">
        <v>2570</v>
      </c>
      <c r="BE76" s="1249">
        <f>'Points System'!AF811</f>
        <v>10</v>
      </c>
    </row>
    <row r="77" spans="1:57" ht="12.95" customHeight="1">
      <c r="A77" s="1778"/>
      <c r="B77" s="1778"/>
      <c r="C77" s="1778"/>
      <c r="D77" s="1778"/>
      <c r="E77" s="1778"/>
      <c r="F77" s="1778"/>
      <c r="G77" s="1778"/>
      <c r="H77" s="1778"/>
      <c r="I77" s="1778"/>
      <c r="J77" s="1778"/>
      <c r="K77" s="1778"/>
      <c r="L77" s="1778"/>
      <c r="M77" s="1778"/>
      <c r="N77" s="1778"/>
      <c r="O77" s="1778"/>
      <c r="P77" s="1778"/>
      <c r="Q77" s="1778"/>
      <c r="R77" s="1778"/>
      <c r="S77" s="1778"/>
      <c r="T77" s="1778"/>
      <c r="U77" s="1778"/>
      <c r="V77" s="1778"/>
      <c r="W77" s="1778"/>
      <c r="X77" s="1778"/>
      <c r="Y77" s="1778"/>
      <c r="Z77" s="1778"/>
      <c r="AA77" s="1778"/>
      <c r="AB77" s="1778"/>
      <c r="AC77" s="1778"/>
      <c r="AD77" s="1778"/>
      <c r="AE77" s="1778"/>
      <c r="AF77" s="1778"/>
      <c r="AG77" s="1778"/>
      <c r="AH77" s="1778"/>
      <c r="AI77" s="1778"/>
      <c r="AJ77" s="1778"/>
      <c r="AK77" s="1778"/>
      <c r="AL77" s="1778"/>
      <c r="AM77" s="1778"/>
      <c r="AN77" s="1778"/>
      <c r="AO77" s="1778"/>
      <c r="AP77" s="1778"/>
      <c r="AQ77" s="1778"/>
      <c r="AR77" s="1778"/>
      <c r="AS77" s="1778"/>
      <c r="AT77" s="1778"/>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2573</v>
      </c>
      <c r="BE79" s="1249">
        <f>'Points System'!AF815</f>
        <v>10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2574</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1.4612607727816751</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Mr. Timothy Elliott</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2.95" customHeight="1">
      <c r="A89" s="1777" t="s">
        <v>2165</v>
      </c>
      <c r="B89" s="1777"/>
      <c r="C89" s="1777"/>
      <c r="D89" s="1777"/>
      <c r="E89" s="1777"/>
      <c r="F89" s="1777"/>
      <c r="G89" s="1777"/>
      <c r="H89" s="1777"/>
      <c r="I89" s="1777"/>
      <c r="J89" s="1777"/>
      <c r="K89" s="1777"/>
      <c r="L89" s="1777"/>
      <c r="M89" s="1777"/>
      <c r="N89" s="1777"/>
      <c r="O89" s="1777"/>
      <c r="P89" s="1777"/>
      <c r="Q89" s="1777"/>
      <c r="R89" s="1777"/>
      <c r="S89" s="1777"/>
      <c r="T89" s="1777"/>
      <c r="U89" s="1777"/>
      <c r="V89" s="1777"/>
      <c r="W89" s="1777"/>
      <c r="X89" s="1777"/>
      <c r="Y89" s="1777"/>
      <c r="Z89" s="1777"/>
      <c r="AA89" s="1777"/>
      <c r="AB89" s="1777"/>
      <c r="AC89" s="1777"/>
      <c r="AD89" s="1777"/>
      <c r="AE89" s="1777"/>
      <c r="AF89" s="1777"/>
      <c r="AG89" s="1777"/>
      <c r="AH89" s="1777"/>
      <c r="AI89" s="1777"/>
      <c r="AJ89" s="1777"/>
      <c r="AK89" s="1777"/>
      <c r="AL89" s="1777"/>
      <c r="AM89" s="1777"/>
      <c r="AN89" s="1777"/>
      <c r="AO89" s="1777"/>
      <c r="AP89" s="1777"/>
      <c r="AQ89" s="1777"/>
      <c r="AR89" s="1777"/>
      <c r="AS89" s="1777"/>
      <c r="AT89" s="1777"/>
      <c r="AU89" s="17"/>
      <c r="AV89" s="17"/>
      <c r="AW89" s="17"/>
      <c r="AX89" s="17"/>
      <c r="AY89" s="17"/>
      <c r="AZ89" s="20"/>
      <c r="BD89" s="1247" t="s">
        <v>2583</v>
      </c>
      <c r="BE89" s="1249">
        <f>Application!O158</f>
        <v>90017</v>
      </c>
    </row>
    <row r="90" spans="1:57" ht="12.95" customHeight="1">
      <c r="A90" s="1777"/>
      <c r="B90" s="1777"/>
      <c r="C90" s="1777"/>
      <c r="D90" s="1777"/>
      <c r="E90" s="1777"/>
      <c r="F90" s="1777"/>
      <c r="G90" s="1777"/>
      <c r="H90" s="1777"/>
      <c r="I90" s="1777"/>
      <c r="J90" s="1777"/>
      <c r="K90" s="1777"/>
      <c r="L90" s="1777"/>
      <c r="M90" s="1777"/>
      <c r="N90" s="1777"/>
      <c r="O90" s="1777"/>
      <c r="P90" s="1777"/>
      <c r="Q90" s="1777"/>
      <c r="R90" s="1777"/>
      <c r="S90" s="1777"/>
      <c r="T90" s="1777"/>
      <c r="U90" s="1777"/>
      <c r="V90" s="1777"/>
      <c r="W90" s="1777"/>
      <c r="X90" s="1777"/>
      <c r="Y90" s="1777"/>
      <c r="Z90" s="1777"/>
      <c r="AA90" s="1777"/>
      <c r="AB90" s="1777"/>
      <c r="AC90" s="1777"/>
      <c r="AD90" s="1777"/>
      <c r="AE90" s="1777"/>
      <c r="AF90" s="1777"/>
      <c r="AG90" s="1777"/>
      <c r="AH90" s="1777"/>
      <c r="AI90" s="1777"/>
      <c r="AJ90" s="1777"/>
      <c r="AK90" s="1777"/>
      <c r="AL90" s="1777"/>
      <c r="AM90" s="1777"/>
      <c r="AN90" s="1777"/>
      <c r="AO90" s="1777"/>
      <c r="AP90" s="1777"/>
      <c r="AQ90" s="1777"/>
      <c r="AR90" s="1777"/>
      <c r="AS90" s="1777"/>
      <c r="AT90" s="1777"/>
      <c r="AU90" s="17"/>
      <c r="AV90" s="17"/>
      <c r="AW90" s="17"/>
      <c r="AX90" s="17"/>
      <c r="AY90" s="17"/>
      <c r="AZ90" s="20"/>
      <c r="BD90" s="1248" t="s">
        <v>2584</v>
      </c>
      <c r="BE90" s="1249"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6451 Box Springs Blvd.</v>
      </c>
    </row>
    <row r="92" spans="1:57" ht="12.95" customHeight="1">
      <c r="A92" s="1778" t="s">
        <v>2166</v>
      </c>
      <c r="B92" s="1778"/>
      <c r="C92" s="1778"/>
      <c r="D92" s="1778"/>
      <c r="E92" s="1778"/>
      <c r="F92" s="1778"/>
      <c r="G92" s="1778"/>
      <c r="H92" s="1778"/>
      <c r="I92" s="1778"/>
      <c r="J92" s="1778"/>
      <c r="K92" s="1778"/>
      <c r="L92" s="1778"/>
      <c r="M92" s="1778"/>
      <c r="N92" s="1778"/>
      <c r="O92" s="1778"/>
      <c r="P92" s="1778"/>
      <c r="Q92" s="1778"/>
      <c r="R92" s="1778"/>
      <c r="S92" s="1778"/>
      <c r="T92" s="1778"/>
      <c r="U92" s="1778"/>
      <c r="V92" s="1778"/>
      <c r="W92" s="1778"/>
      <c r="X92" s="1778"/>
      <c r="Y92" s="1778"/>
      <c r="Z92" s="1778"/>
      <c r="AA92" s="1778"/>
      <c r="AB92" s="1778"/>
      <c r="AC92" s="1778"/>
      <c r="AD92" s="1778"/>
      <c r="AE92" s="1778"/>
      <c r="AF92" s="1778"/>
      <c r="AG92" s="1778"/>
      <c r="AH92" s="1778"/>
      <c r="AI92" s="1778"/>
      <c r="AJ92" s="1778"/>
      <c r="AK92" s="1778"/>
      <c r="AL92" s="1778"/>
      <c r="AM92" s="1778"/>
      <c r="AN92" s="1778"/>
      <c r="AO92" s="1778"/>
      <c r="AP92" s="1778"/>
      <c r="AQ92" s="1778"/>
      <c r="AR92" s="1778"/>
      <c r="AS92" s="1778"/>
      <c r="AT92" s="1778"/>
      <c r="AU92" s="20"/>
      <c r="AV92" s="20"/>
      <c r="AW92" s="20"/>
      <c r="AX92" s="20"/>
      <c r="AY92" s="20"/>
      <c r="AZ92" s="20"/>
      <c r="BD92" s="1248" t="s">
        <v>2586</v>
      </c>
      <c r="BE92" s="1249" t="str">
        <f>Application!M234</f>
        <v>Riverside</v>
      </c>
    </row>
    <row r="93" spans="1:57" ht="12.95" customHeight="1">
      <c r="A93" s="1778"/>
      <c r="B93" s="1778"/>
      <c r="C93" s="1778"/>
      <c r="D93" s="1778"/>
      <c r="E93" s="1778"/>
      <c r="F93" s="1778"/>
      <c r="G93" s="1778"/>
      <c r="H93" s="1778"/>
      <c r="I93" s="1778"/>
      <c r="J93" s="1778"/>
      <c r="K93" s="1778"/>
      <c r="L93" s="1778"/>
      <c r="M93" s="1778"/>
      <c r="N93" s="1778"/>
      <c r="O93" s="1778"/>
      <c r="P93" s="1778"/>
      <c r="Q93" s="1778"/>
      <c r="R93" s="1778"/>
      <c r="S93" s="1778"/>
      <c r="T93" s="1778"/>
      <c r="U93" s="1778"/>
      <c r="V93" s="1778"/>
      <c r="W93" s="1778"/>
      <c r="X93" s="1778"/>
      <c r="Y93" s="1778"/>
      <c r="Z93" s="1778"/>
      <c r="AA93" s="1778"/>
      <c r="AB93" s="1778"/>
      <c r="AC93" s="1778"/>
      <c r="AD93" s="1778"/>
      <c r="AE93" s="1778"/>
      <c r="AF93" s="1778"/>
      <c r="AG93" s="1778"/>
      <c r="AH93" s="1778"/>
      <c r="AI93" s="1778"/>
      <c r="AJ93" s="1778"/>
      <c r="AK93" s="1778"/>
      <c r="AL93" s="1778"/>
      <c r="AM93" s="1778"/>
      <c r="AN93" s="1778"/>
      <c r="AO93" s="1778"/>
      <c r="AP93" s="1778"/>
      <c r="AQ93" s="1778"/>
      <c r="AR93" s="1778"/>
      <c r="AS93" s="1778"/>
      <c r="AT93" s="1778"/>
      <c r="AU93" s="20"/>
      <c r="AV93" s="20"/>
      <c r="AW93" s="20"/>
      <c r="AX93" s="20"/>
      <c r="AY93" s="20"/>
      <c r="AZ93" s="20"/>
      <c r="BD93" s="1247" t="s">
        <v>2587</v>
      </c>
      <c r="BE93" s="1249" t="str">
        <f>Application!W234</f>
        <v>CA</v>
      </c>
    </row>
    <row r="94" spans="1:57" ht="12.95" customHeight="1">
      <c r="A94" s="1778"/>
      <c r="B94" s="1778"/>
      <c r="C94" s="1778"/>
      <c r="D94" s="1778"/>
      <c r="E94" s="1778"/>
      <c r="F94" s="1778"/>
      <c r="G94" s="1778"/>
      <c r="H94" s="1778"/>
      <c r="I94" s="1778"/>
      <c r="J94" s="1778"/>
      <c r="K94" s="1778"/>
      <c r="L94" s="1778"/>
      <c r="M94" s="1778"/>
      <c r="N94" s="1778"/>
      <c r="O94" s="1778"/>
      <c r="P94" s="1778"/>
      <c r="Q94" s="1778"/>
      <c r="R94" s="1778"/>
      <c r="S94" s="1778"/>
      <c r="T94" s="1778"/>
      <c r="U94" s="1778"/>
      <c r="V94" s="1778"/>
      <c r="W94" s="1778"/>
      <c r="X94" s="1778"/>
      <c r="Y94" s="1778"/>
      <c r="Z94" s="1778"/>
      <c r="AA94" s="1778"/>
      <c r="AB94" s="1778"/>
      <c r="AC94" s="1778"/>
      <c r="AD94" s="1778"/>
      <c r="AE94" s="1778"/>
      <c r="AF94" s="1778"/>
      <c r="AG94" s="1778"/>
      <c r="AH94" s="1778"/>
      <c r="AI94" s="1778"/>
      <c r="AJ94" s="1778"/>
      <c r="AK94" s="1778"/>
      <c r="AL94" s="1778"/>
      <c r="AM94" s="1778"/>
      <c r="AN94" s="1778"/>
      <c r="AO94" s="1778"/>
      <c r="AP94" s="1778"/>
      <c r="AQ94" s="1778"/>
      <c r="AR94" s="1778"/>
      <c r="AS94" s="1778"/>
      <c r="AT94" s="1778"/>
      <c r="AU94" s="20"/>
      <c r="AV94" s="20"/>
      <c r="AW94" s="20"/>
      <c r="AX94" s="20"/>
      <c r="AY94" s="20"/>
      <c r="AZ94" s="20"/>
      <c r="BD94" s="1248" t="s">
        <v>2588</v>
      </c>
      <c r="BE94" s="1249">
        <f>Application!AC234</f>
        <v>92507</v>
      </c>
    </row>
    <row r="95" spans="1:57" ht="12.95" customHeight="1">
      <c r="A95" s="1778"/>
      <c r="B95" s="1778"/>
      <c r="C95" s="1778"/>
      <c r="D95" s="1778"/>
      <c r="E95" s="1778"/>
      <c r="F95" s="1778"/>
      <c r="G95" s="1778"/>
      <c r="H95" s="1778"/>
      <c r="I95" s="1778"/>
      <c r="J95" s="1778"/>
      <c r="K95" s="1778"/>
      <c r="L95" s="1778"/>
      <c r="M95" s="1778"/>
      <c r="N95" s="1778"/>
      <c r="O95" s="1778"/>
      <c r="P95" s="1778"/>
      <c r="Q95" s="1778"/>
      <c r="R95" s="1778"/>
      <c r="S95" s="1778"/>
      <c r="T95" s="1778"/>
      <c r="U95" s="1778"/>
      <c r="V95" s="1778"/>
      <c r="W95" s="1778"/>
      <c r="X95" s="1778"/>
      <c r="Y95" s="1778"/>
      <c r="Z95" s="1778"/>
      <c r="AA95" s="1778"/>
      <c r="AB95" s="1778"/>
      <c r="AC95" s="1778"/>
      <c r="AD95" s="1778"/>
      <c r="AE95" s="1778"/>
      <c r="AF95" s="1778"/>
      <c r="AG95" s="1778"/>
      <c r="AH95" s="1778"/>
      <c r="AI95" s="1778"/>
      <c r="AJ95" s="1778"/>
      <c r="AK95" s="1778"/>
      <c r="AL95" s="1778"/>
      <c r="AM95" s="1778"/>
      <c r="AN95" s="1778"/>
      <c r="AO95" s="1778"/>
      <c r="AP95" s="1778"/>
      <c r="AQ95" s="1778"/>
      <c r="AR95" s="1778"/>
      <c r="AS95" s="1778"/>
      <c r="AT95" s="1778"/>
      <c r="AU95" s="20"/>
      <c r="AV95" s="20"/>
      <c r="AW95" s="20"/>
      <c r="AX95" s="20"/>
      <c r="AY95" s="20"/>
      <c r="AZ95" s="20"/>
      <c r="BD95" s="1247" t="s">
        <v>2589</v>
      </c>
      <c r="BE95" s="1249" t="str">
        <f>Application!M235</f>
        <v>William Leach</v>
      </c>
    </row>
    <row r="96" spans="1:57" ht="12.95" customHeight="1">
      <c r="A96" s="1778"/>
      <c r="B96" s="1778"/>
      <c r="C96" s="1778"/>
      <c r="D96" s="1778"/>
      <c r="E96" s="1778"/>
      <c r="F96" s="1778"/>
      <c r="G96" s="1778"/>
      <c r="H96" s="1778"/>
      <c r="I96" s="1778"/>
      <c r="J96" s="1778"/>
      <c r="K96" s="1778"/>
      <c r="L96" s="1778"/>
      <c r="M96" s="1778"/>
      <c r="N96" s="1778"/>
      <c r="O96" s="1778"/>
      <c r="P96" s="1778"/>
      <c r="Q96" s="1778"/>
      <c r="R96" s="1778"/>
      <c r="S96" s="1778"/>
      <c r="T96" s="1778"/>
      <c r="U96" s="1778"/>
      <c r="V96" s="1778"/>
      <c r="W96" s="1778"/>
      <c r="X96" s="1778"/>
      <c r="Y96" s="1778"/>
      <c r="Z96" s="1778"/>
      <c r="AA96" s="1778"/>
      <c r="AB96" s="1778"/>
      <c r="AC96" s="1778"/>
      <c r="AD96" s="1778"/>
      <c r="AE96" s="1778"/>
      <c r="AF96" s="1778"/>
      <c r="AG96" s="1778"/>
      <c r="AH96" s="1778"/>
      <c r="AI96" s="1778"/>
      <c r="AJ96" s="1778"/>
      <c r="AK96" s="1778"/>
      <c r="AL96" s="1778"/>
      <c r="AM96" s="1778"/>
      <c r="AN96" s="1778"/>
      <c r="AO96" s="1778"/>
      <c r="AP96" s="1778"/>
      <c r="AQ96" s="1778"/>
      <c r="AR96" s="1778"/>
      <c r="AS96" s="1778"/>
      <c r="AT96" s="1778"/>
      <c r="AU96" s="20"/>
      <c r="AV96" s="20"/>
      <c r="AW96" s="20"/>
      <c r="AX96" s="20"/>
      <c r="AY96" s="20"/>
      <c r="AZ96" s="20"/>
      <c r="BD96" s="1248" t="s">
        <v>2590</v>
      </c>
      <c r="BE96" s="1249" t="str">
        <f>Application!M237</f>
        <v>william@Kingdomdevelopment.net</v>
      </c>
    </row>
    <row r="97" spans="1:57" ht="12.95" customHeight="1">
      <c r="A97" s="1778"/>
      <c r="B97" s="1778"/>
      <c r="C97" s="1778"/>
      <c r="D97" s="1778"/>
      <c r="E97" s="1778"/>
      <c r="F97" s="1778"/>
      <c r="G97" s="1778"/>
      <c r="H97" s="1778"/>
      <c r="I97" s="1778"/>
      <c r="J97" s="1778"/>
      <c r="K97" s="1778"/>
      <c r="L97" s="1778"/>
      <c r="M97" s="1778"/>
      <c r="N97" s="1778"/>
      <c r="O97" s="1778"/>
      <c r="P97" s="1778"/>
      <c r="Q97" s="1778"/>
      <c r="R97" s="1778"/>
      <c r="S97" s="1778"/>
      <c r="T97" s="1778"/>
      <c r="U97" s="1778"/>
      <c r="V97" s="1778"/>
      <c r="W97" s="1778"/>
      <c r="X97" s="1778"/>
      <c r="Y97" s="1778"/>
      <c r="Z97" s="1778"/>
      <c r="AA97" s="1778"/>
      <c r="AB97" s="1778"/>
      <c r="AC97" s="1778"/>
      <c r="AD97" s="1778"/>
      <c r="AE97" s="1778"/>
      <c r="AF97" s="1778"/>
      <c r="AG97" s="1778"/>
      <c r="AH97" s="1778"/>
      <c r="AI97" s="1778"/>
      <c r="AJ97" s="1778"/>
      <c r="AK97" s="1778"/>
      <c r="AL97" s="1778"/>
      <c r="AM97" s="1778"/>
      <c r="AN97" s="1778"/>
      <c r="AO97" s="1778"/>
      <c r="AP97" s="1778"/>
      <c r="AQ97" s="1778"/>
      <c r="AR97" s="1778"/>
      <c r="AS97" s="1778"/>
      <c r="AT97" s="1778"/>
      <c r="AU97" s="20"/>
      <c r="AV97" s="20"/>
      <c r="AW97" s="20"/>
      <c r="AX97" s="20"/>
      <c r="AY97" s="20"/>
      <c r="AZ97" s="20"/>
      <c r="BD97" s="1247" t="s">
        <v>2591</v>
      </c>
      <c r="BE97" s="1249" t="str">
        <f>Application!M248</f>
        <v>william@Kingdomdevelopment.net</v>
      </c>
    </row>
    <row r="98" spans="1:57" ht="12.95" customHeight="1">
      <c r="A98" s="1778"/>
      <c r="B98" s="1778"/>
      <c r="C98" s="1778"/>
      <c r="D98" s="1778"/>
      <c r="E98" s="1778"/>
      <c r="F98" s="1778"/>
      <c r="G98" s="1778"/>
      <c r="H98" s="1778"/>
      <c r="I98" s="1778"/>
      <c r="J98" s="1778"/>
      <c r="K98" s="1778"/>
      <c r="L98" s="1778"/>
      <c r="M98" s="1778"/>
      <c r="N98" s="1778"/>
      <c r="O98" s="1778"/>
      <c r="P98" s="1778"/>
      <c r="Q98" s="1778"/>
      <c r="R98" s="1778"/>
      <c r="S98" s="1778"/>
      <c r="T98" s="1778"/>
      <c r="U98" s="1778"/>
      <c r="V98" s="1778"/>
      <c r="W98" s="1778"/>
      <c r="X98" s="1778"/>
      <c r="Y98" s="1778"/>
      <c r="Z98" s="1778"/>
      <c r="AA98" s="1778"/>
      <c r="AB98" s="1778"/>
      <c r="AC98" s="1778"/>
      <c r="AD98" s="1778"/>
      <c r="AE98" s="1778"/>
      <c r="AF98" s="1778"/>
      <c r="AG98" s="1778"/>
      <c r="AH98" s="1778"/>
      <c r="AI98" s="1778"/>
      <c r="AJ98" s="1778"/>
      <c r="AK98" s="1778"/>
      <c r="AL98" s="1778"/>
      <c r="AM98" s="1778"/>
      <c r="AN98" s="1778"/>
      <c r="AO98" s="1778"/>
      <c r="AP98" s="1778"/>
      <c r="AQ98" s="1778"/>
      <c r="AR98" s="1778"/>
      <c r="AS98" s="1778"/>
      <c r="AT98" s="1778"/>
      <c r="AU98" s="20"/>
      <c r="AV98" s="20"/>
      <c r="AW98" s="20"/>
      <c r="AX98" s="20"/>
      <c r="AY98" s="20"/>
      <c r="AZ98" s="20"/>
      <c r="BD98" s="1248" t="s">
        <v>2592</v>
      </c>
      <c r="BE98" s="1249" t="str">
        <f>Application!M256</f>
        <v>ktulay@gcmgmtllc.com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t="str">
        <f>Application!M264</f>
        <v>shant@samueliangroup.com</v>
      </c>
    </row>
    <row r="100" spans="1:57" ht="12.95" customHeight="1">
      <c r="A100" s="1779" t="s">
        <v>2167</v>
      </c>
      <c r="B100" s="1779"/>
      <c r="C100" s="1779"/>
      <c r="D100" s="1779"/>
      <c r="E100" s="1779"/>
      <c r="F100" s="1779"/>
      <c r="G100" s="1779"/>
      <c r="H100" s="1779"/>
      <c r="I100" s="1779"/>
      <c r="J100" s="1779"/>
      <c r="K100" s="1779"/>
      <c r="L100" s="1779"/>
      <c r="M100" s="1779"/>
      <c r="N100" s="1779"/>
      <c r="O100" s="1779"/>
      <c r="P100" s="1779"/>
      <c r="Q100" s="1779"/>
      <c r="R100" s="1779"/>
      <c r="S100" s="1779"/>
      <c r="T100" s="1779"/>
      <c r="U100" s="1779"/>
      <c r="V100" s="1779"/>
      <c r="W100" s="1779"/>
      <c r="X100" s="1779"/>
      <c r="Y100" s="1779"/>
      <c r="Z100" s="1779"/>
      <c r="AA100" s="1779"/>
      <c r="AB100" s="1779"/>
      <c r="AC100" s="1779"/>
      <c r="AD100" s="1779"/>
      <c r="AE100" s="1779"/>
      <c r="AF100" s="1779"/>
      <c r="AG100" s="1779"/>
      <c r="AH100" s="1779"/>
      <c r="AI100" s="1779"/>
      <c r="AJ100" s="1779"/>
      <c r="AK100" s="1779"/>
      <c r="AL100" s="1779"/>
      <c r="AM100" s="1779"/>
      <c r="AN100" s="1779"/>
      <c r="AO100" s="1779"/>
      <c r="AP100" s="1779"/>
      <c r="AQ100" s="1779"/>
      <c r="AR100" s="1779"/>
      <c r="AS100" s="1779"/>
      <c r="AT100" s="1779"/>
      <c r="AU100" s="20"/>
      <c r="AV100" s="20"/>
      <c r="AW100" s="20"/>
      <c r="AX100" s="20"/>
      <c r="AY100" s="20"/>
      <c r="AZ100" s="20"/>
      <c r="BD100" s="1248" t="s">
        <v>2594</v>
      </c>
      <c r="BE100" s="1249" t="str">
        <f>Application!L279</f>
        <v>shant@samueliangroup.com</v>
      </c>
    </row>
    <row r="101" spans="1:57" ht="12.95" customHeight="1">
      <c r="A101" s="1779"/>
      <c r="B101" s="1779"/>
      <c r="C101" s="1779"/>
      <c r="D101" s="1779"/>
      <c r="E101" s="1779"/>
      <c r="F101" s="1779"/>
      <c r="G101" s="1779"/>
      <c r="H101" s="1779"/>
      <c r="I101" s="1779"/>
      <c r="J101" s="1779"/>
      <c r="K101" s="1779"/>
      <c r="L101" s="1779"/>
      <c r="M101" s="1779"/>
      <c r="N101" s="1779"/>
      <c r="O101" s="1779"/>
      <c r="P101" s="1779"/>
      <c r="Q101" s="1779"/>
      <c r="R101" s="1779"/>
      <c r="S101" s="1779"/>
      <c r="T101" s="1779"/>
      <c r="U101" s="1779"/>
      <c r="V101" s="1779"/>
      <c r="W101" s="1779"/>
      <c r="X101" s="1779"/>
      <c r="Y101" s="1779"/>
      <c r="Z101" s="1779"/>
      <c r="AA101" s="1779"/>
      <c r="AB101" s="1779"/>
      <c r="AC101" s="1779"/>
      <c r="AD101" s="1779"/>
      <c r="AE101" s="1779"/>
      <c r="AF101" s="1779"/>
      <c r="AG101" s="1779"/>
      <c r="AH101" s="1779"/>
      <c r="AI101" s="1779"/>
      <c r="AJ101" s="1779"/>
      <c r="AK101" s="1779"/>
      <c r="AL101" s="1779"/>
      <c r="AM101" s="1779"/>
      <c r="AN101" s="1779"/>
      <c r="AO101" s="1779"/>
      <c r="AP101" s="1779"/>
      <c r="AQ101" s="1779"/>
      <c r="AR101" s="1779"/>
      <c r="AS101" s="1779"/>
      <c r="AT101" s="1779"/>
      <c r="AU101" s="20"/>
      <c r="AV101" s="20"/>
      <c r="AW101" s="20"/>
      <c r="AX101" s="20"/>
      <c r="AY101" s="20"/>
      <c r="AZ101" s="20"/>
      <c r="BD101" s="3" t="s">
        <v>2599</v>
      </c>
      <c r="BE101">
        <f>'Sources and Uses Budget'!C105</f>
        <v>37608627</v>
      </c>
    </row>
    <row r="102" spans="1:57" ht="12.95" customHeight="1">
      <c r="A102" s="1779"/>
      <c r="B102" s="1779"/>
      <c r="C102" s="1779"/>
      <c r="D102" s="1779"/>
      <c r="E102" s="1779"/>
      <c r="F102" s="1779"/>
      <c r="G102" s="1779"/>
      <c r="H102" s="1779"/>
      <c r="I102" s="1779"/>
      <c r="J102" s="1779"/>
      <c r="K102" s="1779"/>
      <c r="L102" s="1779"/>
      <c r="M102" s="1779"/>
      <c r="N102" s="1779"/>
      <c r="O102" s="1779"/>
      <c r="P102" s="1779"/>
      <c r="Q102" s="1779"/>
      <c r="R102" s="1779"/>
      <c r="S102" s="1779"/>
      <c r="T102" s="1779"/>
      <c r="U102" s="1779"/>
      <c r="V102" s="1779"/>
      <c r="W102" s="1779"/>
      <c r="X102" s="1779"/>
      <c r="Y102" s="1779"/>
      <c r="Z102" s="1779"/>
      <c r="AA102" s="1779"/>
      <c r="AB102" s="1779"/>
      <c r="AC102" s="1779"/>
      <c r="AD102" s="1779"/>
      <c r="AE102" s="1779"/>
      <c r="AF102" s="1779"/>
      <c r="AG102" s="1779"/>
      <c r="AH102" s="1779"/>
      <c r="AI102" s="1779"/>
      <c r="AJ102" s="1779"/>
      <c r="AK102" s="1779"/>
      <c r="AL102" s="1779"/>
      <c r="AM102" s="1779"/>
      <c r="AN102" s="1779"/>
      <c r="AO102" s="1779"/>
      <c r="AP102" s="1779"/>
      <c r="AQ102" s="1779"/>
      <c r="AR102" s="1779"/>
      <c r="AS102" s="1779"/>
      <c r="AT102" s="1779"/>
      <c r="AU102" s="20"/>
      <c r="AV102" s="20"/>
      <c r="AW102" s="20"/>
      <c r="AX102" s="20"/>
      <c r="AY102" s="20"/>
      <c r="AZ102" s="20"/>
      <c r="BD102" s="3" t="s">
        <v>2600</v>
      </c>
      <c r="BE102" t="b">
        <f>T197="Yes"</f>
        <v>0</v>
      </c>
    </row>
    <row r="103" spans="1:57" ht="12.95" customHeight="1">
      <c r="A103" s="1779"/>
      <c r="B103" s="1779"/>
      <c r="C103" s="1779"/>
      <c r="D103" s="1779"/>
      <c r="E103" s="1779"/>
      <c r="F103" s="1779"/>
      <c r="G103" s="1779"/>
      <c r="H103" s="1779"/>
      <c r="I103" s="1779"/>
      <c r="J103" s="1779"/>
      <c r="K103" s="1779"/>
      <c r="L103" s="1779"/>
      <c r="M103" s="1779"/>
      <c r="N103" s="1779"/>
      <c r="O103" s="1779"/>
      <c r="P103" s="1779"/>
      <c r="Q103" s="1779"/>
      <c r="R103" s="1779"/>
      <c r="S103" s="1779"/>
      <c r="T103" s="1779"/>
      <c r="U103" s="1779"/>
      <c r="V103" s="1779"/>
      <c r="W103" s="1779"/>
      <c r="X103" s="1779"/>
      <c r="Y103" s="1779"/>
      <c r="Z103" s="1779"/>
      <c r="AA103" s="1779"/>
      <c r="AB103" s="1779"/>
      <c r="AC103" s="1779"/>
      <c r="AD103" s="1779"/>
      <c r="AE103" s="1779"/>
      <c r="AF103" s="1779"/>
      <c r="AG103" s="1779"/>
      <c r="AH103" s="1779"/>
      <c r="AI103" s="1779"/>
      <c r="AJ103" s="1779"/>
      <c r="AK103" s="1779"/>
      <c r="AL103" s="1779"/>
      <c r="AM103" s="1779"/>
      <c r="AN103" s="1779"/>
      <c r="AO103" s="1779"/>
      <c r="AP103" s="1779"/>
      <c r="AQ103" s="1779"/>
      <c r="AR103" s="1779"/>
      <c r="AS103" s="1779"/>
      <c r="AT103" s="1779"/>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79" t="s">
        <v>2168</v>
      </c>
      <c r="B105" s="1779"/>
      <c r="C105" s="1779"/>
      <c r="D105" s="1779"/>
      <c r="E105" s="1779"/>
      <c r="F105" s="1779"/>
      <c r="G105" s="1779"/>
      <c r="H105" s="1779"/>
      <c r="I105" s="1779"/>
      <c r="J105" s="1779"/>
      <c r="K105" s="1779"/>
      <c r="L105" s="1779"/>
      <c r="M105" s="1779"/>
      <c r="N105" s="1779"/>
      <c r="O105" s="1779"/>
      <c r="P105" s="1779"/>
      <c r="Q105" s="1779"/>
      <c r="R105" s="1779"/>
      <c r="S105" s="1779"/>
      <c r="T105" s="1779"/>
      <c r="U105" s="1779"/>
      <c r="V105" s="1779"/>
      <c r="W105" s="1779"/>
      <c r="X105" s="1779"/>
      <c r="Y105" s="1779"/>
      <c r="Z105" s="1779"/>
      <c r="AA105" s="1779"/>
      <c r="AB105" s="1779"/>
      <c r="AC105" s="1779"/>
      <c r="AD105" s="1779"/>
      <c r="AE105" s="1779"/>
      <c r="AF105" s="1779"/>
      <c r="AG105" s="1779"/>
      <c r="AH105" s="1779"/>
      <c r="AI105" s="1779"/>
      <c r="AJ105" s="1779"/>
      <c r="AK105" s="1779"/>
      <c r="AL105" s="1779"/>
      <c r="AM105" s="1779"/>
      <c r="AN105" s="1779"/>
      <c r="AO105" s="1779"/>
      <c r="AP105" s="1779"/>
      <c r="AQ105" s="1779"/>
      <c r="AR105" s="1779"/>
      <c r="AS105" s="1779"/>
      <c r="AT105" s="1779"/>
      <c r="AU105" s="20"/>
      <c r="AV105" s="20"/>
      <c r="AW105" s="20"/>
      <c r="AX105" s="20"/>
      <c r="AY105" s="20"/>
    </row>
    <row r="106" spans="1:57" ht="12.95" customHeight="1">
      <c r="A106" s="1779"/>
      <c r="B106" s="1779"/>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c r="AF106" s="1779"/>
      <c r="AG106" s="1779"/>
      <c r="AH106" s="1779"/>
      <c r="AI106" s="1779"/>
      <c r="AJ106" s="1779"/>
      <c r="AK106" s="1779"/>
      <c r="AL106" s="1779"/>
      <c r="AM106" s="1779"/>
      <c r="AN106" s="1779"/>
      <c r="AO106" s="1779"/>
      <c r="AP106" s="1779"/>
      <c r="AQ106" s="1779"/>
      <c r="AR106" s="1779"/>
      <c r="AS106" s="1779"/>
      <c r="AT106" s="177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0">
        <v>9</v>
      </c>
      <c r="H113" s="1780"/>
      <c r="I113" s="3" t="s">
        <v>182</v>
      </c>
      <c r="L113" s="1780" t="s">
        <v>2616</v>
      </c>
      <c r="M113" s="1780"/>
      <c r="N113" s="1780"/>
      <c r="O113" s="1780"/>
      <c r="P113" s="1786" t="s">
        <v>2241</v>
      </c>
      <c r="Q113" s="1786"/>
      <c r="R113" s="1786"/>
      <c r="S113" s="17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1" t="s">
        <v>67</v>
      </c>
      <c r="D115" s="1791"/>
      <c r="E115" s="1791"/>
      <c r="F115" s="1791"/>
      <c r="G115" s="1791"/>
      <c r="H115" s="1791"/>
      <c r="I115" s="1791"/>
      <c r="J115" s="1791"/>
      <c r="K115" s="179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0"/>
      <c r="Z117" s="1780"/>
      <c r="AA117" s="1780"/>
      <c r="AB117" s="1780"/>
      <c r="AC117" s="1780"/>
      <c r="AD117" s="1780"/>
      <c r="AE117" s="1780"/>
      <c r="AF117" s="1780"/>
      <c r="AG117" s="1780"/>
      <c r="AH117" s="1780"/>
      <c r="AI117" s="1780"/>
      <c r="AJ117" s="1780"/>
      <c r="AK117" s="178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0" t="s">
        <v>2617</v>
      </c>
      <c r="Z120" s="1780"/>
      <c r="AA120" s="1780"/>
      <c r="AB120" s="1780"/>
      <c r="AC120" s="1780"/>
      <c r="AD120" s="1780"/>
      <c r="AE120" s="1780"/>
      <c r="AF120" s="1780"/>
      <c r="AG120" s="1780"/>
      <c r="AH120" s="1780"/>
      <c r="AI120" s="1780"/>
      <c r="AJ120" s="1780"/>
      <c r="AK120" s="178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Los Angeles</v>
      </c>
      <c r="DH122" s="1654"/>
      <c r="DI122" s="1654"/>
      <c r="DJ122" s="1654"/>
      <c r="DK122" s="1654"/>
      <c r="DL122" s="1654"/>
      <c r="DM122" s="1655"/>
    </row>
    <row r="123" spans="1:117" ht="12.95" customHeight="1">
      <c r="A123" s="3"/>
      <c r="B123" s="3"/>
      <c r="T123" s="3"/>
      <c r="U123" s="3"/>
      <c r="V123" s="3"/>
      <c r="W123" s="3"/>
      <c r="X123" s="3"/>
      <c r="Y123" s="1780" t="s">
        <v>2618</v>
      </c>
      <c r="Z123" s="1780"/>
      <c r="AA123" s="1780"/>
      <c r="AB123" s="1780"/>
      <c r="AC123" s="1780"/>
      <c r="AD123" s="1780"/>
      <c r="AE123" s="1780"/>
      <c r="AF123" s="1780"/>
      <c r="AG123" s="1780"/>
      <c r="AH123" s="1780"/>
      <c r="AI123" s="1780"/>
      <c r="AJ123" s="1780"/>
      <c r="AK123" s="178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417" t="s">
        <v>876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36" t="s">
        <v>2619</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1" t="s">
        <v>441</v>
      </c>
      <c r="P155" s="1801"/>
      <c r="Q155" s="1801"/>
      <c r="R155" s="1801"/>
      <c r="S155" s="1801"/>
      <c r="T155" s="1801"/>
      <c r="U155" s="1801"/>
      <c r="V155" s="1801"/>
      <c r="W155" s="1801"/>
      <c r="X155" s="1801"/>
      <c r="Y155" s="1801"/>
      <c r="Z155" s="1801"/>
      <c r="AA155" s="1801"/>
      <c r="AB155" s="1801"/>
      <c r="AC155" s="1801"/>
      <c r="AD155" s="1801"/>
      <c r="AE155" s="1801"/>
      <c r="AF155" s="1801"/>
      <c r="AG155" s="1801"/>
      <c r="AH155" s="180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2620</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2611</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495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83">
        <v>90017</v>
      </c>
      <c r="P158" s="1783"/>
      <c r="Q158" s="1783"/>
      <c r="R158" s="178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2">
        <v>2138088596</v>
      </c>
      <c r="P159" s="1772"/>
      <c r="Q159" s="1772"/>
      <c r="R159" s="1772"/>
      <c r="S159" s="1772"/>
      <c r="T159" s="1772"/>
      <c r="V159" s="97" t="s">
        <v>271</v>
      </c>
      <c r="W159" s="1784"/>
      <c r="X159" s="178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2">
        <v>2138088910</v>
      </c>
      <c r="P160" s="1772"/>
      <c r="Q160" s="1772"/>
      <c r="R160" s="1772"/>
      <c r="S160" s="1772"/>
      <c r="T160" s="177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76" t="s">
        <v>2621</v>
      </c>
      <c r="P161" s="1776"/>
      <c r="Q161" s="1776"/>
      <c r="R161" s="1776"/>
      <c r="S161" s="1776"/>
      <c r="T161" s="1776"/>
      <c r="U161" s="1776"/>
      <c r="V161" s="1776"/>
      <c r="W161" s="1776"/>
      <c r="X161" s="1776"/>
      <c r="Y161" s="1776"/>
      <c r="Z161" s="1776"/>
      <c r="AA161" s="1776"/>
      <c r="AB161" s="1776"/>
      <c r="AC161" s="1776"/>
      <c r="AD161" s="1776"/>
      <c r="AE161" s="1776"/>
      <c r="AF161" s="1776"/>
      <c r="AG161" s="1776"/>
      <c r="AH161" s="177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2" t="s">
        <v>2218</v>
      </c>
      <c r="E164" s="1792"/>
      <c r="F164" s="1792"/>
      <c r="G164" s="1792"/>
      <c r="H164" s="1792"/>
      <c r="I164" s="1792"/>
      <c r="J164" s="1792"/>
      <c r="K164" s="1792"/>
      <c r="L164" s="1792"/>
      <c r="M164" s="1792"/>
      <c r="N164" s="1792"/>
      <c r="O164" s="1792"/>
      <c r="P164" s="1792"/>
      <c r="Q164" s="1792"/>
      <c r="R164" s="1792"/>
      <c r="S164" s="1792"/>
      <c r="T164" s="1792"/>
      <c r="U164" s="1792"/>
      <c r="V164" s="1792"/>
      <c r="W164" s="1792"/>
      <c r="X164" s="1792"/>
      <c r="Y164" s="1792"/>
      <c r="Z164" s="1792"/>
      <c r="AA164" s="1792"/>
      <c r="AB164" s="1792"/>
      <c r="AC164" s="1792"/>
      <c r="AD164" s="1792"/>
      <c r="AE164" s="1792"/>
      <c r="AF164" s="1792"/>
      <c r="AG164" s="1792"/>
      <c r="AH164" s="179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0" t="s">
        <v>371</v>
      </c>
      <c r="K173" s="1800"/>
      <c r="L173" s="1800"/>
      <c r="M173" s="1800"/>
      <c r="N173" s="1800"/>
      <c r="O173" s="1800"/>
      <c r="P173" s="1800"/>
      <c r="Q173" s="1800"/>
      <c r="R173" s="1800"/>
      <c r="S173" s="180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5">
        <v>25</v>
      </c>
      <c r="V176" s="1425"/>
      <c r="W176" s="1" t="s">
        <v>306</v>
      </c>
      <c r="X176" s="1775">
        <v>609</v>
      </c>
      <c r="Y176" s="177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74"/>
      <c r="AG178" s="1774"/>
      <c r="AH178" s="1" t="s">
        <v>306</v>
      </c>
      <c r="AI178" s="1797"/>
      <c r="AJ178" s="1797"/>
      <c r="AK178" s="1797"/>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Crenshaw Square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2622</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795"/>
      <c r="F187" s="1795"/>
      <c r="G187" s="1795"/>
      <c r="H187" s="1795"/>
      <c r="I187" s="1795"/>
      <c r="J187" s="1795"/>
      <c r="K187" s="1795"/>
      <c r="L187" s="1795"/>
      <c r="M187" s="1795"/>
      <c r="N187" s="1795"/>
      <c r="O187" s="1795"/>
      <c r="P187" s="1795"/>
      <c r="Q187" s="1795"/>
      <c r="R187" s="1795"/>
      <c r="S187" s="1795"/>
      <c r="T187" s="1795"/>
      <c r="U187" s="1795"/>
      <c r="V187" s="1795"/>
      <c r="W187" s="1795"/>
      <c r="X187" s="1795"/>
      <c r="Y187" s="1795"/>
      <c r="Z187" s="1795"/>
      <c r="AA187" s="1795"/>
      <c r="AB187" s="1795"/>
      <c r="AC187" s="1795"/>
      <c r="AD187" s="1795"/>
      <c r="AE187" s="179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96"/>
      <c r="F188" s="1796"/>
      <c r="G188" s="1796"/>
      <c r="H188" s="1796"/>
      <c r="I188" s="1796"/>
      <c r="J188" s="1796"/>
      <c r="K188" s="1796"/>
      <c r="L188" s="1796"/>
      <c r="M188" s="1796"/>
      <c r="N188" s="1796"/>
      <c r="O188" s="1796"/>
      <c r="P188" s="1796"/>
      <c r="Q188" s="1796"/>
      <c r="R188" s="1796"/>
      <c r="S188" s="1796"/>
      <c r="T188" s="1796"/>
      <c r="U188" s="1796"/>
      <c r="V188" s="1796"/>
      <c r="W188" s="1796"/>
      <c r="X188" s="1796"/>
      <c r="Y188" s="1796"/>
      <c r="Z188" s="1796"/>
      <c r="AA188" s="1796"/>
      <c r="AB188" s="1796"/>
      <c r="AC188" s="1796"/>
      <c r="AD188" s="1796"/>
      <c r="AE188" s="179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495</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90019</v>
      </c>
      <c r="J190" s="1348"/>
      <c r="K190" s="1348"/>
      <c r="L190" s="1348"/>
      <c r="M190" s="1348"/>
      <c r="N190" s="1348"/>
      <c r="O190" t="s">
        <v>586</v>
      </c>
      <c r="T190" s="1781">
        <v>6037212702</v>
      </c>
      <c r="U190" s="1781"/>
      <c r="V190" s="1781"/>
      <c r="W190" s="1781"/>
      <c r="X190" s="1781"/>
      <c r="Y190" s="1781"/>
      <c r="Z190" s="1781"/>
      <c r="AA190" s="1781"/>
      <c r="AB190" s="1781"/>
      <c r="AC190" s="1781"/>
      <c r="AD190" s="1781"/>
      <c r="AE190" s="178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794" t="s">
        <v>2623</v>
      </c>
      <c r="O191" s="1795"/>
      <c r="P191" s="1795"/>
      <c r="Q191" s="1795"/>
      <c r="R191" s="1795"/>
      <c r="S191" s="1795"/>
      <c r="T191" s="1795"/>
      <c r="U191" s="1795"/>
      <c r="V191" s="1795"/>
      <c r="W191" s="1795"/>
      <c r="X191" s="1795"/>
      <c r="Y191" s="1795"/>
      <c r="Z191" s="1795"/>
      <c r="AA191" s="1795"/>
      <c r="AB191" s="1795"/>
      <c r="AC191" s="1795"/>
      <c r="AD191" s="1795"/>
      <c r="AE191" s="1795"/>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96"/>
      <c r="O192" s="1796"/>
      <c r="P192" s="1796"/>
      <c r="Q192" s="1796"/>
      <c r="R192" s="1796"/>
      <c r="S192" s="1796"/>
      <c r="T192" s="1796"/>
      <c r="U192" s="1796"/>
      <c r="V192" s="1796"/>
      <c r="W192" s="1796"/>
      <c r="X192" s="1796"/>
      <c r="Y192" s="1796"/>
      <c r="Z192" s="1796"/>
      <c r="AA192" s="1796"/>
      <c r="AB192" s="1796"/>
      <c r="AC192" s="1796"/>
      <c r="AD192" s="1796"/>
      <c r="AE192" s="1796"/>
      <c r="BC192" t="s">
        <v>1044</v>
      </c>
      <c r="BH192" s="3" t="s">
        <v>1366</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85" t="s">
        <v>1971</v>
      </c>
      <c r="U193" s="1785"/>
      <c r="V193" s="1785"/>
      <c r="W193" s="1785"/>
      <c r="X193" s="1785"/>
      <c r="Y193" s="1785"/>
      <c r="Z193" s="1785"/>
      <c r="AA193" s="1785"/>
      <c r="AB193" s="1785"/>
      <c r="AC193" s="1785"/>
      <c r="AD193" s="1785"/>
      <c r="AE193" s="1785"/>
      <c r="AF193" s="1785"/>
      <c r="AG193" s="1785"/>
      <c r="AH193" s="1785"/>
      <c r="AI193" s="1785"/>
      <c r="BC193" t="s">
        <v>1043</v>
      </c>
      <c r="BH193" s="3" t="s">
        <v>1631</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1366</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37</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55</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28</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1654</v>
      </c>
      <c r="E198"/>
      <c r="F198"/>
      <c r="G198"/>
      <c r="H198"/>
      <c r="I198"/>
      <c r="J198"/>
      <c r="K198"/>
      <c r="L198"/>
      <c r="M198"/>
      <c r="N198"/>
      <c r="O198"/>
      <c r="P198"/>
      <c r="Q198"/>
      <c r="R198"/>
      <c r="S198"/>
      <c r="T198" s="1402">
        <v>0</v>
      </c>
      <c r="U198" s="1402"/>
      <c r="V198"/>
      <c r="X198" s="1413" t="s">
        <v>2515</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793">
        <f>M26</f>
        <v>1254639</v>
      </c>
      <c r="Q204" s="1773"/>
      <c r="R204" s="1773"/>
      <c r="S204" s="1773"/>
      <c r="T204" s="1773"/>
      <c r="U204" s="177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4" t="s">
        <v>1249</v>
      </c>
      <c r="E205" s="1358"/>
      <c r="F205" s="1358"/>
      <c r="G205" s="1358"/>
      <c r="H205" s="1358"/>
      <c r="I205" s="1358"/>
      <c r="J205" s="1358"/>
      <c r="K205" s="1358"/>
      <c r="L205" s="1358"/>
      <c r="M205" s="1358"/>
      <c r="P205" s="1773">
        <f>M27</f>
        <v>6767469</v>
      </c>
      <c r="Q205" s="1773"/>
      <c r="R205" s="1773"/>
      <c r="S205" s="1773"/>
      <c r="T205" s="1773"/>
      <c r="U205" s="1773"/>
      <c r="V205" s="28"/>
      <c r="W205" s="3" t="s">
        <v>1722</v>
      </c>
      <c r="Z205" s="1802" t="s">
        <v>2221</v>
      </c>
      <c r="AA205" s="1802"/>
      <c r="AB205" s="1802"/>
      <c r="AC205" s="1802"/>
      <c r="AD205" s="1802"/>
      <c r="AE205" s="1802"/>
      <c r="AF205" s="1802"/>
      <c r="AG205" s="1802"/>
      <c r="AH205" s="1802"/>
      <c r="AI205" s="1802"/>
      <c r="AJ205" s="1802"/>
      <c r="AK205" s="1802"/>
      <c r="AL205" s="1802"/>
      <c r="AM205" s="1802"/>
      <c r="AN205" s="1802"/>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2624</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1042</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0</v>
      </c>
      <c r="R212" s="1332"/>
      <c r="T212" s="1787">
        <f>IFERROR(Q212/AG440,0)</f>
        <v>0</v>
      </c>
      <c r="U212" s="178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0" t="s">
        <v>592</v>
      </c>
      <c r="E214" s="1790"/>
      <c r="F214" s="1790"/>
      <c r="G214" s="1790"/>
      <c r="H214" s="1790"/>
      <c r="I214" s="1790"/>
      <c r="J214" s="1790"/>
      <c r="K214" s="1790"/>
      <c r="L214" s="1790"/>
      <c r="M214" s="1790"/>
      <c r="N214" s="1790"/>
      <c r="O214" s="1790"/>
      <c r="P214" s="1790"/>
      <c r="Q214" s="1790"/>
      <c r="R214" s="1790"/>
      <c r="S214" s="1790"/>
      <c r="T214" s="1790"/>
      <c r="U214" s="1790"/>
      <c r="V214" s="1790"/>
      <c r="W214" s="1790"/>
      <c r="X214" s="1790"/>
      <c r="Y214" s="1790"/>
      <c r="Z214" s="1790"/>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1655</v>
      </c>
      <c r="Z215" s="40"/>
      <c r="AB215" s="1789"/>
      <c r="AC215" s="1789"/>
      <c r="AD215" s="1789"/>
      <c r="AE215" s="1789"/>
      <c r="AF215" s="1789"/>
      <c r="AG215" s="1789"/>
      <c r="AH215" s="1789"/>
      <c r="AI215" s="1789"/>
      <c r="AJ215" s="1789"/>
      <c r="AK215" s="1789"/>
      <c r="AL215" s="178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1653</v>
      </c>
      <c r="Z216" s="40"/>
      <c r="AB216" s="1789"/>
      <c r="AC216" s="1789"/>
      <c r="AD216" s="1789"/>
      <c r="AE216" s="1789"/>
      <c r="AF216" s="1789"/>
      <c r="AG216" s="1789"/>
      <c r="AH216" s="1789"/>
      <c r="AI216" s="1789"/>
      <c r="AJ216" s="1789"/>
      <c r="AK216" s="1789"/>
      <c r="AL216" s="178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417" t="s">
        <v>876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3" t="s">
        <v>876</v>
      </c>
      <c r="AD220" s="1803"/>
      <c r="AE220" s="1803"/>
      <c r="AF220" s="1803"/>
      <c r="AG220" s="1803"/>
      <c r="AH220" s="1803"/>
      <c r="AI220" s="1803"/>
      <c r="AJ220" s="1803"/>
      <c r="AK220" s="1803"/>
      <c r="AL220" s="1803"/>
      <c r="AM220" s="1803"/>
      <c r="AN220" s="1803"/>
      <c r="AO220" s="1803"/>
      <c r="AP220" s="1803"/>
      <c r="AQ220" s="1803"/>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2</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2" t="str">
        <f>H16</f>
        <v>Kingdom Development, Inc.</v>
      </c>
      <c r="N232" s="1782"/>
      <c r="O232" s="1782"/>
      <c r="P232" s="1782"/>
      <c r="Q232" s="1782"/>
      <c r="R232" s="1782"/>
      <c r="S232" s="1782"/>
      <c r="T232" s="1782"/>
      <c r="U232" s="1782"/>
      <c r="V232" s="1782"/>
      <c r="W232" s="1782"/>
      <c r="X232" s="1782"/>
      <c r="Y232" s="1782"/>
      <c r="Z232" s="1782"/>
      <c r="AA232" s="1782"/>
      <c r="AB232" s="1782"/>
      <c r="AC232" s="1782"/>
      <c r="AD232" s="1782"/>
      <c r="AE232" s="1782"/>
      <c r="AF232" s="1782"/>
      <c r="AG232" s="1782"/>
      <c r="AH232" s="1782"/>
      <c r="AI232" s="1782"/>
      <c r="AJ232" s="1782"/>
      <c r="AK232" s="1782"/>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2625</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7" t="s">
        <v>67</v>
      </c>
      <c r="N234" s="1417"/>
      <c r="O234" s="1417"/>
      <c r="P234" s="1417"/>
      <c r="Q234" s="1417"/>
      <c r="R234" s="1417"/>
      <c r="S234" s="1417"/>
      <c r="T234" s="1417"/>
      <c r="V234" s="33" t="s">
        <v>86</v>
      </c>
      <c r="W234" s="1545" t="s">
        <v>2626</v>
      </c>
      <c r="X234" s="1436"/>
      <c r="Y234" s="4" t="s">
        <v>584</v>
      </c>
      <c r="AC234" s="1417">
        <v>92507</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2617</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9515386244</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76" t="s">
        <v>2627</v>
      </c>
      <c r="N237" s="1776"/>
      <c r="O237" s="1776"/>
      <c r="P237" s="1776"/>
      <c r="Q237" s="1776"/>
      <c r="R237" s="1776"/>
      <c r="S237" s="1776"/>
      <c r="T237" s="1776"/>
      <c r="U237" s="1776"/>
      <c r="V237" s="1776"/>
      <c r="W237" s="1776"/>
      <c r="X237" s="1776"/>
      <c r="Y237" s="1776"/>
      <c r="Z237" s="1776"/>
      <c r="AA237" s="1776"/>
      <c r="AB237" s="1776"/>
      <c r="AC237" s="1776"/>
      <c r="AD237" s="1776"/>
      <c r="AE237" s="177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69"/>
      <c r="AB238" s="1769"/>
      <c r="AC238" s="1769"/>
      <c r="AD238" s="1769"/>
      <c r="AE238" s="1769"/>
      <c r="AF238" s="1769"/>
      <c r="AG238" s="1769"/>
      <c r="AH238" s="1769"/>
      <c r="AI238" s="1769"/>
      <c r="AJ238" s="1769"/>
      <c r="AK238" s="176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2614</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2628</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2625</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67</v>
      </c>
      <c r="N245" s="1417"/>
      <c r="O245" s="1417"/>
      <c r="P245" s="1417"/>
      <c r="Q245" s="1417"/>
      <c r="R245" s="1417"/>
      <c r="S245" s="1417"/>
      <c r="T245" s="1417"/>
      <c r="V245" s="33" t="s">
        <v>86</v>
      </c>
      <c r="W245" s="1545" t="s">
        <v>2626</v>
      </c>
      <c r="X245" s="1436"/>
      <c r="Y245" s="4" t="s">
        <v>584</v>
      </c>
      <c r="AC245" s="1417">
        <v>92507</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2617</v>
      </c>
      <c r="N246" s="1417"/>
      <c r="O246" s="1417"/>
      <c r="P246" s="1417"/>
      <c r="Q246" s="1417"/>
      <c r="R246" s="1417"/>
      <c r="S246" s="1417"/>
      <c r="T246" s="1417"/>
      <c r="U246" s="1417"/>
      <c r="V246" s="1417"/>
      <c r="W246" s="1417"/>
      <c r="X246" s="1417"/>
      <c r="Y246" s="1417"/>
      <c r="Z246" s="1417"/>
      <c r="AA246" s="1417"/>
      <c r="AB246" s="1417"/>
      <c r="AC246" s="1417"/>
      <c r="AD246" s="1417"/>
      <c r="AE246" s="1417"/>
      <c r="AH246" s="1799">
        <v>1E-3</v>
      </c>
      <c r="AI246" s="1799"/>
      <c r="AJ246" s="1799"/>
      <c r="AK246" s="179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9515386244</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76" t="s">
        <v>2627</v>
      </c>
      <c r="N248" s="1776"/>
      <c r="O248" s="1776"/>
      <c r="P248" s="1776"/>
      <c r="Q248" s="1776"/>
      <c r="R248" s="1776"/>
      <c r="S248" s="1776"/>
      <c r="T248" s="1776"/>
      <c r="U248" s="1776"/>
      <c r="V248" s="1776"/>
      <c r="W248" s="1776"/>
      <c r="X248" s="1776"/>
      <c r="Y248" s="1776"/>
      <c r="Z248" s="1776"/>
      <c r="AA248" s="1776"/>
      <c r="AB248" s="1776"/>
      <c r="AC248" s="1776"/>
      <c r="AD248" s="1776"/>
      <c r="AE248" s="177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69"/>
      <c r="AB249" s="1769"/>
      <c r="AC249" s="1769"/>
      <c r="AD249" s="1769"/>
      <c r="AE249" s="1769"/>
      <c r="AF249" s="1769"/>
      <c r="AG249" s="1769"/>
      <c r="AH249" s="1769"/>
      <c r="AI249" s="1769"/>
      <c r="AJ249" s="1769"/>
      <c r="AK249" s="176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2629</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2635</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2630</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495</v>
      </c>
      <c r="N253" s="1417"/>
      <c r="O253" s="1417"/>
      <c r="P253" s="1417"/>
      <c r="Q253" s="1417"/>
      <c r="R253" s="1417"/>
      <c r="S253" s="1417"/>
      <c r="T253" s="1417"/>
      <c r="V253" s="33" t="s">
        <v>86</v>
      </c>
      <c r="W253" s="1545" t="s">
        <v>2626</v>
      </c>
      <c r="X253" s="1436"/>
      <c r="Y253" s="4" t="s">
        <v>584</v>
      </c>
      <c r="AC253" s="1417">
        <v>90010</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2631</v>
      </c>
      <c r="N254" s="1417"/>
      <c r="O254" s="1417"/>
      <c r="P254" s="1417"/>
      <c r="Q254" s="1417"/>
      <c r="R254" s="1417"/>
      <c r="S254" s="1417"/>
      <c r="T254" s="1417"/>
      <c r="U254" s="1417"/>
      <c r="V254" s="1417"/>
      <c r="W254" s="1417"/>
      <c r="X254" s="1417"/>
      <c r="Y254" s="1417"/>
      <c r="Z254" s="1417"/>
      <c r="AA254" s="1417"/>
      <c r="AB254" s="1417"/>
      <c r="AC254" s="1417"/>
      <c r="AD254" s="1417"/>
      <c r="AE254" s="1417"/>
      <c r="AH254" s="1799">
        <v>7.4000000000000003E-3</v>
      </c>
      <c r="AI254" s="1799"/>
      <c r="AJ254" s="1799"/>
      <c r="AK254" s="1799"/>
      <c r="AL254" s="4"/>
      <c r="AM254" s="4"/>
      <c r="AN254" s="4"/>
      <c r="AO254" s="4"/>
      <c r="AP254" s="4"/>
      <c r="AQ254" s="4"/>
      <c r="AR254" s="4"/>
      <c r="AS254" s="4"/>
      <c r="AT254" s="4"/>
    </row>
    <row r="255" spans="1:67" ht="12.95" customHeight="1">
      <c r="A255" s="19"/>
      <c r="B255" s="4"/>
      <c r="C255" s="4"/>
      <c r="D255" s="4" t="s">
        <v>88</v>
      </c>
      <c r="E255" s="4"/>
      <c r="F255" s="4"/>
      <c r="M255" s="1691" t="s">
        <v>2642</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76" t="s">
        <v>2633</v>
      </c>
      <c r="N256" s="1776"/>
      <c r="O256" s="1776"/>
      <c r="P256" s="1776"/>
      <c r="Q256" s="1776"/>
      <c r="R256" s="1776"/>
      <c r="S256" s="1776"/>
      <c r="T256" s="1776"/>
      <c r="U256" s="1776"/>
      <c r="V256" s="1776"/>
      <c r="W256" s="1776"/>
      <c r="X256" s="1776"/>
      <c r="Y256" s="1776"/>
      <c r="Z256" s="1776"/>
      <c r="AA256" s="1776"/>
      <c r="AB256" s="1776"/>
      <c r="AC256" s="1776"/>
      <c r="AD256" s="1776"/>
      <c r="AE256" s="177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69"/>
      <c r="AB257" s="1769"/>
      <c r="AC257" s="1769"/>
      <c r="AD257" s="1769"/>
      <c r="AE257" s="1769"/>
      <c r="AF257" s="1769"/>
      <c r="AG257" s="1769"/>
      <c r="AH257" s="1769"/>
      <c r="AI257" s="1769"/>
      <c r="AJ257" s="1769"/>
      <c r="AK257" s="176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9" t="s">
        <v>2634</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2635</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t="s">
        <v>2636</v>
      </c>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6" t="s">
        <v>2637</v>
      </c>
      <c r="N261" s="1417"/>
      <c r="O261" s="1417"/>
      <c r="P261" s="1417"/>
      <c r="Q261" s="1417"/>
      <c r="R261" s="1417"/>
      <c r="S261" s="1417"/>
      <c r="T261" s="1417"/>
      <c r="V261" s="33" t="s">
        <v>86</v>
      </c>
      <c r="W261" s="1545" t="s">
        <v>2626</v>
      </c>
      <c r="X261" s="1436"/>
      <c r="Y261" s="4" t="s">
        <v>584</v>
      </c>
      <c r="AC261" s="1417">
        <v>90245</v>
      </c>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t="s">
        <v>2638</v>
      </c>
      <c r="N262" s="1417"/>
      <c r="O262" s="1417"/>
      <c r="P262" s="1417"/>
      <c r="Q262" s="1417"/>
      <c r="R262" s="1417"/>
      <c r="S262" s="1417"/>
      <c r="T262" s="1417"/>
      <c r="U262" s="1417"/>
      <c r="V262" s="1417"/>
      <c r="W262" s="1417"/>
      <c r="X262" s="1417"/>
      <c r="Y262" s="1417"/>
      <c r="Z262" s="1417"/>
      <c r="AA262" s="1417"/>
      <c r="AB262" s="1417"/>
      <c r="AC262" s="1417"/>
      <c r="AD262" s="1417"/>
      <c r="AE262" s="1417"/>
      <c r="AH262" s="1799">
        <v>1.6000000000000001E-3</v>
      </c>
      <c r="AI262" s="1799"/>
      <c r="AJ262" s="1799"/>
      <c r="AK262" s="179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691" t="s">
        <v>2632</v>
      </c>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76" t="s">
        <v>2639</v>
      </c>
      <c r="N264" s="1776"/>
      <c r="O264" s="1776"/>
      <c r="P264" s="1776"/>
      <c r="Q264" s="1776"/>
      <c r="R264" s="1776"/>
      <c r="S264" s="1776"/>
      <c r="T264" s="1776"/>
      <c r="U264" s="1776"/>
      <c r="V264" s="1776"/>
      <c r="W264" s="1776"/>
      <c r="X264" s="1776"/>
      <c r="Y264" s="1776"/>
      <c r="Z264" s="1776"/>
      <c r="AA264" s="1798"/>
      <c r="AB264" s="1798"/>
      <c r="AC264" s="1798"/>
      <c r="AD264" s="1798"/>
      <c r="AE264" s="179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537</v>
      </c>
      <c r="N265" s="1348"/>
      <c r="O265" s="1348"/>
      <c r="P265" s="1348"/>
      <c r="Q265" s="1348"/>
      <c r="R265" s="1348"/>
      <c r="S265" s="1348"/>
      <c r="T265" s="1348"/>
      <c r="U265" s="204" t="s">
        <v>907</v>
      </c>
      <c r="V265" s="204"/>
      <c r="W265" s="204"/>
      <c r="X265" s="204"/>
      <c r="Y265" s="204"/>
      <c r="Z265" s="204"/>
      <c r="AA265" s="1770"/>
      <c r="AB265" s="1770"/>
      <c r="AC265" s="1770"/>
      <c r="AD265" s="1770"/>
      <c r="AE265" s="1770"/>
      <c r="AF265" s="1770"/>
      <c r="AG265" s="1770"/>
      <c r="AH265" s="1770"/>
      <c r="AI265" s="1770"/>
      <c r="AJ265" s="1770"/>
      <c r="AK265" s="177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1" t="str">
        <f>IFERROR(BO245,"")</f>
        <v>Joint Venture</v>
      </c>
      <c r="U267" s="1771"/>
      <c r="V267" s="1771"/>
      <c r="W267" s="1771"/>
      <c r="X267" s="177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88"/>
      <c r="Y270" s="1688"/>
      <c r="Z270" s="1688"/>
      <c r="AA270" s="1688"/>
      <c r="AB270" s="1688"/>
      <c r="AC270" s="168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2634</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2636</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t="s">
        <v>2637</v>
      </c>
      <c r="M276" s="1417"/>
      <c r="N276" s="1417"/>
      <c r="O276" s="1417"/>
      <c r="P276" s="1417"/>
      <c r="Q276" s="1417"/>
      <c r="R276" s="1417"/>
      <c r="S276" s="1417"/>
      <c r="U276" s="33" t="s">
        <v>86</v>
      </c>
      <c r="V276" s="1545" t="s">
        <v>2626</v>
      </c>
      <c r="W276" s="1436"/>
      <c r="X276" s="4" t="s">
        <v>584</v>
      </c>
      <c r="AB276" s="1417">
        <v>90245</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2638</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2632</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76" t="s">
        <v>2639</v>
      </c>
      <c r="M279" s="1776"/>
      <c r="N279" s="1776"/>
      <c r="O279" s="1776"/>
      <c r="P279" s="1776"/>
      <c r="Q279" s="1776"/>
      <c r="R279" s="1776"/>
      <c r="S279" s="1776"/>
      <c r="T279" s="1776"/>
      <c r="U279" s="1776"/>
      <c r="V279" s="1776"/>
      <c r="W279" s="1776"/>
      <c r="X279" s="1776"/>
      <c r="Y279" s="1776"/>
      <c r="Z279" s="1776"/>
      <c r="AA279" s="1776"/>
      <c r="AB279" s="1776"/>
      <c r="AC279" s="1776"/>
      <c r="AD279" s="1776"/>
      <c r="AF279" s="4"/>
      <c r="AG279" s="4"/>
      <c r="AH279" s="4"/>
      <c r="AI279" s="4"/>
      <c r="AJ279" s="4"/>
      <c r="AU279" s="3"/>
      <c r="AV279" s="3"/>
      <c r="AW279" s="3"/>
      <c r="AX279" s="3"/>
      <c r="AY279" s="3"/>
    </row>
    <row r="280" spans="1:51" ht="12.95" customHeight="1">
      <c r="D280" s="3" t="s">
        <v>624</v>
      </c>
      <c r="E280" s="3"/>
      <c r="F280" s="3"/>
      <c r="G280" s="3"/>
      <c r="H280" s="3"/>
      <c r="I280" s="3"/>
      <c r="L280" s="1545" t="s">
        <v>2640</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6" t="s">
        <v>2629</v>
      </c>
      <c r="I287" s="1371"/>
      <c r="J287" s="1371"/>
      <c r="K287" s="1371"/>
      <c r="L287" s="1371"/>
      <c r="M287" s="1371"/>
      <c r="N287" s="1371"/>
      <c r="O287" s="1371"/>
      <c r="P287" s="1371"/>
      <c r="Q287" s="1371"/>
      <c r="R287" s="1371"/>
      <c r="T287" s="3" t="s">
        <v>568</v>
      </c>
      <c r="V287" s="3"/>
      <c r="W287" s="3"/>
      <c r="X287" s="3"/>
      <c r="Y287" s="3"/>
      <c r="AA287" s="1371" t="s">
        <v>2669</v>
      </c>
      <c r="AB287" s="1371"/>
      <c r="AC287" s="1371"/>
      <c r="AD287" s="1371"/>
      <c r="AE287" s="1371"/>
      <c r="AF287" s="1371"/>
      <c r="AG287" s="1371"/>
      <c r="AH287" s="1371"/>
      <c r="AI287" s="1371"/>
      <c r="AJ287" s="1371"/>
      <c r="AK287" s="1371"/>
    </row>
    <row r="288" spans="1:51" ht="12.95" customHeight="1">
      <c r="B288" s="3" t="s">
        <v>472</v>
      </c>
      <c r="C288" s="3"/>
      <c r="D288" s="3"/>
      <c r="E288" s="3"/>
      <c r="F288" s="3"/>
      <c r="H288" s="1545" t="s">
        <v>2630</v>
      </c>
      <c r="I288" s="1348"/>
      <c r="J288" s="1348"/>
      <c r="K288" s="1348"/>
      <c r="L288" s="1348"/>
      <c r="M288" s="1348"/>
      <c r="N288" s="1348"/>
      <c r="O288" s="1348"/>
      <c r="P288" s="1348"/>
      <c r="Q288" s="1348"/>
      <c r="R288" s="1348"/>
      <c r="T288" s="3" t="s">
        <v>472</v>
      </c>
      <c r="V288" s="3"/>
      <c r="W288" s="3"/>
      <c r="X288" s="3"/>
      <c r="Y288" s="3"/>
      <c r="AA288" s="1348" t="s">
        <v>2670</v>
      </c>
      <c r="AB288" s="1348"/>
      <c r="AC288" s="1348"/>
      <c r="AD288" s="1348"/>
      <c r="AE288" s="1348"/>
      <c r="AF288" s="1348"/>
      <c r="AG288" s="1348"/>
      <c r="AH288" s="1348"/>
      <c r="AI288" s="1348"/>
      <c r="AJ288" s="1348"/>
      <c r="AK288" s="1348"/>
    </row>
    <row r="289" spans="2:37" ht="12.95" customHeight="1">
      <c r="B289" s="3" t="s">
        <v>473</v>
      </c>
      <c r="C289" s="3"/>
      <c r="D289" s="3"/>
      <c r="E289" s="3"/>
      <c r="F289" s="3"/>
      <c r="H289" s="1545" t="s">
        <v>2641</v>
      </c>
      <c r="I289" s="1348"/>
      <c r="J289" s="1348"/>
      <c r="K289" s="1348"/>
      <c r="L289" s="1348"/>
      <c r="M289" s="1348"/>
      <c r="N289" s="1348"/>
      <c r="O289" s="1348"/>
      <c r="P289" s="1348"/>
      <c r="Q289" s="1348"/>
      <c r="R289" s="1348"/>
      <c r="T289" s="3" t="s">
        <v>75</v>
      </c>
      <c r="V289" s="3"/>
      <c r="W289" s="3"/>
      <c r="X289" s="3"/>
      <c r="Y289" s="3"/>
      <c r="AA289" s="1348" t="s">
        <v>2671</v>
      </c>
      <c r="AB289" s="1348"/>
      <c r="AC289" s="1348"/>
      <c r="AD289" s="1348"/>
      <c r="AE289" s="1348"/>
      <c r="AF289" s="1348"/>
      <c r="AG289" s="1348"/>
      <c r="AH289" s="1348"/>
      <c r="AI289" s="1348"/>
      <c r="AJ289" s="1348"/>
      <c r="AK289" s="1348"/>
    </row>
    <row r="290" spans="2:37" ht="12.95" customHeight="1">
      <c r="B290" s="3" t="s">
        <v>87</v>
      </c>
      <c r="C290" s="3"/>
      <c r="D290" s="3"/>
      <c r="E290" s="3"/>
      <c r="F290" s="3"/>
      <c r="H290" s="1545" t="s">
        <v>2631</v>
      </c>
      <c r="I290" s="1348"/>
      <c r="J290" s="1348"/>
      <c r="K290" s="1348"/>
      <c r="L290" s="1348"/>
      <c r="M290" s="1348"/>
      <c r="N290" s="1348"/>
      <c r="O290" s="1348"/>
      <c r="P290" s="1348"/>
      <c r="Q290" s="1348"/>
      <c r="R290" s="1348"/>
      <c r="T290" s="3" t="s">
        <v>87</v>
      </c>
      <c r="V290" s="3"/>
      <c r="W290" s="3"/>
      <c r="X290" s="3"/>
      <c r="Y290" s="3"/>
      <c r="AA290" s="1348" t="s">
        <v>2672</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68" t="s">
        <v>2642</v>
      </c>
      <c r="I291" s="1423"/>
      <c r="J291" s="1423"/>
      <c r="K291" s="1423"/>
      <c r="L291" s="1423"/>
      <c r="M291" s="1423"/>
      <c r="N291" s="4" t="s">
        <v>206</v>
      </c>
      <c r="O291" s="4"/>
      <c r="P291" s="1417"/>
      <c r="Q291" s="1417"/>
      <c r="R291" s="1417"/>
      <c r="S291" s="3"/>
      <c r="T291" s="3" t="s">
        <v>88</v>
      </c>
      <c r="V291" s="3"/>
      <c r="W291" s="3"/>
      <c r="X291" s="3"/>
      <c r="Y291" s="3"/>
      <c r="AA291" s="1423">
        <v>3103944045</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2633</v>
      </c>
      <c r="I293" s="1348"/>
      <c r="J293" s="1348"/>
      <c r="K293" s="1348"/>
      <c r="L293" s="1348"/>
      <c r="M293" s="1348"/>
      <c r="N293" s="1371"/>
      <c r="O293" s="1371"/>
      <c r="P293" s="1371"/>
      <c r="Q293" s="1371"/>
      <c r="R293" s="1371"/>
      <c r="S293" s="3"/>
      <c r="T293" s="3" t="s">
        <v>76</v>
      </c>
      <c r="V293" s="3"/>
      <c r="W293" s="3"/>
      <c r="X293" s="3"/>
      <c r="Y293" s="3"/>
      <c r="AA293" s="1348" t="s">
        <v>2673</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2643</v>
      </c>
      <c r="I295" s="1371"/>
      <c r="J295" s="1371"/>
      <c r="K295" s="1371"/>
      <c r="L295" s="1371"/>
      <c r="M295" s="1371"/>
      <c r="N295" s="1371"/>
      <c r="O295" s="1371"/>
      <c r="P295" s="1371"/>
      <c r="Q295" s="1371"/>
      <c r="R295" s="1371"/>
      <c r="T295" s="3" t="s">
        <v>364</v>
      </c>
      <c r="V295" s="3"/>
      <c r="W295" s="3"/>
      <c r="X295" s="3"/>
      <c r="Y295" s="3"/>
      <c r="AA295" s="1371" t="s">
        <v>592</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2644</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2645</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2646</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2647</v>
      </c>
      <c r="I299" s="1423"/>
      <c r="J299" s="1423"/>
      <c r="K299" s="1423"/>
      <c r="L299" s="1423"/>
      <c r="M299" s="1423"/>
      <c r="N299" s="4" t="s">
        <v>206</v>
      </c>
      <c r="O299" s="4"/>
      <c r="P299" s="1417"/>
      <c r="Q299" s="1417"/>
      <c r="R299" s="1417"/>
      <c r="S299" s="3"/>
      <c r="T299" s="3" t="s">
        <v>88</v>
      </c>
      <c r="V299" s="3"/>
      <c r="W299" s="3"/>
      <c r="X299" s="3"/>
      <c r="Y299" s="3"/>
      <c r="AA299" s="1423"/>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2648</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2643</v>
      </c>
      <c r="I303" s="1371"/>
      <c r="J303" s="1371"/>
      <c r="K303" s="1371"/>
      <c r="L303" s="1371"/>
      <c r="M303" s="1371"/>
      <c r="N303" s="1371"/>
      <c r="O303" s="1371"/>
      <c r="P303" s="1371"/>
      <c r="Q303" s="1371"/>
      <c r="R303" s="1371"/>
      <c r="T303" s="4" t="s">
        <v>879</v>
      </c>
      <c r="V303" s="3"/>
      <c r="W303" s="3"/>
      <c r="X303" s="3"/>
      <c r="Y303" s="3"/>
      <c r="AA303" s="1371" t="s">
        <v>592</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2644</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2645</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2646</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2647</v>
      </c>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2648</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2649</v>
      </c>
      <c r="I311" s="1371"/>
      <c r="J311" s="1371"/>
      <c r="K311" s="1371"/>
      <c r="L311" s="1371"/>
      <c r="M311" s="1371"/>
      <c r="N311" s="1371"/>
      <c r="O311" s="1371"/>
      <c r="P311" s="1371"/>
      <c r="Q311" s="1371"/>
      <c r="R311" s="1371"/>
      <c r="S311" s="3"/>
      <c r="T311" s="3" t="s">
        <v>365</v>
      </c>
      <c r="V311" s="3"/>
      <c r="W311" s="3"/>
      <c r="X311" s="3"/>
      <c r="Y311" s="3"/>
      <c r="AA311" s="1371" t="s">
        <v>2663</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2650</v>
      </c>
      <c r="I312" s="1348"/>
      <c r="J312" s="1348"/>
      <c r="K312" s="1348"/>
      <c r="L312" s="1348"/>
      <c r="M312" s="1348"/>
      <c r="N312" s="1348"/>
      <c r="O312" s="1348"/>
      <c r="P312" s="1348"/>
      <c r="Q312" s="1348"/>
      <c r="R312" s="1348"/>
      <c r="S312" s="3"/>
      <c r="T312" s="3" t="s">
        <v>472</v>
      </c>
      <c r="V312" s="3"/>
      <c r="W312" s="3"/>
      <c r="X312" s="3"/>
      <c r="Y312" s="3"/>
      <c r="AA312" s="1348" t="s">
        <v>2664</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2651</v>
      </c>
      <c r="I313" s="1348"/>
      <c r="J313" s="1348"/>
      <c r="K313" s="1348"/>
      <c r="L313" s="1348"/>
      <c r="M313" s="1348"/>
      <c r="N313" s="1348"/>
      <c r="O313" s="1348"/>
      <c r="P313" s="1348"/>
      <c r="Q313" s="1348"/>
      <c r="R313" s="1348"/>
      <c r="S313" s="3"/>
      <c r="T313" s="3" t="s">
        <v>75</v>
      </c>
      <c r="V313" s="3"/>
      <c r="W313" s="3"/>
      <c r="X313" s="3"/>
      <c r="Y313" s="3"/>
      <c r="AA313" s="1348" t="s">
        <v>2665</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2652</v>
      </c>
      <c r="I314" s="1348"/>
      <c r="J314" s="1348"/>
      <c r="K314" s="1348"/>
      <c r="L314" s="1348"/>
      <c r="M314" s="1348"/>
      <c r="N314" s="1348"/>
      <c r="O314" s="1348"/>
      <c r="P314" s="1348"/>
      <c r="Q314" s="1348"/>
      <c r="R314" s="1348"/>
      <c r="S314" s="3"/>
      <c r="T314" s="3" t="s">
        <v>87</v>
      </c>
      <c r="V314" s="3"/>
      <c r="W314" s="3"/>
      <c r="X314" s="3"/>
      <c r="Y314" s="3"/>
      <c r="AA314" s="1348" t="s">
        <v>2666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
        <v>2653</v>
      </c>
      <c r="I315" s="1423"/>
      <c r="J315" s="1423"/>
      <c r="K315" s="1423"/>
      <c r="L315" s="1423"/>
      <c r="M315" s="1423"/>
      <c r="N315" s="4" t="s">
        <v>206</v>
      </c>
      <c r="O315" s="4"/>
      <c r="P315" s="1417"/>
      <c r="Q315" s="1417"/>
      <c r="R315" s="1417"/>
      <c r="S315" s="3"/>
      <c r="T315" s="3" t="s">
        <v>88</v>
      </c>
      <c r="V315" s="3"/>
      <c r="W315" s="3"/>
      <c r="X315" s="3"/>
      <c r="Y315" s="3"/>
      <c r="AA315" s="1423" t="s">
        <v>2667</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2654</v>
      </c>
      <c r="I317" s="1348"/>
      <c r="J317" s="1348"/>
      <c r="K317" s="1348"/>
      <c r="L317" s="1348"/>
      <c r="M317" s="1348"/>
      <c r="N317" s="1371"/>
      <c r="O317" s="1371"/>
      <c r="P317" s="1371"/>
      <c r="Q317" s="1371"/>
      <c r="R317" s="1371"/>
      <c r="S317" s="3"/>
      <c r="T317" s="3" t="s">
        <v>76</v>
      </c>
      <c r="V317" s="3"/>
      <c r="W317" s="3"/>
      <c r="X317" s="3"/>
      <c r="Y317" s="3"/>
      <c r="AA317" s="1348" t="s">
        <v>2668</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2614</v>
      </c>
      <c r="I319" s="1371"/>
      <c r="J319" s="1371"/>
      <c r="K319" s="1371"/>
      <c r="L319" s="1371"/>
      <c r="M319" s="1371"/>
      <c r="N319" s="1371"/>
      <c r="O319" s="1371"/>
      <c r="P319" s="1371"/>
      <c r="Q319" s="1371"/>
      <c r="R319" s="1371"/>
      <c r="T319" s="3" t="s">
        <v>366</v>
      </c>
      <c r="V319" s="3"/>
      <c r="W319" s="3"/>
      <c r="X319" s="3"/>
      <c r="Y319" s="3"/>
      <c r="AA319" s="1416" t="s">
        <v>2680</v>
      </c>
      <c r="AB319" s="1371"/>
      <c r="AC319" s="1371"/>
      <c r="AD319" s="1371"/>
      <c r="AE319" s="1371"/>
      <c r="AF319" s="1371"/>
      <c r="AG319" s="1371"/>
      <c r="AH319" s="1371"/>
      <c r="AI319" s="1371"/>
      <c r="AJ319" s="1371"/>
      <c r="AK319" s="1371"/>
    </row>
    <row r="320" spans="2:37" ht="12.95" customHeight="1">
      <c r="B320" s="3" t="s">
        <v>472</v>
      </c>
      <c r="C320" s="3"/>
      <c r="D320" s="3"/>
      <c r="E320" s="3"/>
      <c r="F320" s="3"/>
      <c r="H320" s="1348" t="s">
        <v>2625</v>
      </c>
      <c r="I320" s="1348"/>
      <c r="J320" s="1348"/>
      <c r="K320" s="1348"/>
      <c r="L320" s="1348"/>
      <c r="M320" s="1348"/>
      <c r="N320" s="1348"/>
      <c r="O320" s="1348"/>
      <c r="P320" s="1348"/>
      <c r="Q320" s="1348"/>
      <c r="R320" s="1348"/>
      <c r="T320" s="3" t="s">
        <v>472</v>
      </c>
      <c r="V320" s="3"/>
      <c r="W320" s="3"/>
      <c r="X320" s="3"/>
      <c r="Y320" s="3"/>
      <c r="AA320" s="1545" t="s">
        <v>2681</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2655</v>
      </c>
      <c r="I321" s="1348"/>
      <c r="J321" s="1348"/>
      <c r="K321" s="1348"/>
      <c r="L321" s="1348"/>
      <c r="M321" s="1348"/>
      <c r="N321" s="1348"/>
      <c r="O321" s="1348"/>
      <c r="P321" s="1348"/>
      <c r="Q321" s="1348"/>
      <c r="R321" s="1348"/>
      <c r="T321" s="3" t="s">
        <v>75</v>
      </c>
      <c r="V321" s="3"/>
      <c r="W321" s="3"/>
      <c r="X321" s="3"/>
      <c r="Y321" s="3"/>
      <c r="AA321" s="1545" t="s">
        <v>2682</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2617</v>
      </c>
      <c r="I322" s="1348"/>
      <c r="J322" s="1348"/>
      <c r="K322" s="1348"/>
      <c r="L322" s="1348"/>
      <c r="M322" s="1348"/>
      <c r="N322" s="1348"/>
      <c r="O322" s="1348"/>
      <c r="P322" s="1348"/>
      <c r="Q322" s="1348"/>
      <c r="R322" s="1348"/>
      <c r="T322" s="3" t="s">
        <v>87</v>
      </c>
      <c r="V322" s="3"/>
      <c r="W322" s="3"/>
      <c r="X322" s="3"/>
      <c r="Y322" s="3"/>
      <c r="AA322" s="1545" t="s">
        <v>2683</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t="s">
        <v>2656</v>
      </c>
      <c r="I323" s="1423"/>
      <c r="J323" s="1423"/>
      <c r="K323" s="1423"/>
      <c r="L323" s="1423"/>
      <c r="M323" s="1423"/>
      <c r="N323" s="4" t="s">
        <v>206</v>
      </c>
      <c r="O323" s="4"/>
      <c r="P323" s="1417"/>
      <c r="Q323" s="1417"/>
      <c r="R323" s="1417"/>
      <c r="S323" s="3"/>
      <c r="T323" s="3" t="s">
        <v>88</v>
      </c>
      <c r="V323" s="3"/>
      <c r="W323" s="3"/>
      <c r="X323" s="3"/>
      <c r="Y323" s="3"/>
      <c r="AA323" s="1768" t="s">
        <v>2685</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t="s">
        <v>2627</v>
      </c>
      <c r="I325" s="1348"/>
      <c r="J325" s="1348"/>
      <c r="K325" s="1348"/>
      <c r="L325" s="1348"/>
      <c r="M325" s="1348"/>
      <c r="N325" s="1371"/>
      <c r="O325" s="1371"/>
      <c r="P325" s="1371"/>
      <c r="Q325" s="1371"/>
      <c r="R325" s="1371"/>
      <c r="S325" s="3"/>
      <c r="T325" s="3" t="s">
        <v>76</v>
      </c>
      <c r="V325" s="3"/>
      <c r="W325" s="3"/>
      <c r="X325" s="3"/>
      <c r="Y325" s="3"/>
      <c r="AA325" s="1545" t="s">
        <v>2684</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592</v>
      </c>
      <c r="I327" s="1371"/>
      <c r="J327" s="1371"/>
      <c r="K327" s="1371"/>
      <c r="L327" s="1371"/>
      <c r="M327" s="1371"/>
      <c r="N327" s="1371"/>
      <c r="O327" s="1371"/>
      <c r="P327" s="1371"/>
      <c r="Q327" s="1371"/>
      <c r="R327" s="1371"/>
      <c r="T327" s="3" t="s">
        <v>368</v>
      </c>
      <c r="V327" s="3"/>
      <c r="W327" s="3"/>
      <c r="X327" s="3"/>
      <c r="Y327" s="3"/>
      <c r="AA327" s="1416" t="s">
        <v>592</v>
      </c>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2657</v>
      </c>
      <c r="I335" s="1371"/>
      <c r="J335" s="1371"/>
      <c r="K335" s="1371"/>
      <c r="L335" s="1371"/>
      <c r="M335" s="1371"/>
      <c r="N335" s="1371"/>
      <c r="O335" s="1371"/>
      <c r="P335" s="1371"/>
      <c r="Q335" s="1371"/>
      <c r="R335" s="1371"/>
      <c r="T335" s="204" t="s">
        <v>887</v>
      </c>
      <c r="V335" s="3"/>
      <c r="W335" s="3"/>
      <c r="X335" s="3"/>
      <c r="Y335" s="3"/>
      <c r="AA335" s="1416" t="s">
        <v>2674</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2658</v>
      </c>
      <c r="I336" s="1348"/>
      <c r="J336" s="1348"/>
      <c r="K336" s="1348"/>
      <c r="L336" s="1348"/>
      <c r="M336" s="1348"/>
      <c r="N336" s="1348"/>
      <c r="O336" s="1348"/>
      <c r="P336" s="1348"/>
      <c r="Q336" s="1348"/>
      <c r="R336" s="1348"/>
      <c r="T336" s="3" t="s">
        <v>472</v>
      </c>
      <c r="V336" s="3"/>
      <c r="W336" s="3"/>
      <c r="X336" s="3"/>
      <c r="Y336" s="3"/>
      <c r="AA336" s="1545" t="s">
        <v>2675</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2659</v>
      </c>
      <c r="I337" s="1348"/>
      <c r="J337" s="1348"/>
      <c r="K337" s="1348"/>
      <c r="L337" s="1348"/>
      <c r="M337" s="1348"/>
      <c r="N337" s="1348"/>
      <c r="O337" s="1348"/>
      <c r="P337" s="1348"/>
      <c r="Q337" s="1348"/>
      <c r="R337" s="1348"/>
      <c r="T337" s="3" t="s">
        <v>75</v>
      </c>
      <c r="V337" s="3"/>
      <c r="W337" s="3"/>
      <c r="X337" s="3"/>
      <c r="Y337" s="3"/>
      <c r="AA337" s="1545" t="s">
        <v>2676</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2660</v>
      </c>
      <c r="I338" s="1348"/>
      <c r="J338" s="1348"/>
      <c r="K338" s="1348"/>
      <c r="L338" s="1348"/>
      <c r="M338" s="1348"/>
      <c r="N338" s="1348"/>
      <c r="O338" s="1348"/>
      <c r="P338" s="1348"/>
      <c r="Q338" s="1348"/>
      <c r="R338" s="1348"/>
      <c r="T338" s="3" t="s">
        <v>87</v>
      </c>
      <c r="V338" s="3"/>
      <c r="W338" s="3"/>
      <c r="X338" s="3"/>
      <c r="Y338" s="3"/>
      <c r="AA338" s="1545" t="s">
        <v>2677</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2661</v>
      </c>
      <c r="I339" s="1423"/>
      <c r="J339" s="1423"/>
      <c r="K339" s="1423"/>
      <c r="L339" s="1423"/>
      <c r="M339" s="1423"/>
      <c r="N339" s="4" t="s">
        <v>206</v>
      </c>
      <c r="O339" s="4"/>
      <c r="P339" s="1417"/>
      <c r="Q339" s="1417"/>
      <c r="R339" s="1417"/>
      <c r="S339" s="3"/>
      <c r="T339" s="3" t="s">
        <v>88</v>
      </c>
      <c r="V339" s="3"/>
      <c r="W339" s="3"/>
      <c r="X339" s="3"/>
      <c r="Y339" s="3"/>
      <c r="AA339" s="1768" t="s">
        <v>2678</v>
      </c>
      <c r="AB339" s="1768"/>
      <c r="AC339" s="1768"/>
      <c r="AD339" s="1768"/>
      <c r="AE339" s="1768"/>
      <c r="AF339" s="1768"/>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2662</v>
      </c>
      <c r="I341" s="1348"/>
      <c r="J341" s="1348"/>
      <c r="K341" s="1348"/>
      <c r="L341" s="1348"/>
      <c r="M341" s="1348"/>
      <c r="N341" s="1371"/>
      <c r="O341" s="1371"/>
      <c r="P341" s="1371"/>
      <c r="Q341" s="1371"/>
      <c r="R341" s="1371"/>
      <c r="S341" s="3"/>
      <c r="T341" s="3" t="s">
        <v>76</v>
      </c>
      <c r="V341" s="3"/>
      <c r="W341" s="3"/>
      <c r="X341" s="3"/>
      <c r="Y341" s="3"/>
      <c r="AA341" s="1545" t="s">
        <v>2679</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t="s">
        <v>592</v>
      </c>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1652</v>
      </c>
      <c r="AJ355" s="1332" t="s">
        <v>592</v>
      </c>
      <c r="AK355" s="1332"/>
    </row>
    <row r="356" spans="1:46" ht="12.95" customHeight="1">
      <c r="D356" s="3" t="s">
        <v>1641</v>
      </c>
      <c r="M356" s="1332" t="s">
        <v>592</v>
      </c>
      <c r="N356" s="1332"/>
      <c r="P356" s="3" t="s">
        <v>1721</v>
      </c>
      <c r="AJ356" s="1446">
        <v>0</v>
      </c>
      <c r="AK356" s="1446"/>
    </row>
    <row r="357" spans="1:46" ht="12.95" customHeight="1">
      <c r="D357" s="3" t="s">
        <v>705</v>
      </c>
      <c r="M357" s="1332" t="s">
        <v>592</v>
      </c>
      <c r="N357" s="1332"/>
      <c r="P357" t="s">
        <v>1651</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06"/>
      <c r="O373" s="1806"/>
      <c r="P373" s="1806"/>
      <c r="Q373" s="1806"/>
      <c r="R373" s="1806"/>
      <c r="S373" s="1806"/>
      <c r="T373" s="1806"/>
      <c r="U373" s="1806"/>
      <c r="V373" s="1806"/>
      <c r="W373" s="1806"/>
      <c r="X373" s="1806"/>
      <c r="Y373" s="1806"/>
      <c r="Z373" s="1806"/>
      <c r="AA373" s="1806"/>
      <c r="AB373" s="1806"/>
      <c r="AC373" s="1806"/>
      <c r="AD373" s="1806"/>
      <c r="AE373" s="1806"/>
      <c r="AF373" s="1806"/>
    </row>
    <row r="374" spans="1:34" ht="12.95" customHeight="1">
      <c r="E374" s="4"/>
      <c r="F374" s="4"/>
      <c r="G374" s="4"/>
      <c r="H374" s="4"/>
      <c r="I374" s="4"/>
      <c r="J374" s="4"/>
      <c r="K374" s="4"/>
      <c r="L374" s="4"/>
      <c r="N374" s="1807"/>
      <c r="O374" s="1807"/>
      <c r="P374" s="1807"/>
      <c r="Q374" s="1807"/>
      <c r="R374" s="1807"/>
      <c r="S374" s="1807"/>
      <c r="T374" s="1807"/>
      <c r="U374" s="1807"/>
      <c r="V374" s="1807"/>
      <c r="W374" s="1807"/>
      <c r="X374" s="1807"/>
      <c r="Y374" s="1807"/>
      <c r="Z374" s="1807"/>
      <c r="AA374" s="1807"/>
      <c r="AB374" s="1807"/>
      <c r="AC374" s="1807"/>
      <c r="AD374" s="1807"/>
      <c r="AE374" s="1807"/>
      <c r="AF374" s="180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08"/>
      <c r="T377" s="1808"/>
      <c r="U377" s="1" t="s">
        <v>306</v>
      </c>
      <c r="V377" s="1808"/>
      <c r="W377" s="1808"/>
      <c r="Y377" t="s">
        <v>2081</v>
      </c>
      <c r="AC377" s="27" t="s">
        <v>305</v>
      </c>
      <c r="AD377" s="1808"/>
      <c r="AE377" s="1808"/>
      <c r="AF377" s="1" t="s">
        <v>306</v>
      </c>
      <c r="AG377" s="1808"/>
      <c r="AH377" s="1808"/>
    </row>
    <row r="378" spans="1:34" ht="12.95" customHeight="1">
      <c r="E378" s="4" t="s">
        <v>988</v>
      </c>
      <c r="F378" s="4"/>
      <c r="G378" s="4"/>
      <c r="H378" s="4"/>
      <c r="I378" s="4"/>
      <c r="J378" s="4"/>
      <c r="K378" s="4"/>
      <c r="L378" s="4"/>
      <c r="N378" s="1808"/>
      <c r="O378" s="1808"/>
      <c r="P378" s="1808"/>
    </row>
    <row r="379" spans="1:34" ht="12.95" customHeight="1">
      <c r="E379" s="204" t="s">
        <v>2087</v>
      </c>
      <c r="F379" s="4"/>
      <c r="G379" s="4"/>
      <c r="H379" s="4"/>
      <c r="I379" s="4"/>
      <c r="J379" s="4"/>
      <c r="K379" s="4"/>
      <c r="L379" s="4"/>
      <c r="AG379" s="1797" t="s">
        <v>592</v>
      </c>
      <c r="AH379" s="1797"/>
    </row>
    <row r="380" spans="1:34" ht="12.95" customHeight="1">
      <c r="E380" s="4"/>
      <c r="F380" s="4"/>
      <c r="G380" s="4" t="s">
        <v>2088</v>
      </c>
      <c r="H380" s="4"/>
      <c r="I380" s="4"/>
      <c r="J380" s="4"/>
      <c r="K380" s="4"/>
      <c r="L380" s="4"/>
      <c r="AG380" s="1797" t="s">
        <v>592</v>
      </c>
      <c r="AH380" s="1797"/>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416" t="s">
        <v>2686</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348" t="s">
        <v>2687</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t="s">
        <v>2688</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821" t="s">
        <v>2689</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42">
        <v>45212</v>
      </c>
      <c r="R389" s="1742"/>
      <c r="S389" s="1742"/>
      <c r="T389" s="1742"/>
      <c r="U389" s="1742"/>
      <c r="V389" t="s">
        <v>309</v>
      </c>
      <c r="AI389" s="1332" t="s">
        <v>670</v>
      </c>
      <c r="AJ389" s="1332"/>
    </row>
    <row r="390" spans="4:36" ht="12.95" customHeight="1">
      <c r="D390" t="s">
        <v>5</v>
      </c>
      <c r="Q390" s="1533">
        <v>46022</v>
      </c>
      <c r="R390" s="1812"/>
      <c r="S390" s="1812"/>
      <c r="T390" s="1812"/>
      <c r="U390" s="1812"/>
      <c r="W390" s="21" t="s">
        <v>74</v>
      </c>
      <c r="AG390" s="1810"/>
      <c r="AH390" s="1810"/>
      <c r="AI390" s="1810"/>
      <c r="AJ390" s="1810"/>
    </row>
    <row r="391" spans="4:36" ht="12.95" customHeight="1">
      <c r="D391" t="s">
        <v>427</v>
      </c>
      <c r="Q391" s="1828">
        <v>3500000</v>
      </c>
      <c r="R391" s="1828"/>
      <c r="S391" s="1828"/>
      <c r="T391" s="1828"/>
      <c r="U391" s="1828"/>
      <c r="V391" s="3" t="s">
        <v>1182</v>
      </c>
      <c r="AG391" s="1811">
        <v>46021</v>
      </c>
      <c r="AH391" s="1811"/>
      <c r="AI391" s="1811"/>
      <c r="AJ391" s="1811"/>
    </row>
    <row r="392" spans="4:36" ht="12.95" customHeight="1">
      <c r="D392" t="s">
        <v>88</v>
      </c>
      <c r="I392" s="1768" t="s">
        <v>2716</v>
      </c>
      <c r="J392" s="1423"/>
      <c r="K392" s="1423"/>
      <c r="L392" s="1423"/>
      <c r="M392" s="1423"/>
      <c r="N392" s="1423"/>
      <c r="Q392" s="4" t="s">
        <v>206</v>
      </c>
      <c r="S392" s="1827"/>
      <c r="T392" s="1827"/>
      <c r="U392" s="1827"/>
      <c r="V392" t="s">
        <v>73</v>
      </c>
      <c r="AI392" s="1332" t="s">
        <v>670</v>
      </c>
      <c r="AJ392" s="1332"/>
    </row>
    <row r="393" spans="4:36" ht="12.95" customHeight="1">
      <c r="D393" t="s">
        <v>310</v>
      </c>
      <c r="Q393" s="1408"/>
      <c r="R393" s="1408"/>
      <c r="S393" s="1408"/>
      <c r="T393" s="1408"/>
      <c r="U393" s="1408"/>
      <c r="V393" t="s">
        <v>311</v>
      </c>
      <c r="AG393" s="1810"/>
      <c r="AH393" s="1810"/>
      <c r="AI393" s="1810"/>
      <c r="AJ393" s="1810"/>
    </row>
    <row r="394" spans="4:36" ht="12.95" customHeight="1">
      <c r="D394" t="s">
        <v>312</v>
      </c>
      <c r="Q394" s="1762"/>
      <c r="R394" s="1762"/>
      <c r="S394" s="1762"/>
      <c r="T394" s="1762"/>
      <c r="U394" s="1762"/>
      <c r="V394" t="s">
        <v>1164</v>
      </c>
      <c r="AG394" s="1810"/>
      <c r="AH394" s="1810"/>
      <c r="AI394" s="1810"/>
      <c r="AJ394" s="1810"/>
    </row>
    <row r="395" spans="4:36" ht="12.95" customHeight="1">
      <c r="D395" t="s">
        <v>1163</v>
      </c>
      <c r="AG395" s="1810"/>
      <c r="AH395" s="1810"/>
      <c r="AI395" s="1810"/>
      <c r="AJ395" s="1810"/>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1669</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1668</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1662</v>
      </c>
      <c r="S401" s="1751" t="s">
        <v>670</v>
      </c>
      <c r="T401" s="1751"/>
      <c r="U401" s="1751"/>
      <c r="V401" t="s">
        <v>1663</v>
      </c>
      <c r="AG401" s="1814"/>
      <c r="AH401" s="1814"/>
      <c r="AI401" s="1814"/>
      <c r="AJ401" s="1814"/>
    </row>
    <row r="402" spans="1:36" ht="12.95" customHeight="1">
      <c r="D402" s="3" t="s">
        <v>1660</v>
      </c>
      <c r="S402" s="1751" t="s">
        <v>592</v>
      </c>
      <c r="T402" s="1751"/>
      <c r="U402" s="1751"/>
      <c r="V402" t="s">
        <v>1665</v>
      </c>
      <c r="AE402" s="1822"/>
      <c r="AF402" s="1822"/>
      <c r="AG402" s="1822"/>
      <c r="AH402" s="1822"/>
      <c r="AI402" s="1822"/>
      <c r="AJ402" s="1822"/>
    </row>
    <row r="403" spans="1:36" ht="12.95" customHeight="1">
      <c r="D403" s="3" t="s">
        <v>1661</v>
      </c>
      <c r="K403" s="1789"/>
      <c r="L403" s="1789"/>
      <c r="M403" s="1789"/>
      <c r="N403" s="1789"/>
      <c r="O403" s="1789"/>
      <c r="P403" s="1789"/>
      <c r="Q403" s="1789"/>
      <c r="R403" s="1789"/>
      <c r="S403" s="1789"/>
      <c r="T403" s="1789"/>
      <c r="U403" s="1789"/>
      <c r="V403" s="1789"/>
      <c r="W403" s="1789"/>
      <c r="X403" s="1789"/>
      <c r="Y403" s="1789"/>
      <c r="Z403" s="1789"/>
      <c r="AA403" s="1789"/>
      <c r="AB403" s="1789"/>
      <c r="AC403" s="1789"/>
      <c r="AD403" s="1789"/>
      <c r="AE403" s="1789"/>
      <c r="AF403" s="1789"/>
      <c r="AG403" s="1789"/>
      <c r="AH403" s="1789"/>
      <c r="AI403" s="1789"/>
      <c r="AJ403" s="1789"/>
    </row>
    <row r="404" spans="1:36" ht="12.95" customHeight="1">
      <c r="D404" s="3" t="s">
        <v>1664</v>
      </c>
      <c r="K404" s="1789"/>
      <c r="L404" s="1789"/>
      <c r="M404" s="1789"/>
      <c r="N404" s="1789"/>
      <c r="O404" s="1789"/>
      <c r="P404" s="1789"/>
      <c r="Q404" s="1789"/>
      <c r="R404" s="1789"/>
      <c r="S404" s="1789"/>
      <c r="T404" s="1789"/>
      <c r="U404" s="1789"/>
      <c r="V404" s="1789"/>
      <c r="W404" s="1789"/>
      <c r="X404" s="1789"/>
      <c r="Y404" s="1789"/>
      <c r="Z404" s="1789"/>
      <c r="AA404" s="1789"/>
      <c r="AB404" s="1789"/>
      <c r="AC404" s="1789"/>
      <c r="AD404" s="1789"/>
      <c r="AE404" s="1789"/>
      <c r="AF404" s="1789"/>
      <c r="AG404" s="1789"/>
      <c r="AH404" s="1789"/>
      <c r="AI404" s="1789"/>
      <c r="AJ404" s="1789"/>
    </row>
    <row r="405" spans="1:36" ht="12.95" customHeight="1">
      <c r="D405" s="3" t="s">
        <v>1667</v>
      </c>
      <c r="E405" s="477"/>
      <c r="F405" s="477"/>
      <c r="G405" s="477"/>
      <c r="H405" s="477"/>
      <c r="I405" s="477"/>
      <c r="J405" s="477"/>
      <c r="K405" s="477"/>
      <c r="L405" s="477"/>
      <c r="M405" s="477"/>
      <c r="N405" s="477"/>
      <c r="O405" s="477"/>
      <c r="P405" s="477"/>
      <c r="Q405" s="477"/>
      <c r="R405" s="477"/>
      <c r="S405" s="1826" t="s">
        <v>1185</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1666</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1225</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2"/>
      <c r="AE411" s="1662"/>
    </row>
    <row r="412" spans="1:36" ht="12.95" customHeight="1">
      <c r="E412" t="s">
        <v>107</v>
      </c>
      <c r="R412" s="1332" t="s">
        <v>592</v>
      </c>
      <c r="S412" s="1332"/>
      <c r="AC412" s="27" t="s">
        <v>571</v>
      </c>
      <c r="AD412" s="1662"/>
      <c r="AE412" s="1662"/>
    </row>
    <row r="413" spans="1:36" ht="12.95" customHeight="1">
      <c r="E413" t="s">
        <v>108</v>
      </c>
      <c r="S413" s="1332" t="s">
        <v>592</v>
      </c>
      <c r="T413" s="1332"/>
    </row>
    <row r="414" spans="1:36" ht="12.95" customHeight="1">
      <c r="E414" t="s">
        <v>170</v>
      </c>
      <c r="H414" s="1763" t="s">
        <v>334</v>
      </c>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row>
    <row r="415" spans="1:36" ht="12.95" customHeight="1">
      <c r="H415" s="1764"/>
      <c r="I415" s="1764"/>
      <c r="J415" s="1764"/>
      <c r="K415" s="1764"/>
      <c r="L415" s="1764"/>
      <c r="M415" s="1764"/>
      <c r="N415" s="1764"/>
      <c r="O415" s="1764"/>
      <c r="P415" s="1764"/>
      <c r="Q415" s="1764"/>
      <c r="R415" s="1764"/>
      <c r="S415" s="1764"/>
      <c r="T415" s="1764"/>
      <c r="U415" s="1764"/>
      <c r="V415" s="1764"/>
      <c r="W415" s="1764"/>
      <c r="X415" s="1764"/>
      <c r="Y415" s="1764"/>
      <c r="Z415" s="1764"/>
      <c r="AA415" s="1764"/>
      <c r="AB415" s="1764"/>
      <c r="AC415" s="1764"/>
      <c r="AD415" s="1764"/>
      <c r="AE415" s="1764"/>
    </row>
    <row r="416" spans="1:36" ht="12.95" customHeight="1"/>
    <row r="417" spans="1:39" ht="12.95" customHeight="1">
      <c r="A417" s="2" t="s">
        <v>591</v>
      </c>
      <c r="B417" s="2"/>
      <c r="C417" s="2"/>
      <c r="D417" s="2" t="s">
        <v>114</v>
      </c>
      <c r="AF417" s="2" t="s">
        <v>958</v>
      </c>
    </row>
    <row r="418" spans="1:39" ht="12.95" customHeight="1">
      <c r="E418" s="1808"/>
      <c r="F418" s="1808"/>
      <c r="G418" s="1808"/>
      <c r="H418" s="13" t="s">
        <v>115</v>
      </c>
      <c r="I418" s="1808"/>
      <c r="J418" s="1808"/>
      <c r="K418" s="1808"/>
      <c r="L418" t="s">
        <v>116</v>
      </c>
      <c r="N418" s="27" t="s">
        <v>576</v>
      </c>
      <c r="P418" s="1766">
        <v>0.34399999999999997</v>
      </c>
      <c r="Q418" s="1766"/>
      <c r="R418" s="1766"/>
      <c r="S418" t="s">
        <v>117</v>
      </c>
      <c r="W418" s="1825">
        <f>IF(E418&gt;0,(E418*I418),(P418*43560))</f>
        <v>14984.64</v>
      </c>
      <c r="X418" s="1825"/>
      <c r="Y418" s="1825"/>
      <c r="Z418" t="s">
        <v>118</v>
      </c>
      <c r="AF418" s="1767">
        <f>IFERROR(IF(P418&gt;0,(AG437/P418),(AG437/(W418/43560))),0)</f>
        <v>203.48837209302326</v>
      </c>
      <c r="AG418" s="1767"/>
      <c r="AH418" s="1767"/>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1738</v>
      </c>
      <c r="F421" s="1013"/>
      <c r="G421" s="1013"/>
      <c r="H421" s="1013"/>
      <c r="I421" s="1765">
        <v>0.34399999999999997</v>
      </c>
      <c r="J421" s="1765"/>
      <c r="K421" s="1765"/>
      <c r="L421" s="1013"/>
      <c r="M421" s="118"/>
      <c r="N421" s="1013"/>
      <c r="O421" s="1013"/>
      <c r="P421" s="1440">
        <f>(DU755+DU778+DU800)/I421</f>
        <v>377.90697674418607</v>
      </c>
      <c r="Q421" s="1440"/>
      <c r="R421" s="1440"/>
      <c r="S421" s="118" t="s">
        <v>1739</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795"/>
      <c r="G427" s="1795"/>
      <c r="H427" s="1795"/>
      <c r="I427" s="1795"/>
      <c r="J427" s="1795"/>
      <c r="K427" s="1795"/>
      <c r="L427" s="1795"/>
      <c r="M427" s="1795"/>
      <c r="N427" s="1795"/>
      <c r="O427" s="1795"/>
      <c r="P427" s="1795"/>
      <c r="Q427" s="1795"/>
      <c r="R427" s="1795"/>
      <c r="S427" s="1795"/>
      <c r="T427" s="1795"/>
      <c r="U427" s="1795"/>
      <c r="V427" s="1795"/>
      <c r="W427" s="1795"/>
      <c r="X427" s="1795"/>
      <c r="Y427" s="1795"/>
      <c r="Z427" s="1795"/>
      <c r="AA427" s="1795"/>
      <c r="AB427" s="1795"/>
      <c r="AC427" s="1795"/>
      <c r="AD427" s="1795"/>
      <c r="AE427" s="1795"/>
      <c r="AF427" s="1795"/>
      <c r="AG427" s="1795"/>
      <c r="AH427" s="1795"/>
    </row>
    <row r="428" spans="1:39" ht="12.95" customHeight="1">
      <c r="F428" s="1796"/>
      <c r="G428" s="1796"/>
      <c r="H428" s="1796"/>
      <c r="I428" s="1796"/>
      <c r="J428" s="1796"/>
      <c r="K428" s="1796"/>
      <c r="L428" s="1796"/>
      <c r="M428" s="1796"/>
      <c r="N428" s="1796"/>
      <c r="O428" s="1796"/>
      <c r="P428" s="1796"/>
      <c r="Q428" s="1796"/>
      <c r="R428" s="1796"/>
      <c r="S428" s="1796"/>
      <c r="T428" s="1796"/>
      <c r="U428" s="1796"/>
      <c r="V428" s="1796"/>
      <c r="W428" s="1796"/>
      <c r="X428" s="1796"/>
      <c r="Y428" s="1796"/>
      <c r="Z428" s="1796"/>
      <c r="AA428" s="1796"/>
      <c r="AB428" s="1796"/>
      <c r="AC428" s="1796"/>
      <c r="AD428" s="1796"/>
      <c r="AE428" s="1796"/>
      <c r="AF428" s="1796"/>
      <c r="AG428" s="1796"/>
      <c r="AH428" s="1796"/>
    </row>
    <row r="429" spans="1:39" ht="12.95" customHeight="1">
      <c r="E429" t="s">
        <v>609</v>
      </c>
      <c r="P429" s="1"/>
      <c r="Q429" s="1332" t="s">
        <v>546</v>
      </c>
      <c r="R429" s="1332"/>
    </row>
    <row r="430" spans="1:39" ht="12.95" customHeight="1">
      <c r="F430" t="s">
        <v>610</v>
      </c>
      <c r="P430" s="1"/>
      <c r="Q430" s="1"/>
      <c r="AF430" s="1332" t="s">
        <v>592</v>
      </c>
      <c r="AG430" s="1820"/>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49"/>
      <c r="AG437" s="1813">
        <v>70</v>
      </c>
      <c r="AH437" s="1813"/>
      <c r="AI437" s="1813"/>
      <c r="AJ437" s="1813"/>
    </row>
    <row r="438" spans="1:55" ht="12.95"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42">
        <v>0</v>
      </c>
      <c r="AH438" s="1612"/>
      <c r="AI438" s="1612"/>
      <c r="AJ438" s="1612"/>
    </row>
    <row r="439" spans="1:55" ht="12.95"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13">
        <v>69</v>
      </c>
      <c r="AH439" s="1813"/>
      <c r="AI439" s="1813"/>
      <c r="AJ439" s="1813"/>
    </row>
    <row r="440" spans="1:55" ht="12.95"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13">
        <v>69</v>
      </c>
      <c r="AH440" s="1813"/>
      <c r="AI440" s="1813"/>
      <c r="AJ440" s="1813"/>
    </row>
    <row r="441" spans="1:55" ht="12.95"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9">
        <f>IF(ISERROR(AG440/AG439),0,AG440/AG439)</f>
        <v>1</v>
      </c>
      <c r="AH441" s="1809"/>
      <c r="AI441" s="1809"/>
      <c r="AJ441" s="1809"/>
    </row>
    <row r="442" spans="1:55" ht="12.95"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4">
        <v>46703</v>
      </c>
      <c r="AH442" s="1694"/>
      <c r="AI442" s="1694"/>
      <c r="AJ442" s="1694"/>
    </row>
    <row r="443" spans="1:55" ht="12.95"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4">
        <v>46703</v>
      </c>
      <c r="AH443" s="1694"/>
      <c r="AI443" s="1694"/>
      <c r="AJ443" s="1694"/>
    </row>
    <row r="444" spans="1:55" ht="12.95"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9">
        <f>IF(ISERROR(AG443/AG442),0,AG443/AG442)</f>
        <v>1</v>
      </c>
      <c r="AH444" s="1809"/>
      <c r="AI444" s="1809"/>
      <c r="AJ444" s="1809"/>
    </row>
    <row r="445" spans="1:55" ht="12.95"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9">
        <f>MIN(IF(AG441&gt;AG444,AG444,AG441),1)</f>
        <v>1</v>
      </c>
      <c r="AH445" s="1809"/>
      <c r="AI445" s="1809"/>
      <c r="AJ445" s="1809"/>
    </row>
    <row r="446" spans="1:55" ht="12.95" customHeight="1">
      <c r="D446" s="1743" t="s">
        <v>2089</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49"/>
      <c r="AG446" s="1694">
        <v>1400</v>
      </c>
      <c r="AH446" s="1694"/>
      <c r="AI446" s="1694"/>
      <c r="AJ446" s="1694"/>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49"/>
      <c r="AG447" s="1694">
        <v>0</v>
      </c>
      <c r="AH447" s="1694"/>
      <c r="AI447" s="1694"/>
      <c r="AJ447" s="1694"/>
      <c r="AZ447" s="3"/>
      <c r="BA447" s="3"/>
      <c r="BB447" s="3"/>
      <c r="BC447" s="3"/>
    </row>
    <row r="448" spans="1:55" ht="12.95" customHeight="1">
      <c r="D448" s="1743"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49"/>
      <c r="AG448" s="1694">
        <v>3386</v>
      </c>
      <c r="AH448" s="1694"/>
      <c r="AI448" s="1694"/>
      <c r="AJ448" s="1694"/>
      <c r="AZ448" s="3"/>
      <c r="BA448" s="3"/>
      <c r="BB448" s="3"/>
      <c r="BC448" s="3"/>
    </row>
    <row r="449" spans="1:55" ht="12.95" customHeight="1">
      <c r="D449" s="1743"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49"/>
      <c r="AG449" s="1694">
        <v>0</v>
      </c>
      <c r="AH449" s="1694"/>
      <c r="AI449" s="1694"/>
      <c r="AJ449" s="1694"/>
      <c r="BB449" s="3"/>
      <c r="BC449" s="3"/>
    </row>
    <row r="450" spans="1:55" ht="12.95" customHeight="1">
      <c r="D450" s="1759" t="s">
        <v>1040</v>
      </c>
      <c r="E450" s="1760"/>
      <c r="F450" s="1760"/>
      <c r="G450" s="1760"/>
      <c r="H450" s="1760"/>
      <c r="I450" s="1760"/>
      <c r="J450" s="1760"/>
      <c r="K450" s="1760"/>
      <c r="L450" s="1760"/>
      <c r="M450" s="1760"/>
      <c r="N450" s="1760"/>
      <c r="O450" s="1760"/>
      <c r="P450" s="1760"/>
      <c r="Q450" s="1760"/>
      <c r="R450" s="1760"/>
      <c r="S450" s="1760"/>
      <c r="T450" s="1760"/>
      <c r="U450" s="1760"/>
      <c r="V450" s="1760"/>
      <c r="W450" s="1760"/>
      <c r="X450" s="1760"/>
      <c r="Y450" s="1760"/>
      <c r="Z450" s="1760"/>
      <c r="AA450" s="1760"/>
      <c r="AB450" s="1760"/>
      <c r="AC450" s="1760"/>
      <c r="AD450" s="1760"/>
      <c r="AE450" s="1760"/>
      <c r="AF450" s="1761"/>
      <c r="AG450" s="1844">
        <f>AG442+AG446+AG448+AG449</f>
        <v>51489</v>
      </c>
      <c r="AH450" s="1844"/>
      <c r="AI450" s="1844"/>
      <c r="AJ450" s="1844"/>
      <c r="AZ450" s="3"/>
      <c r="BA450" s="3"/>
      <c r="BB450" s="3"/>
      <c r="BC450" s="3"/>
    </row>
    <row r="451" spans="1:55" ht="12.95" customHeight="1">
      <c r="D451" s="1752" t="s">
        <v>1207</v>
      </c>
      <c r="E451" s="1752"/>
      <c r="F451" s="1752"/>
      <c r="G451" s="1752"/>
      <c r="H451" s="1752"/>
      <c r="I451" s="1752"/>
      <c r="J451" s="1752"/>
      <c r="K451" s="1752"/>
      <c r="L451" s="1752"/>
      <c r="M451" s="1752"/>
      <c r="N451" s="1752"/>
      <c r="O451" s="1752"/>
      <c r="P451" s="1752"/>
      <c r="Q451" s="1752"/>
      <c r="R451" s="1752"/>
      <c r="S451" s="1752"/>
      <c r="T451" s="1752"/>
      <c r="U451" s="1752"/>
      <c r="V451" s="1752"/>
      <c r="W451" s="1752"/>
      <c r="X451" s="1752"/>
      <c r="Y451" s="1752"/>
      <c r="Z451" s="1752"/>
      <c r="AA451" s="1752"/>
      <c r="AB451" s="1752"/>
      <c r="AC451" s="1752"/>
      <c r="AD451" s="1752"/>
      <c r="AE451" s="1752"/>
      <c r="AF451" s="1752"/>
      <c r="AG451" s="1752"/>
      <c r="AH451" s="1752"/>
      <c r="AI451" s="1752"/>
      <c r="AJ451" s="1752"/>
      <c r="AZ451" s="3"/>
      <c r="BA451" s="3"/>
      <c r="BB451" s="3"/>
      <c r="BC451" s="3"/>
    </row>
    <row r="452" spans="1:55" ht="12.95" customHeight="1">
      <c r="D452" s="1753"/>
      <c r="E452" s="1753"/>
      <c r="F452" s="1753"/>
      <c r="G452" s="1753"/>
      <c r="H452" s="1753"/>
      <c r="I452" s="1753"/>
      <c r="J452" s="1753"/>
      <c r="K452" s="1753"/>
      <c r="L452" s="1753"/>
      <c r="M452" s="1753"/>
      <c r="N452" s="1753"/>
      <c r="O452" s="1753"/>
      <c r="P452" s="1753"/>
      <c r="Q452" s="1753"/>
      <c r="R452" s="1753"/>
      <c r="S452" s="1753"/>
      <c r="T452" s="1753"/>
      <c r="U452" s="1753"/>
      <c r="V452" s="1753"/>
      <c r="W452" s="1753"/>
      <c r="X452" s="1753"/>
      <c r="Y452" s="1753"/>
      <c r="Z452" s="1753"/>
      <c r="AA452" s="1753"/>
      <c r="AB452" s="1753"/>
      <c r="AC452" s="1753"/>
      <c r="AD452" s="1753"/>
      <c r="AE452" s="1753"/>
      <c r="AF452" s="1753"/>
      <c r="AG452" s="1753"/>
      <c r="AH452" s="1753"/>
      <c r="AI452" s="1753"/>
      <c r="AJ452" s="175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5">
        <f>IF(AG437=0,"",'Sources and Uses Budget'!B105/Application!AG437)</f>
        <v>537266.1</v>
      </c>
      <c r="AD454" s="1805"/>
      <c r="AE454" s="1805"/>
      <c r="AF454" s="180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5">
        <f>IF(AG437=0,"",'Sources and Uses Budget'!C105/Application!AG437)</f>
        <v>537266.1</v>
      </c>
      <c r="AD455" s="1805"/>
      <c r="AE455" s="1805"/>
      <c r="AF455" s="180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5">
        <f>IF(AG437=0,"",('Sources and Uses Budget'!$S$107+'Sources and Uses Budget'!$T$107)/Application!AG437)</f>
        <v>448085.2</v>
      </c>
      <c r="AD456" s="1805"/>
      <c r="AE456" s="1805"/>
      <c r="AF456" s="1805"/>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24" t="s">
        <v>2101</v>
      </c>
      <c r="E465" s="1747"/>
      <c r="F465" s="1747"/>
      <c r="G465" s="1747"/>
      <c r="H465" s="1747"/>
      <c r="I465" s="1747"/>
      <c r="J465" s="1747"/>
      <c r="K465" s="1747"/>
      <c r="L465" s="1747"/>
      <c r="M465" s="1747"/>
      <c r="N465" s="1747"/>
      <c r="O465" s="1747"/>
      <c r="P465" s="1747"/>
      <c r="Q465" s="1747"/>
      <c r="R465" s="1747"/>
      <c r="S465" s="1747"/>
      <c r="T465" s="1747"/>
      <c r="U465" s="1747"/>
      <c r="V465" s="1748"/>
      <c r="W465" s="1663">
        <v>0</v>
      </c>
      <c r="X465" s="1664"/>
      <c r="Y465" s="166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6" t="s">
        <v>694</v>
      </c>
      <c r="E466" s="1747"/>
      <c r="F466" s="1747"/>
      <c r="G466" s="1747"/>
      <c r="H466" s="1747"/>
      <c r="I466" s="1747"/>
      <c r="J466" s="1747"/>
      <c r="K466" s="1747"/>
      <c r="L466" s="1747"/>
      <c r="M466" s="1747"/>
      <c r="N466" s="1747"/>
      <c r="O466" s="1747"/>
      <c r="P466" s="1747"/>
      <c r="Q466" s="1747"/>
      <c r="R466" s="1747"/>
      <c r="S466" s="1747"/>
      <c r="T466" s="1747"/>
      <c r="U466" s="1747"/>
      <c r="V466" s="1748"/>
      <c r="W466" s="1663">
        <v>0</v>
      </c>
      <c r="X466" s="1664"/>
      <c r="Y466" s="166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6" t="s">
        <v>695</v>
      </c>
      <c r="E467" s="1747"/>
      <c r="F467" s="1747"/>
      <c r="G467" s="1747"/>
      <c r="H467" s="1747"/>
      <c r="I467" s="1747"/>
      <c r="J467" s="1747"/>
      <c r="K467" s="1747"/>
      <c r="L467" s="1747"/>
      <c r="M467" s="1747"/>
      <c r="N467" s="1747"/>
      <c r="O467" s="1747"/>
      <c r="P467" s="1747"/>
      <c r="Q467" s="1747"/>
      <c r="R467" s="1747"/>
      <c r="S467" s="1747"/>
      <c r="T467" s="1747"/>
      <c r="U467" s="1747"/>
      <c r="V467" s="1748"/>
      <c r="W467" s="1663">
        <v>0</v>
      </c>
      <c r="X467" s="1664"/>
      <c r="Y467" s="166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6" t="s">
        <v>696</v>
      </c>
      <c r="E468" s="1747"/>
      <c r="F468" s="1747"/>
      <c r="G468" s="1747"/>
      <c r="H468" s="1747"/>
      <c r="I468" s="1747"/>
      <c r="J468" s="1747"/>
      <c r="K468" s="1747"/>
      <c r="L468" s="1747"/>
      <c r="M468" s="1747"/>
      <c r="N468" s="1747"/>
      <c r="O468" s="1747"/>
      <c r="P468" s="1747"/>
      <c r="Q468" s="1747"/>
      <c r="R468" s="1747"/>
      <c r="S468" s="1747"/>
      <c r="T468" s="1747"/>
      <c r="U468" s="1747"/>
      <c r="V468" s="1748"/>
      <c r="W468" s="1663">
        <v>0</v>
      </c>
      <c r="X468" s="1664"/>
      <c r="Y468" s="166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6" t="s">
        <v>882</v>
      </c>
      <c r="E469" s="1747"/>
      <c r="F469" s="1747"/>
      <c r="G469" s="1747"/>
      <c r="H469" s="1747"/>
      <c r="I469" s="1747"/>
      <c r="J469" s="1747"/>
      <c r="K469" s="1747"/>
      <c r="L469" s="1747"/>
      <c r="M469" s="1747"/>
      <c r="N469" s="1747"/>
      <c r="O469" s="1747"/>
      <c r="P469" s="1747"/>
      <c r="Q469" s="1747"/>
      <c r="R469" s="1747"/>
      <c r="S469" s="1747"/>
      <c r="T469" s="1747"/>
      <c r="U469" s="1747"/>
      <c r="V469" s="1748"/>
      <c r="W469" s="1663">
        <v>0</v>
      </c>
      <c r="X469" s="1664"/>
      <c r="Y469" s="166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6" t="s">
        <v>697</v>
      </c>
      <c r="E470" s="1747"/>
      <c r="F470" s="1747"/>
      <c r="G470" s="1747"/>
      <c r="H470" s="1747"/>
      <c r="I470" s="1747"/>
      <c r="J470" s="1747"/>
      <c r="K470" s="1747"/>
      <c r="L470" s="1747"/>
      <c r="M470" s="1747"/>
      <c r="N470" s="1747"/>
      <c r="O470" s="1747"/>
      <c r="P470" s="1747"/>
      <c r="Q470" s="1747"/>
      <c r="R470" s="1747"/>
      <c r="S470" s="1747"/>
      <c r="T470" s="1747"/>
      <c r="U470" s="1747"/>
      <c r="V470" s="1748"/>
      <c r="W470" s="1663">
        <v>0</v>
      </c>
      <c r="X470" s="1664"/>
      <c r="Y470" s="1665"/>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46" t="s">
        <v>1013</v>
      </c>
      <c r="E471" s="1747"/>
      <c r="F471" s="1747"/>
      <c r="G471" s="1747"/>
      <c r="H471" s="1747"/>
      <c r="I471" s="1747"/>
      <c r="J471" s="1747"/>
      <c r="K471" s="1747"/>
      <c r="L471" s="1747"/>
      <c r="M471" s="1747"/>
      <c r="N471" s="1747"/>
      <c r="O471" s="1747"/>
      <c r="P471" s="1747"/>
      <c r="Q471" s="1747"/>
      <c r="R471" s="1747"/>
      <c r="S471" s="1747"/>
      <c r="T471" s="1747"/>
      <c r="U471" s="1747"/>
      <c r="V471" s="1748"/>
      <c r="W471" s="1663">
        <v>0</v>
      </c>
      <c r="X471" s="1664"/>
      <c r="Y471" s="166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24" t="s">
        <v>2192</v>
      </c>
      <c r="E472" s="1849"/>
      <c r="F472" s="1849"/>
      <c r="G472" s="1849"/>
      <c r="H472" s="1849"/>
      <c r="I472" s="1849"/>
      <c r="J472" s="1849"/>
      <c r="K472" s="1849"/>
      <c r="L472" s="1849"/>
      <c r="M472" s="1849"/>
      <c r="N472" s="1849"/>
      <c r="O472" s="1849"/>
      <c r="P472" s="1849"/>
      <c r="Q472" s="1849"/>
      <c r="R472" s="1849"/>
      <c r="S472" s="1849"/>
      <c r="T472" s="1849"/>
      <c r="U472" s="1849"/>
      <c r="V472" s="1850"/>
      <c r="W472" s="1663">
        <v>0</v>
      </c>
      <c r="X472" s="1664"/>
      <c r="Y472" s="166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24" t="s">
        <v>1656</v>
      </c>
      <c r="E473" s="1747"/>
      <c r="F473" s="1747"/>
      <c r="G473" s="1747"/>
      <c r="H473" s="1747"/>
      <c r="I473" s="1747"/>
      <c r="J473" s="1747"/>
      <c r="K473" s="1747"/>
      <c r="L473" s="1747"/>
      <c r="M473" s="1747"/>
      <c r="N473" s="1747"/>
      <c r="O473" s="1747"/>
      <c r="P473" s="1747"/>
      <c r="Q473" s="1747"/>
      <c r="R473" s="1747"/>
      <c r="S473" s="1747"/>
      <c r="T473" s="1747"/>
      <c r="U473" s="1747"/>
      <c r="V473" s="1748"/>
      <c r="W473" s="1663">
        <v>18</v>
      </c>
      <c r="X473" s="1664"/>
      <c r="Y473" s="166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5"/>
      <c r="H474" s="1696"/>
      <c r="I474" s="1696"/>
      <c r="J474" s="1696"/>
      <c r="K474" s="1696"/>
      <c r="L474" s="1696"/>
      <c r="M474" s="1696"/>
      <c r="N474" s="1696"/>
      <c r="O474" s="1696"/>
      <c r="P474" s="1696"/>
      <c r="Q474" s="1696"/>
      <c r="R474" s="1696"/>
      <c r="S474" s="1696"/>
      <c r="T474" s="1696"/>
      <c r="U474" s="1696"/>
      <c r="V474" s="1697"/>
      <c r="W474" s="1663">
        <v>0</v>
      </c>
      <c r="X474" s="1664"/>
      <c r="Y474" s="166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56" t="s">
        <v>393</v>
      </c>
      <c r="R485" s="1757"/>
      <c r="S485" s="1757"/>
      <c r="T485" s="1757"/>
      <c r="U485" s="1757"/>
      <c r="V485" s="1757"/>
      <c r="W485" s="1757"/>
      <c r="X485" s="1757"/>
      <c r="Y485" s="1757"/>
      <c r="Z485" s="1757"/>
      <c r="AA485" s="1757"/>
      <c r="AB485" s="1757"/>
      <c r="AC485" s="1757"/>
      <c r="AD485" s="1757"/>
      <c r="AE485" s="1757"/>
      <c r="AF485" s="1757"/>
      <c r="AG485" s="1757"/>
      <c r="AH485" s="1757"/>
      <c r="AI485" s="1757"/>
      <c r="AJ485" s="1757"/>
      <c r="AK485" s="1758"/>
      <c r="AZ485" s="3"/>
      <c r="BB485" s="3"/>
      <c r="BC485" s="3"/>
    </row>
    <row r="486" spans="1:55" ht="12.95" customHeight="1">
      <c r="B486" s="45" t="s">
        <v>394</v>
      </c>
      <c r="C486" s="5"/>
      <c r="D486" s="5"/>
      <c r="E486" s="5"/>
      <c r="F486" s="5"/>
      <c r="G486" s="5"/>
      <c r="H486" s="5"/>
      <c r="I486" s="5"/>
      <c r="J486" s="5"/>
      <c r="K486" s="5"/>
      <c r="L486" s="5"/>
      <c r="M486" s="5"/>
      <c r="N486" s="5"/>
      <c r="O486" s="5"/>
      <c r="P486" s="5"/>
      <c r="Q486" s="1544" t="s">
        <v>2690</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t="s">
        <v>2691</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t="s">
        <v>2692</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815" t="s">
        <v>166</v>
      </c>
      <c r="T489" s="1816"/>
      <c r="U489" s="1816"/>
      <c r="V489" s="1816"/>
      <c r="W489" s="1816"/>
      <c r="X489" s="1816"/>
      <c r="Y489" s="1816"/>
      <c r="Z489" s="1816"/>
      <c r="AA489" s="1816"/>
      <c r="AB489" s="1816"/>
      <c r="AC489" s="1816"/>
      <c r="AD489" s="1816"/>
      <c r="AE489" s="1816"/>
      <c r="AF489" s="1816"/>
      <c r="AG489" s="1816"/>
      <c r="AH489" s="1816"/>
      <c r="AI489" s="1816"/>
      <c r="AJ489" s="1816"/>
      <c r="AK489" s="1817"/>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818"/>
      <c r="T490" s="1796"/>
      <c r="U490" s="1796"/>
      <c r="V490" s="1796"/>
      <c r="W490" s="1796"/>
      <c r="X490" s="1796"/>
      <c r="Y490" s="1796"/>
      <c r="Z490" s="1796"/>
      <c r="AA490" s="1796"/>
      <c r="AB490" s="1796"/>
      <c r="AC490" s="1796"/>
      <c r="AD490" s="1796"/>
      <c r="AE490" s="1796"/>
      <c r="AF490" s="1796"/>
      <c r="AG490" s="1796"/>
      <c r="AH490" s="1796"/>
      <c r="AI490" s="1796"/>
      <c r="AJ490" s="1796"/>
      <c r="AK490" s="1819"/>
      <c r="AZ490" s="3"/>
      <c r="BA490" s="3"/>
      <c r="BB490" s="3"/>
      <c r="BC490" s="3"/>
    </row>
    <row r="491" spans="1:55" ht="12.95" customHeight="1">
      <c r="B491" s="895" t="s">
        <v>1673</v>
      </c>
      <c r="C491" s="873"/>
      <c r="D491" s="873"/>
      <c r="E491" s="873"/>
      <c r="F491" s="873"/>
      <c r="G491" s="873"/>
      <c r="H491" s="873"/>
      <c r="I491" s="873"/>
      <c r="J491" s="873"/>
      <c r="K491" s="873"/>
      <c r="L491" s="873"/>
      <c r="M491" s="873"/>
      <c r="N491" s="873"/>
      <c r="O491" s="873"/>
      <c r="P491" s="873"/>
      <c r="Q491" s="1846" t="s">
        <v>670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44" t="s">
        <v>2693</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576">
        <v>47</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1671</v>
      </c>
      <c r="C495" s="5"/>
      <c r="D495" s="5"/>
      <c r="E495" s="5"/>
      <c r="F495" s="5"/>
      <c r="G495" s="5"/>
      <c r="H495" s="5"/>
      <c r="I495" s="5"/>
      <c r="J495" s="5"/>
      <c r="K495" s="5"/>
      <c r="L495" s="5"/>
      <c r="M495" s="1445">
        <v>47</v>
      </c>
      <c r="N495" s="1446"/>
      <c r="O495" s="1446"/>
      <c r="P495" s="1447"/>
      <c r="Q495" s="121" t="s">
        <v>1672</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56" t="s">
        <v>401</v>
      </c>
      <c r="AD499" s="1757"/>
      <c r="AE499" s="1757"/>
      <c r="AF499" s="1757"/>
      <c r="AG499" s="1757"/>
      <c r="AH499" s="1757"/>
      <c r="AI499" s="1757"/>
      <c r="AJ499" s="1757"/>
      <c r="AK499" s="175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56" t="s">
        <v>402</v>
      </c>
      <c r="AD500" s="1757"/>
      <c r="AE500" s="1757"/>
      <c r="AF500" s="1757"/>
      <c r="AG500" s="50" t="s">
        <v>403</v>
      </c>
      <c r="AH500" s="1757" t="s">
        <v>404</v>
      </c>
      <c r="AI500" s="1757"/>
      <c r="AJ500" s="1757"/>
      <c r="AK500" s="1758"/>
      <c r="AZ500" s="3"/>
      <c r="BA500" s="3"/>
      <c r="BB500" s="3"/>
      <c r="BC500" s="3"/>
      <c r="BD500" s="3"/>
      <c r="BE500" s="3"/>
      <c r="BF500" s="3"/>
      <c r="BG500" s="3"/>
      <c r="BH500" s="3"/>
      <c r="BI500" s="3"/>
      <c r="BJ500" s="3"/>
      <c r="BK500" s="3"/>
      <c r="BL500" s="3"/>
      <c r="BM500" s="3"/>
      <c r="BN500" s="3"/>
    </row>
    <row r="501" spans="1:66" ht="12.95" customHeight="1">
      <c r="B501" s="1685"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5</v>
      </c>
      <c r="AD501" s="1662"/>
      <c r="AE501" s="1662"/>
      <c r="AF501" s="1662"/>
      <c r="AG501" s="13" t="s">
        <v>403</v>
      </c>
      <c r="AH501" s="1402">
        <v>2025</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86"/>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7</v>
      </c>
      <c r="AD502" s="1662"/>
      <c r="AE502" s="1662"/>
      <c r="AF502" s="1662"/>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85"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86"/>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86"/>
      <c r="C505" s="1432"/>
      <c r="D505" s="1432"/>
      <c r="E505" s="1432"/>
      <c r="F505" s="1432"/>
      <c r="G505" s="1432"/>
      <c r="H505" s="1433"/>
      <c r="I505" t="s">
        <v>411</v>
      </c>
      <c r="AC505" s="1661" t="s">
        <v>592</v>
      </c>
      <c r="AD505" s="1662"/>
      <c r="AE505" s="1662"/>
      <c r="AF505" s="1662"/>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86"/>
      <c r="C506" s="1432"/>
      <c r="D506" s="1432"/>
      <c r="E506" s="1432"/>
      <c r="F506" s="1432"/>
      <c r="G506" s="1432"/>
      <c r="H506" s="1433"/>
      <c r="I506" t="s">
        <v>412</v>
      </c>
      <c r="AC506" s="1661">
        <v>5</v>
      </c>
      <c r="AD506" s="1662"/>
      <c r="AE506" s="1662"/>
      <c r="AF506" s="1662"/>
      <c r="AG506" s="13" t="s">
        <v>403</v>
      </c>
      <c r="AH506" s="1402">
        <v>2026</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86"/>
      <c r="C507" s="1432"/>
      <c r="D507" s="1432"/>
      <c r="E507" s="1432"/>
      <c r="F507" s="1432"/>
      <c r="G507" s="1432"/>
      <c r="H507" s="1433"/>
      <c r="I507" s="3" t="s">
        <v>413</v>
      </c>
      <c r="AC507" s="1337">
        <v>5</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86"/>
      <c r="C508" s="1432"/>
      <c r="D508" s="1432"/>
      <c r="E508" s="1432"/>
      <c r="F508" s="1432"/>
      <c r="G508" s="1432"/>
      <c r="H508" s="1433"/>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3"/>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1677</v>
      </c>
      <c r="AC509" s="1813" t="s">
        <v>1185</v>
      </c>
      <c r="AD509" s="1813"/>
      <c r="AE509" s="1813"/>
      <c r="AF509" s="1813"/>
      <c r="AG509" s="13"/>
      <c r="AH509" s="1335"/>
      <c r="AI509" s="1335"/>
      <c r="AJ509" s="1335"/>
      <c r="AK509" s="1689"/>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1674</v>
      </c>
      <c r="AC510" s="1337"/>
      <c r="AD510" s="1338"/>
      <c r="AE510" s="1338"/>
      <c r="AF510" s="1339"/>
      <c r="AG510" s="13"/>
      <c r="AH510" s="1335"/>
      <c r="AI510" s="1335"/>
      <c r="AJ510" s="1335"/>
      <c r="AK510" s="1689"/>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1675</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1676</v>
      </c>
      <c r="J512" s="48"/>
      <c r="K512" s="48"/>
      <c r="L512" s="48"/>
      <c r="M512" s="48"/>
      <c r="N512" s="48"/>
      <c r="O512" s="48"/>
      <c r="P512" s="48"/>
      <c r="Q512" s="48"/>
      <c r="R512" s="48"/>
      <c r="S512" s="48"/>
      <c r="T512" s="48"/>
      <c r="U512" s="48"/>
      <c r="V512" s="48"/>
      <c r="W512" s="48"/>
      <c r="X512" s="48"/>
      <c r="Y512" s="48"/>
      <c r="Z512" s="48"/>
      <c r="AA512" s="48"/>
      <c r="AB512" s="48"/>
      <c r="AC512" s="1829">
        <v>0.5</v>
      </c>
      <c r="AD512" s="1830"/>
      <c r="AE512" s="1830"/>
      <c r="AF512" s="1831"/>
      <c r="AG512" s="38"/>
      <c r="AH512" s="1754"/>
      <c r="AI512" s="1754"/>
      <c r="AJ512" s="1754"/>
      <c r="AK512" s="1755"/>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8" t="s">
        <v>402</v>
      </c>
      <c r="AD513" s="1636"/>
      <c r="AE513" s="1636"/>
      <c r="AF513" s="1636"/>
      <c r="AG513" s="38" t="s">
        <v>403</v>
      </c>
      <c r="AH513" s="1636" t="s">
        <v>404</v>
      </c>
      <c r="AI513" s="1636"/>
      <c r="AJ513" s="1636"/>
      <c r="AK513" s="1845"/>
      <c r="AZ513" s="3"/>
      <c r="BA513" s="3"/>
      <c r="BB513" s="3"/>
      <c r="BC513" s="3"/>
      <c r="BD513" s="3"/>
      <c r="BE513" s="3"/>
      <c r="BF513" s="3"/>
      <c r="BG513" s="3"/>
      <c r="BH513" s="3"/>
      <c r="BI513" s="3"/>
      <c r="BJ513" s="3"/>
      <c r="BK513" s="3"/>
      <c r="BL513" s="3"/>
      <c r="BM513" s="3"/>
      <c r="BN513" s="3" t="s">
        <v>2106</v>
      </c>
    </row>
    <row r="514" spans="2:66" ht="12.95" customHeight="1">
      <c r="B514" s="1685"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9</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86"/>
      <c r="C515" s="1432"/>
      <c r="D515" s="1432"/>
      <c r="E515" s="1432"/>
      <c r="F515" s="1432"/>
      <c r="G515" s="1432"/>
      <c r="H515" s="1433"/>
      <c r="I515" t="s">
        <v>416</v>
      </c>
      <c r="AC515" s="1661">
        <v>9</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86"/>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5</v>
      </c>
      <c r="AD516" s="1662"/>
      <c r="AE516" s="1662"/>
      <c r="AF516" s="1662"/>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85"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86"/>
      <c r="C518" s="1432"/>
      <c r="D518" s="1432"/>
      <c r="E518" s="1432"/>
      <c r="F518" s="1432"/>
      <c r="G518" s="1432"/>
      <c r="H518" s="1433"/>
      <c r="I518" t="s">
        <v>416</v>
      </c>
      <c r="AC518" s="1661">
        <v>9</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87"/>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5</v>
      </c>
      <c r="AD519" s="1662"/>
      <c r="AE519" s="1662"/>
      <c r="AF519" s="1662"/>
      <c r="AG519" s="38" t="s">
        <v>403</v>
      </c>
      <c r="AH519" s="1402">
        <v>2028</v>
      </c>
      <c r="AI519" s="1402"/>
      <c r="AJ519" s="1402"/>
      <c r="AK519" s="1403"/>
      <c r="BB519" s="3"/>
      <c r="BC519" s="3"/>
      <c r="BD519" s="3"/>
      <c r="BE519" s="3"/>
      <c r="BF519" s="3"/>
      <c r="BG519" s="3"/>
      <c r="BH519" s="3"/>
      <c r="BI519" s="3"/>
      <c r="BJ519" s="3"/>
      <c r="BK519" s="3"/>
      <c r="BL519" s="3"/>
      <c r="BM519" s="3"/>
      <c r="BN519" s="3" t="s">
        <v>2112</v>
      </c>
    </row>
    <row r="520" spans="2:66" ht="12.95" customHeight="1">
      <c r="B520" s="1685" t="s">
        <v>419</v>
      </c>
      <c r="C520" s="1430"/>
      <c r="D520" s="1430"/>
      <c r="E520" s="1430"/>
      <c r="F520" s="1430"/>
      <c r="G520" s="1430"/>
      <c r="H520" s="1431"/>
      <c r="I520" s="41" t="s">
        <v>420</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86"/>
      <c r="C521" s="1432"/>
      <c r="D521" s="1432"/>
      <c r="E521" s="1432"/>
      <c r="F521" s="1432"/>
      <c r="G521" s="1432"/>
      <c r="H521" s="1433"/>
      <c r="I521" s="114" t="s">
        <v>421</v>
      </c>
      <c r="AB521" s="65"/>
      <c r="AC521" s="1661" t="s">
        <v>592</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86"/>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2"/>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86"/>
      <c r="C523" s="1432"/>
      <c r="D523" s="1432"/>
      <c r="E523" s="1432"/>
      <c r="F523" s="1432"/>
      <c r="G523" s="1432"/>
      <c r="H523" s="1433"/>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86"/>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86"/>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86"/>
      <c r="C526" s="1432"/>
      <c r="D526" s="1432"/>
      <c r="E526" s="1432"/>
      <c r="F526" s="1432"/>
      <c r="G526" s="1432"/>
      <c r="H526" s="1433"/>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86"/>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86"/>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86"/>
      <c r="C529" s="1432"/>
      <c r="D529" s="1432"/>
      <c r="E529" s="1432"/>
      <c r="F529" s="1432"/>
      <c r="G529" s="1432"/>
      <c r="H529" s="1433"/>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86"/>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86"/>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86"/>
      <c r="C532" s="1432"/>
      <c r="D532" s="1432"/>
      <c r="E532" s="1432"/>
      <c r="F532" s="1432"/>
      <c r="G532" s="1432"/>
      <c r="H532" s="1433"/>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86"/>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86"/>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86"/>
      <c r="C535" s="1432"/>
      <c r="D535" s="1432"/>
      <c r="E535" s="1432"/>
      <c r="F535" s="1432"/>
      <c r="G535" s="1432"/>
      <c r="H535" s="1433"/>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86"/>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86"/>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86"/>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5</v>
      </c>
      <c r="AD538" s="1662"/>
      <c r="AE538" s="1662"/>
      <c r="AF538" s="1662"/>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86"/>
      <c r="C539" s="1432"/>
      <c r="D539" s="1432"/>
      <c r="E539" s="1432"/>
      <c r="F539" s="1432"/>
      <c r="G539" s="1432"/>
      <c r="H539" s="1433"/>
      <c r="I539" t="s">
        <v>564</v>
      </c>
      <c r="AC539" s="1661">
        <v>5</v>
      </c>
      <c r="AD539" s="1662"/>
      <c r="AE539" s="1662"/>
      <c r="AF539" s="1662"/>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86"/>
      <c r="C540" s="1432"/>
      <c r="D540" s="1432"/>
      <c r="E540" s="1432"/>
      <c r="F540" s="1432"/>
      <c r="G540" s="1432"/>
      <c r="H540" s="1433"/>
      <c r="I540" t="s">
        <v>565</v>
      </c>
      <c r="AC540" s="1661">
        <v>5</v>
      </c>
      <c r="AD540" s="1662"/>
      <c r="AE540" s="1662"/>
      <c r="AF540" s="1662"/>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86"/>
      <c r="C541" s="1432"/>
      <c r="D541" s="1432"/>
      <c r="E541" s="1432"/>
      <c r="F541" s="1432"/>
      <c r="G541" s="1432"/>
      <c r="H541" s="1433"/>
      <c r="I541" t="s">
        <v>566</v>
      </c>
      <c r="AC541" s="1661">
        <v>11</v>
      </c>
      <c r="AD541" s="1662"/>
      <c r="AE541" s="1662"/>
      <c r="AF541" s="1662"/>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87"/>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9</v>
      </c>
      <c r="AD542" s="1662"/>
      <c r="AE542" s="1662"/>
      <c r="AF542" s="1662"/>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85" t="s">
        <v>2104</v>
      </c>
      <c r="C551" s="1430"/>
      <c r="D551" s="1430"/>
      <c r="E551" s="1430"/>
      <c r="F551" s="1430"/>
      <c r="G551" s="1430"/>
      <c r="H551" s="1430"/>
      <c r="I551" s="1430"/>
      <c r="J551" s="1430"/>
      <c r="K551" s="1430"/>
      <c r="L551" s="1431"/>
      <c r="M551" s="1685" t="s">
        <v>2105</v>
      </c>
      <c r="N551" s="1430"/>
      <c r="O551" s="1430"/>
      <c r="P551" s="1431"/>
      <c r="Q551" s="1685" t="s">
        <v>2131</v>
      </c>
      <c r="R551" s="1430"/>
      <c r="S551" s="1431"/>
      <c r="T551" s="1685" t="s">
        <v>2132</v>
      </c>
      <c r="U551" s="1430"/>
      <c r="V551" s="1431"/>
      <c r="W551" s="1685" t="s">
        <v>454</v>
      </c>
      <c r="X551" s="1430"/>
      <c r="Y551" s="1431"/>
      <c r="Z551" s="1685" t="s">
        <v>1853</v>
      </c>
      <c r="AA551" s="1430"/>
      <c r="AB551" s="1430"/>
      <c r="AC551" s="1430"/>
      <c r="AD551" s="1431"/>
      <c r="AE551" s="1685" t="s">
        <v>1678</v>
      </c>
      <c r="AF551" s="1430"/>
      <c r="AG551" s="1430"/>
      <c r="AH551" s="1431"/>
      <c r="AI551" s="1685" t="s">
        <v>1679</v>
      </c>
      <c r="AJ551" s="1430"/>
      <c r="AK551" s="1430"/>
      <c r="AL551" s="1431"/>
      <c r="AM551" s="1685" t="s">
        <v>455</v>
      </c>
      <c r="AN551" s="1430"/>
      <c r="AO551" s="1430"/>
      <c r="AP551" s="1430"/>
      <c r="AQ551" s="1430"/>
      <c r="AR551" s="1430"/>
      <c r="AS551" s="1431"/>
      <c r="BB551" s="3"/>
      <c r="BC551" s="3"/>
      <c r="BD551" s="3"/>
      <c r="BE551" s="3"/>
      <c r="BF551" s="3"/>
      <c r="BG551" s="3"/>
      <c r="BH551" s="3" t="s">
        <v>582</v>
      </c>
      <c r="BI551" s="3" t="str">
        <f>AG657</f>
        <v>No</v>
      </c>
    </row>
    <row r="552" spans="1:61" ht="12.95" customHeight="1">
      <c r="B552" s="1686"/>
      <c r="C552" s="1432"/>
      <c r="D552" s="1432"/>
      <c r="E552" s="1432"/>
      <c r="F552" s="1432"/>
      <c r="G552" s="1432"/>
      <c r="H552" s="1432"/>
      <c r="I552" s="1432"/>
      <c r="J552" s="1432"/>
      <c r="K552" s="1432"/>
      <c r="L552" s="1433"/>
      <c r="M552" s="1686"/>
      <c r="N552" s="1432"/>
      <c r="O552" s="1432"/>
      <c r="P552" s="1433"/>
      <c r="Q552" s="1686"/>
      <c r="R552" s="1432"/>
      <c r="S552" s="1433"/>
      <c r="T552" s="1686"/>
      <c r="U552" s="1432"/>
      <c r="V552" s="1433"/>
      <c r="W552" s="1686"/>
      <c r="X552" s="1432"/>
      <c r="Y552" s="1433"/>
      <c r="Z552" s="1686"/>
      <c r="AA552" s="1432"/>
      <c r="AB552" s="1432"/>
      <c r="AC552" s="1432"/>
      <c r="AD552" s="1433"/>
      <c r="AE552" s="1686"/>
      <c r="AF552" s="1432"/>
      <c r="AG552" s="1432"/>
      <c r="AH552" s="1433"/>
      <c r="AI552" s="1686"/>
      <c r="AJ552" s="1432"/>
      <c r="AK552" s="1432"/>
      <c r="AL552" s="1433"/>
      <c r="AM552" s="1686"/>
      <c r="AN552" s="1432"/>
      <c r="AO552" s="1432"/>
      <c r="AP552" s="1432"/>
      <c r="AQ552" s="1432"/>
      <c r="AR552" s="1432"/>
      <c r="AS552" s="1433"/>
      <c r="AU552" s="1147"/>
      <c r="BB552" s="3"/>
      <c r="BC552" s="3"/>
      <c r="BD552" s="3"/>
      <c r="BE552" s="3"/>
      <c r="BF552" s="3"/>
      <c r="BG552" s="3"/>
      <c r="BH552" s="3"/>
      <c r="BI552" s="3"/>
    </row>
    <row r="553" spans="1:61" ht="12.95" customHeight="1">
      <c r="B553" s="1687"/>
      <c r="C553" s="1434"/>
      <c r="D553" s="1434"/>
      <c r="E553" s="1434"/>
      <c r="F553" s="1434"/>
      <c r="G553" s="1434"/>
      <c r="H553" s="1434"/>
      <c r="I553" s="1434"/>
      <c r="J553" s="1434"/>
      <c r="K553" s="1434"/>
      <c r="L553" s="1435"/>
      <c r="M553" s="1687"/>
      <c r="N553" s="1434"/>
      <c r="O553" s="1434"/>
      <c r="P553" s="1435"/>
      <c r="Q553" s="1687"/>
      <c r="R553" s="1434"/>
      <c r="S553" s="1435"/>
      <c r="T553" s="1687"/>
      <c r="U553" s="1434"/>
      <c r="V553" s="1435"/>
      <c r="W553" s="1687"/>
      <c r="X553" s="1434"/>
      <c r="Y553" s="1435"/>
      <c r="Z553" s="1687"/>
      <c r="AA553" s="1434"/>
      <c r="AB553" s="1434"/>
      <c r="AC553" s="1434"/>
      <c r="AD553" s="1435"/>
      <c r="AE553" s="1687"/>
      <c r="AF553" s="1434"/>
      <c r="AG553" s="1434"/>
      <c r="AH553" s="1435"/>
      <c r="AI553" s="1687"/>
      <c r="AJ553" s="1434"/>
      <c r="AK553" s="1434"/>
      <c r="AL553" s="1435"/>
      <c r="AM553" s="1687"/>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2694</v>
      </c>
      <c r="D554" s="1692"/>
      <c r="E554" s="1692"/>
      <c r="F554" s="1692"/>
      <c r="G554" s="1692"/>
      <c r="H554" s="1692"/>
      <c r="I554" s="1692"/>
      <c r="J554" s="1692"/>
      <c r="K554" s="1692"/>
      <c r="L554" s="1692"/>
      <c r="M554" s="1692" t="s">
        <v>2121</v>
      </c>
      <c r="N554" s="1692"/>
      <c r="O554" s="1692"/>
      <c r="P554" s="1692"/>
      <c r="Q554" s="1452">
        <v>24</v>
      </c>
      <c r="R554" s="1452"/>
      <c r="S554" s="1453"/>
      <c r="T554" s="1451">
        <v>24</v>
      </c>
      <c r="U554" s="1452"/>
      <c r="V554" s="1453"/>
      <c r="W554" s="1454">
        <v>6.7500000000000004E-2</v>
      </c>
      <c r="X554" s="1455"/>
      <c r="Y554" s="1456"/>
      <c r="Z554" s="1693" t="s">
        <v>2695</v>
      </c>
      <c r="AA554" s="1693"/>
      <c r="AB554" s="1693"/>
      <c r="AC554" s="1693"/>
      <c r="AD554" s="1693"/>
      <c r="AE554" s="1669"/>
      <c r="AF554" s="1670"/>
      <c r="AG554" s="1670"/>
      <c r="AH554" s="1671"/>
      <c r="AI554" s="1672"/>
      <c r="AJ554" s="1673"/>
      <c r="AK554" s="1673"/>
      <c r="AL554" s="1674"/>
      <c r="AM554" s="1666">
        <v>9152316</v>
      </c>
      <c r="AN554" s="1667"/>
      <c r="AO554" s="1667"/>
      <c r="AP554" s="1667"/>
      <c r="AQ554" s="1667"/>
      <c r="AR554" s="1667"/>
      <c r="AS554" s="1668"/>
      <c r="AT554" s="1148"/>
      <c r="AU554" s="1147"/>
      <c r="BB554" s="3"/>
      <c r="BC554" s="3"/>
      <c r="BD554" s="3"/>
      <c r="BE554" s="3"/>
      <c r="BF554" s="3"/>
      <c r="BG554" s="3"/>
      <c r="BH554" s="3"/>
      <c r="BI554" s="3"/>
    </row>
    <row r="555" spans="1:61" ht="12.95" customHeight="1">
      <c r="B555" s="52" t="s">
        <v>113</v>
      </c>
      <c r="C555" s="1675" t="s">
        <v>2694</v>
      </c>
      <c r="D555" s="1675"/>
      <c r="E555" s="1675"/>
      <c r="F555" s="1675"/>
      <c r="G555" s="1675"/>
      <c r="H555" s="1675"/>
      <c r="I555" s="1675"/>
      <c r="J555" s="1675"/>
      <c r="K555" s="1675"/>
      <c r="L555" s="1675"/>
      <c r="M555" s="1692" t="s">
        <v>2122</v>
      </c>
      <c r="N555" s="1692"/>
      <c r="O555" s="1692"/>
      <c r="P555" s="1692"/>
      <c r="Q555" s="1451">
        <v>24</v>
      </c>
      <c r="R555" s="1452"/>
      <c r="S555" s="1453"/>
      <c r="T555" s="1451">
        <v>24</v>
      </c>
      <c r="U555" s="1452"/>
      <c r="V555" s="1453"/>
      <c r="W555" s="1454">
        <v>6.7500000000000004E-2</v>
      </c>
      <c r="X555" s="1455"/>
      <c r="Y555" s="1456"/>
      <c r="Z555" s="1693" t="s">
        <v>2695</v>
      </c>
      <c r="AA555" s="1693"/>
      <c r="AB555" s="1693"/>
      <c r="AC555" s="1693"/>
      <c r="AD555" s="1693"/>
      <c r="AE555" s="1669"/>
      <c r="AF555" s="1670"/>
      <c r="AG555" s="1670"/>
      <c r="AH555" s="1671"/>
      <c r="AI555" s="1672"/>
      <c r="AJ555" s="1673"/>
      <c r="AK555" s="1673"/>
      <c r="AL555" s="1674"/>
      <c r="AM555" s="1666">
        <v>3046299</v>
      </c>
      <c r="AN555" s="1667"/>
      <c r="AO555" s="1667"/>
      <c r="AP555" s="1667"/>
      <c r="AQ555" s="1667"/>
      <c r="AR555" s="1667"/>
      <c r="AS555" s="1668"/>
      <c r="AT555" s="1148" t="str">
        <f>IF(AND(NOT(C554=""),C555="",NOT(C556="")),"!","")</f>
        <v/>
      </c>
      <c r="AU555" s="1147"/>
      <c r="BB555" s="3"/>
      <c r="BC555" s="3"/>
      <c r="BD555" s="3"/>
      <c r="BE555" s="3"/>
      <c r="BF555" s="3"/>
      <c r="BG555" s="3"/>
      <c r="BH555" s="3"/>
      <c r="BI555" s="3"/>
    </row>
    <row r="556" spans="1:61" ht="12.95" customHeight="1">
      <c r="B556" s="52" t="s">
        <v>119</v>
      </c>
      <c r="C556" s="1675" t="s">
        <v>2694</v>
      </c>
      <c r="D556" s="1675"/>
      <c r="E556" s="1675"/>
      <c r="F556" s="1675"/>
      <c r="G556" s="1675"/>
      <c r="H556" s="1675"/>
      <c r="I556" s="1675"/>
      <c r="J556" s="1675"/>
      <c r="K556" s="1675"/>
      <c r="L556" s="1675"/>
      <c r="M556" s="1692" t="s">
        <v>2122</v>
      </c>
      <c r="N556" s="1692"/>
      <c r="O556" s="1692"/>
      <c r="P556" s="1692"/>
      <c r="Q556" s="1451">
        <v>24</v>
      </c>
      <c r="R556" s="1452"/>
      <c r="S556" s="1453"/>
      <c r="T556" s="1451">
        <v>24</v>
      </c>
      <c r="U556" s="1452"/>
      <c r="V556" s="1453"/>
      <c r="W556" s="1454">
        <v>7.2499999999999995E-2</v>
      </c>
      <c r="X556" s="1455"/>
      <c r="Y556" s="1456"/>
      <c r="Z556" s="1693" t="s">
        <v>2695</v>
      </c>
      <c r="AA556" s="1693"/>
      <c r="AB556" s="1693"/>
      <c r="AC556" s="1693"/>
      <c r="AD556" s="1693"/>
      <c r="AE556" s="1669"/>
      <c r="AF556" s="1670"/>
      <c r="AG556" s="1670"/>
      <c r="AH556" s="1671"/>
      <c r="AI556" s="1672"/>
      <c r="AJ556" s="1673"/>
      <c r="AK556" s="1673"/>
      <c r="AL556" s="1674"/>
      <c r="AM556" s="1666">
        <v>18108231</v>
      </c>
      <c r="AN556" s="1667"/>
      <c r="AO556" s="1667"/>
      <c r="AP556" s="1667"/>
      <c r="AQ556" s="1667"/>
      <c r="AR556" s="1667"/>
      <c r="AS556" s="1668"/>
      <c r="AT556" s="1148" t="str">
        <f>IF(AND(NOT(C555=""),C556="",NOT(C557="")),"!","")</f>
        <v/>
      </c>
      <c r="AU556" s="1147"/>
      <c r="BB556" s="3"/>
      <c r="BC556" s="3"/>
      <c r="BD556" s="3"/>
      <c r="BE556" s="3"/>
      <c r="BF556" s="3"/>
      <c r="BG556" s="3"/>
      <c r="BH556" s="3"/>
      <c r="BI556" s="3"/>
    </row>
    <row r="557" spans="1:61" ht="12.95" customHeight="1">
      <c r="B557" s="52" t="s">
        <v>582</v>
      </c>
      <c r="C557" s="1675" t="s">
        <v>2663</v>
      </c>
      <c r="D557" s="1675"/>
      <c r="E557" s="1675"/>
      <c r="F557" s="1675"/>
      <c r="G557" s="1675"/>
      <c r="H557" s="1675"/>
      <c r="I557" s="1675"/>
      <c r="J557" s="1675"/>
      <c r="K557" s="1675"/>
      <c r="L557" s="1675"/>
      <c r="M557" s="1692" t="s">
        <v>2112</v>
      </c>
      <c r="N557" s="1692"/>
      <c r="O557" s="1692"/>
      <c r="P557" s="1692"/>
      <c r="Q557" s="1451"/>
      <c r="R557" s="1452"/>
      <c r="S557" s="1453"/>
      <c r="T557" s="1451"/>
      <c r="U557" s="1452"/>
      <c r="V557" s="1453"/>
      <c r="W557" s="1454"/>
      <c r="X557" s="1455"/>
      <c r="Y557" s="1456"/>
      <c r="Z557" s="1693" t="s">
        <v>1185</v>
      </c>
      <c r="AA557" s="1693"/>
      <c r="AB557" s="1693"/>
      <c r="AC557" s="1693"/>
      <c r="AD557" s="1693"/>
      <c r="AE557" s="1669"/>
      <c r="AF557" s="1670"/>
      <c r="AG557" s="1670"/>
      <c r="AH557" s="1671"/>
      <c r="AI557" s="1672"/>
      <c r="AJ557" s="1673"/>
      <c r="AK557" s="1673"/>
      <c r="AL557" s="1674"/>
      <c r="AM557" s="1666">
        <v>2374122</v>
      </c>
      <c r="AN557" s="1667"/>
      <c r="AO557" s="1667"/>
      <c r="AP557" s="1667"/>
      <c r="AQ557" s="1667"/>
      <c r="AR557" s="1667"/>
      <c r="AS557" s="1668"/>
      <c r="AT557" s="1148" t="str">
        <f>IF(AND(NOT(C556=""),C557="",NOT(C558="")),"!","")</f>
        <v/>
      </c>
      <c r="AU557" s="1147"/>
      <c r="BB557" s="3"/>
      <c r="BC557" s="3"/>
      <c r="BD557" s="3"/>
      <c r="BE557" s="3"/>
      <c r="BF557" s="3"/>
      <c r="BG557" s="3"/>
      <c r="BH557" s="3"/>
      <c r="BI557" s="3"/>
    </row>
    <row r="558" spans="1:61" ht="12.95" customHeight="1">
      <c r="B558" s="52" t="s">
        <v>764</v>
      </c>
      <c r="C558" s="1675" t="s">
        <v>2629</v>
      </c>
      <c r="D558" s="1675"/>
      <c r="E558" s="1675"/>
      <c r="F558" s="1675"/>
      <c r="G558" s="1675"/>
      <c r="H558" s="1675"/>
      <c r="I558" s="1675"/>
      <c r="J558" s="1675"/>
      <c r="K558" s="1675"/>
      <c r="L558" s="1675"/>
      <c r="M558" s="1692" t="s">
        <v>2108</v>
      </c>
      <c r="N558" s="1692"/>
      <c r="O558" s="1692"/>
      <c r="P558" s="1692"/>
      <c r="Q558" s="1451"/>
      <c r="R558" s="1452"/>
      <c r="S558" s="1453"/>
      <c r="T558" s="1451"/>
      <c r="U558" s="1452"/>
      <c r="V558" s="1453"/>
      <c r="W558" s="1454"/>
      <c r="X558" s="1455"/>
      <c r="Y558" s="1456"/>
      <c r="Z558" s="1693" t="s">
        <v>1185</v>
      </c>
      <c r="AA558" s="1693"/>
      <c r="AB558" s="1693"/>
      <c r="AC558" s="1693"/>
      <c r="AD558" s="1693"/>
      <c r="AE558" s="1669"/>
      <c r="AF558" s="1670"/>
      <c r="AG558" s="1670"/>
      <c r="AH558" s="1671"/>
      <c r="AI558" s="1672"/>
      <c r="AJ558" s="1673"/>
      <c r="AK558" s="1673"/>
      <c r="AL558" s="1674"/>
      <c r="AM558" s="1666">
        <v>4927660</v>
      </c>
      <c r="AN558" s="1667"/>
      <c r="AO558" s="1667"/>
      <c r="AP558" s="1667"/>
      <c r="AQ558" s="1667"/>
      <c r="AR558" s="1667"/>
      <c r="AS558" s="1668"/>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75"/>
      <c r="D559" s="1675"/>
      <c r="E559" s="1675"/>
      <c r="F559" s="1675"/>
      <c r="G559" s="1675"/>
      <c r="H559" s="1675"/>
      <c r="I559" s="1675"/>
      <c r="J559" s="1675"/>
      <c r="K559" s="1675"/>
      <c r="L559" s="1675"/>
      <c r="M559" s="1692" t="s">
        <v>1185</v>
      </c>
      <c r="N559" s="1692"/>
      <c r="O559" s="1692"/>
      <c r="P559" s="1692"/>
      <c r="Q559" s="1451"/>
      <c r="R559" s="1452"/>
      <c r="S559" s="1453"/>
      <c r="T559" s="1451"/>
      <c r="U559" s="1452"/>
      <c r="V559" s="1453"/>
      <c r="W559" s="1454"/>
      <c r="X559" s="1455"/>
      <c r="Y559" s="1456"/>
      <c r="Z559" s="1693" t="s">
        <v>1185</v>
      </c>
      <c r="AA559" s="1693"/>
      <c r="AB559" s="1693"/>
      <c r="AC559" s="1693"/>
      <c r="AD559" s="1693"/>
      <c r="AE559" s="1669"/>
      <c r="AF559" s="1670"/>
      <c r="AG559" s="1670"/>
      <c r="AH559" s="1671"/>
      <c r="AI559" s="1672"/>
      <c r="AJ559" s="1673"/>
      <c r="AK559" s="1673"/>
      <c r="AL559" s="1674"/>
      <c r="AM559" s="1666"/>
      <c r="AN559" s="1667"/>
      <c r="AO559" s="1667"/>
      <c r="AP559" s="1667"/>
      <c r="AQ559" s="1667"/>
      <c r="AR559" s="1667"/>
      <c r="AS559" s="1668"/>
      <c r="AT559" s="1148" t="str">
        <f t="shared" si="0"/>
        <v/>
      </c>
      <c r="AU559" s="1147"/>
      <c r="BB559" s="3"/>
      <c r="BC559" s="3"/>
      <c r="BD559" s="3"/>
      <c r="BE559" s="3"/>
      <c r="BF559" s="3"/>
      <c r="BG559" s="3"/>
      <c r="BH559" s="3" t="s">
        <v>585</v>
      </c>
      <c r="BI559" s="3" t="str">
        <f>AG665</f>
        <v>No</v>
      </c>
    </row>
    <row r="560" spans="1:61" ht="12.95" customHeight="1">
      <c r="B560" s="52" t="s">
        <v>456</v>
      </c>
      <c r="C560" s="1675"/>
      <c r="D560" s="1675"/>
      <c r="E560" s="1675"/>
      <c r="F560" s="1675"/>
      <c r="G560" s="1675"/>
      <c r="H560" s="1675"/>
      <c r="I560" s="1675"/>
      <c r="J560" s="1675"/>
      <c r="K560" s="1675"/>
      <c r="L560" s="1675"/>
      <c r="M560" s="1692" t="s">
        <v>1185</v>
      </c>
      <c r="N560" s="1692"/>
      <c r="O560" s="1692"/>
      <c r="P560" s="1692"/>
      <c r="Q560" s="1451"/>
      <c r="R560" s="1452"/>
      <c r="S560" s="1453"/>
      <c r="T560" s="1451"/>
      <c r="U560" s="1452"/>
      <c r="V560" s="1453"/>
      <c r="W560" s="1454"/>
      <c r="X560" s="1455"/>
      <c r="Y560" s="1456"/>
      <c r="Z560" s="1693" t="s">
        <v>1185</v>
      </c>
      <c r="AA560" s="1693"/>
      <c r="AB560" s="1693"/>
      <c r="AC560" s="1693"/>
      <c r="AD560" s="1693"/>
      <c r="AE560" s="1669"/>
      <c r="AF560" s="1670"/>
      <c r="AG560" s="1670"/>
      <c r="AH560" s="1671"/>
      <c r="AI560" s="1672"/>
      <c r="AJ560" s="1673"/>
      <c r="AK560" s="1673"/>
      <c r="AL560" s="1674"/>
      <c r="AM560" s="1666"/>
      <c r="AN560" s="1667"/>
      <c r="AO560" s="1667"/>
      <c r="AP560" s="1667"/>
      <c r="AQ560" s="1667"/>
      <c r="AR560" s="1667"/>
      <c r="AS560" s="1668"/>
      <c r="AT560" s="1148" t="str">
        <f t="shared" si="0"/>
        <v/>
      </c>
      <c r="AU560" s="1147"/>
      <c r="BB560" s="3"/>
      <c r="BC560" s="3"/>
      <c r="BD560" s="3"/>
      <c r="BE560" s="3"/>
      <c r="BF560" s="3"/>
      <c r="BG560" s="3"/>
      <c r="BH560" s="3"/>
      <c r="BI560" s="3"/>
    </row>
    <row r="561" spans="1:61" ht="12.95" customHeight="1">
      <c r="B561" s="52" t="s">
        <v>457</v>
      </c>
      <c r="C561" s="1675"/>
      <c r="D561" s="1675"/>
      <c r="E561" s="1675"/>
      <c r="F561" s="1675"/>
      <c r="G561" s="1675"/>
      <c r="H561" s="1675"/>
      <c r="I561" s="1675"/>
      <c r="J561" s="1675"/>
      <c r="K561" s="1675"/>
      <c r="L561" s="1675"/>
      <c r="M561" s="1692" t="s">
        <v>1185</v>
      </c>
      <c r="N561" s="1692"/>
      <c r="O561" s="1692"/>
      <c r="P561" s="1692"/>
      <c r="Q561" s="1451"/>
      <c r="R561" s="1452"/>
      <c r="S561" s="1453"/>
      <c r="T561" s="1451"/>
      <c r="U561" s="1452"/>
      <c r="V561" s="1453"/>
      <c r="W561" s="1454"/>
      <c r="X561" s="1455"/>
      <c r="Y561" s="1456"/>
      <c r="Z561" s="1693" t="s">
        <v>1185</v>
      </c>
      <c r="AA561" s="1693"/>
      <c r="AB561" s="1693"/>
      <c r="AC561" s="1693"/>
      <c r="AD561" s="1693"/>
      <c r="AE561" s="1669"/>
      <c r="AF561" s="1670"/>
      <c r="AG561" s="1670"/>
      <c r="AH561" s="1671"/>
      <c r="AI561" s="1672"/>
      <c r="AJ561" s="1673"/>
      <c r="AK561" s="1673"/>
      <c r="AL561" s="1674"/>
      <c r="AM561" s="1666"/>
      <c r="AN561" s="1667"/>
      <c r="AO561" s="1667"/>
      <c r="AP561" s="1667"/>
      <c r="AQ561" s="1667"/>
      <c r="AR561" s="1667"/>
      <c r="AS561" s="1668"/>
      <c r="AT561" s="1148" t="str">
        <f t="shared" si="0"/>
        <v/>
      </c>
      <c r="AU561" s="1147"/>
      <c r="BB561" s="3"/>
      <c r="BC561" s="3"/>
      <c r="BD561" s="3"/>
      <c r="BE561" s="3"/>
      <c r="BF561" s="3"/>
      <c r="BG561" s="3"/>
      <c r="BH561" s="3"/>
      <c r="BI561" s="3"/>
    </row>
    <row r="562" spans="1:61" ht="12.95" customHeight="1">
      <c r="B562" s="52" t="s">
        <v>462</v>
      </c>
      <c r="C562" s="1675"/>
      <c r="D562" s="1675"/>
      <c r="E562" s="1675"/>
      <c r="F562" s="1675"/>
      <c r="G562" s="1675"/>
      <c r="H562" s="1675"/>
      <c r="I562" s="1675"/>
      <c r="J562" s="1675"/>
      <c r="K562" s="1675"/>
      <c r="L562" s="1675"/>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69"/>
      <c r="AF562" s="1670"/>
      <c r="AG562" s="1670"/>
      <c r="AH562" s="1671"/>
      <c r="AI562" s="1672"/>
      <c r="AJ562" s="1673"/>
      <c r="AK562" s="1673"/>
      <c r="AL562" s="1674"/>
      <c r="AM562" s="1666"/>
      <c r="AN562" s="1667"/>
      <c r="AO562" s="1667"/>
      <c r="AP562" s="1667"/>
      <c r="AQ562" s="1667"/>
      <c r="AR562" s="1667"/>
      <c r="AS562" s="1668"/>
      <c r="AT562" s="1148" t="str">
        <f t="shared" si="0"/>
        <v/>
      </c>
      <c r="AU562" s="1147"/>
      <c r="BB562" s="3"/>
      <c r="BC562" s="3"/>
      <c r="BD562" s="3"/>
      <c r="BE562" s="3"/>
      <c r="BF562" s="3"/>
      <c r="BG562" s="3"/>
      <c r="BH562" s="3"/>
      <c r="BI562" s="3"/>
    </row>
    <row r="563" spans="1:61" ht="12.95" customHeight="1">
      <c r="B563" s="52" t="s">
        <v>647</v>
      </c>
      <c r="C563" s="1675"/>
      <c r="D563" s="1675"/>
      <c r="E563" s="1675"/>
      <c r="F563" s="1675"/>
      <c r="G563" s="1675"/>
      <c r="H563" s="1675"/>
      <c r="I563" s="1675"/>
      <c r="J563" s="1675"/>
      <c r="K563" s="1675"/>
      <c r="L563" s="1675"/>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69"/>
      <c r="AF563" s="1670"/>
      <c r="AG563" s="1670"/>
      <c r="AH563" s="1671"/>
      <c r="AI563" s="1672"/>
      <c r="AJ563" s="1673"/>
      <c r="AK563" s="1673"/>
      <c r="AL563" s="1674"/>
      <c r="AM563" s="1666"/>
      <c r="AN563" s="1667"/>
      <c r="AO563" s="1667"/>
      <c r="AP563" s="1667"/>
      <c r="AQ563" s="1667"/>
      <c r="AR563" s="1667"/>
      <c r="AS563" s="1668"/>
      <c r="AT563" s="1148" t="str">
        <f t="shared" si="0"/>
        <v/>
      </c>
      <c r="BB563" s="3"/>
      <c r="BC563" s="3"/>
      <c r="BD563" s="3"/>
      <c r="BE563" s="3"/>
      <c r="BF563" s="3"/>
      <c r="BG563" s="3"/>
      <c r="BH563" s="3"/>
      <c r="BI563" s="3"/>
    </row>
    <row r="564" spans="1:61" ht="12.95" customHeight="1">
      <c r="B564" s="52" t="s">
        <v>362</v>
      </c>
      <c r="C564" s="1675"/>
      <c r="D564" s="1675"/>
      <c r="E564" s="1675"/>
      <c r="F564" s="1675"/>
      <c r="G564" s="1675"/>
      <c r="H564" s="1675"/>
      <c r="I564" s="1675"/>
      <c r="J564" s="1675"/>
      <c r="K564" s="1675"/>
      <c r="L564" s="1675"/>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69"/>
      <c r="AF564" s="1670"/>
      <c r="AG564" s="1670"/>
      <c r="AH564" s="1671"/>
      <c r="AI564" s="1672"/>
      <c r="AJ564" s="1673"/>
      <c r="AK564" s="1673"/>
      <c r="AL564" s="1674"/>
      <c r="AM564" s="1666"/>
      <c r="AN564" s="1667"/>
      <c r="AO564" s="1667"/>
      <c r="AP564" s="1667"/>
      <c r="AQ564" s="1667"/>
      <c r="AR564" s="1667"/>
      <c r="AS564" s="1668"/>
      <c r="AT564" s="1148" t="str">
        <f t="shared" si="0"/>
        <v/>
      </c>
      <c r="BB564" s="3"/>
      <c r="BC564" s="3"/>
      <c r="BD564" s="3"/>
      <c r="BE564" s="3"/>
      <c r="BF564" s="3"/>
      <c r="BG564" s="3"/>
      <c r="BH564" s="3"/>
      <c r="BI564" s="3"/>
    </row>
    <row r="565" spans="1:61" ht="12.95" customHeight="1">
      <c r="B565" s="52" t="s">
        <v>363</v>
      </c>
      <c r="C565" s="1675"/>
      <c r="D565" s="1675"/>
      <c r="E565" s="1675"/>
      <c r="F565" s="1675"/>
      <c r="G565" s="1675"/>
      <c r="H565" s="1675"/>
      <c r="I565" s="1675"/>
      <c r="J565" s="1675"/>
      <c r="K565" s="1675"/>
      <c r="L565" s="1675"/>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69"/>
      <c r="AF565" s="1670"/>
      <c r="AG565" s="1670"/>
      <c r="AH565" s="1671"/>
      <c r="AI565" s="1672"/>
      <c r="AJ565" s="1673"/>
      <c r="AK565" s="1673"/>
      <c r="AL565" s="1674"/>
      <c r="AM565" s="1666"/>
      <c r="AN565" s="1667"/>
      <c r="AO565" s="1667"/>
      <c r="AP565" s="1667"/>
      <c r="AQ565" s="1667"/>
      <c r="AR565" s="1667"/>
      <c r="AS565" s="1668"/>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37608628</v>
      </c>
      <c r="AN566" s="1615"/>
      <c r="AO566" s="1615"/>
      <c r="AP566" s="1615"/>
      <c r="AQ566" s="1615"/>
      <c r="AR566" s="1615"/>
      <c r="AS566" s="161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Citibank</v>
      </c>
      <c r="H568" s="1358"/>
      <c r="I568" s="1358"/>
      <c r="J568" s="1358"/>
      <c r="K568" s="1358"/>
      <c r="L568" s="1358"/>
      <c r="M568" s="1358"/>
      <c r="N568" s="1358"/>
      <c r="O568" s="1358"/>
      <c r="P568" s="1358"/>
      <c r="Q568" s="1358"/>
      <c r="R568" s="1358"/>
      <c r="S568" s="8"/>
      <c r="T568" s="55" t="s">
        <v>113</v>
      </c>
      <c r="U568" t="s">
        <v>464</v>
      </c>
      <c r="Z568" s="1358" t="str">
        <f>C555</f>
        <v>Citibank</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2696</v>
      </c>
      <c r="H569" s="1371"/>
      <c r="I569" s="1371"/>
      <c r="J569" s="1371"/>
      <c r="K569" s="1371"/>
      <c r="L569" s="1371"/>
      <c r="M569" s="1371"/>
      <c r="N569" s="1371"/>
      <c r="O569" s="1371"/>
      <c r="P569" s="1371"/>
      <c r="Q569" s="1371"/>
      <c r="R569" s="1371"/>
      <c r="S569" s="8"/>
      <c r="T569" s="22"/>
      <c r="U569" t="s">
        <v>85</v>
      </c>
      <c r="Z569" s="1371" t="s">
        <v>2696</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495</v>
      </c>
      <c r="H570" s="1371"/>
      <c r="I570" s="1371"/>
      <c r="J570" s="1371"/>
      <c r="K570" s="1371"/>
      <c r="L570" s="1371"/>
      <c r="M570" s="1371"/>
      <c r="N570" s="1371"/>
      <c r="O570" s="1371"/>
      <c r="P570" s="1371"/>
      <c r="Q570" s="1371"/>
      <c r="R570" s="1371"/>
      <c r="T570" s="22"/>
      <c r="U570" t="s">
        <v>581</v>
      </c>
      <c r="Z570" s="1348" t="s">
        <v>495</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416" t="s">
        <v>2697</v>
      </c>
      <c r="H571" s="1371"/>
      <c r="I571" s="1371"/>
      <c r="J571" s="1371"/>
      <c r="K571" s="1371"/>
      <c r="L571" s="1371"/>
      <c r="M571" s="1371"/>
      <c r="N571" s="1371"/>
      <c r="O571" s="1371"/>
      <c r="P571" s="1371"/>
      <c r="Q571" s="1371"/>
      <c r="R571" s="1371"/>
      <c r="S571" s="8"/>
      <c r="T571" s="22"/>
      <c r="U571" t="s">
        <v>17</v>
      </c>
      <c r="Z571" s="1348" t="s">
        <v>2697</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691" t="s">
        <v>2698</v>
      </c>
      <c r="H572" s="1346"/>
      <c r="I572" s="1346"/>
      <c r="J572" s="1346"/>
      <c r="K572" s="1346"/>
      <c r="L572" s="1346"/>
      <c r="O572" s="33" t="s">
        <v>206</v>
      </c>
      <c r="P572" s="1436"/>
      <c r="Q572" s="1436"/>
      <c r="R572" s="1436"/>
      <c r="S572" s="10"/>
      <c r="T572" s="22"/>
      <c r="U572" t="s">
        <v>316</v>
      </c>
      <c r="Z572" s="1346" t="s">
        <v>2698</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416" t="s">
        <v>2699</v>
      </c>
      <c r="I573" s="1371"/>
      <c r="J573" s="1371"/>
      <c r="K573" s="1371"/>
      <c r="L573" s="1371"/>
      <c r="M573" s="1371"/>
      <c r="N573" s="1371"/>
      <c r="O573" s="1371"/>
      <c r="P573" s="1371"/>
      <c r="Q573" s="1371"/>
      <c r="R573" s="1371"/>
      <c r="S573" s="8"/>
      <c r="T573" s="22"/>
      <c r="U573" t="s">
        <v>18</v>
      </c>
      <c r="AA573" s="1416" t="s">
        <v>2700</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709"/>
      <c r="N574" s="1709"/>
      <c r="O574" s="1709"/>
      <c r="P574" s="1709"/>
      <c r="Q574" s="1709"/>
      <c r="R574" s="1709"/>
      <c r="S574" s="8"/>
      <c r="T574" s="22"/>
      <c r="U574" s="320" t="s">
        <v>1186</v>
      </c>
      <c r="AA574" s="8"/>
      <c r="AB574" s="8"/>
      <c r="AC574" s="8"/>
      <c r="AD574" s="8"/>
      <c r="AE574" s="8"/>
      <c r="AF574" s="1709"/>
      <c r="AG574" s="1709"/>
      <c r="AH574" s="1709"/>
      <c r="AI574" s="1709"/>
      <c r="AJ574" s="1709"/>
      <c r="AK574" s="1709"/>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Citibank</v>
      </c>
      <c r="H577" s="1358"/>
      <c r="I577" s="1358"/>
      <c r="J577" s="1358"/>
      <c r="K577" s="1358"/>
      <c r="L577" s="1358"/>
      <c r="M577" s="1358"/>
      <c r="N577" s="1358"/>
      <c r="O577" s="1358"/>
      <c r="P577" s="1358"/>
      <c r="Q577" s="1358"/>
      <c r="R577" s="1358"/>
      <c r="T577" s="55" t="s">
        <v>582</v>
      </c>
      <c r="U577" t="s">
        <v>464</v>
      </c>
      <c r="Z577" s="1358" t="str">
        <f>C557</f>
        <v>Boston Financial</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2696</v>
      </c>
      <c r="H578" s="1371"/>
      <c r="I578" s="1371"/>
      <c r="J578" s="1371"/>
      <c r="K578" s="1371"/>
      <c r="L578" s="1371"/>
      <c r="M578" s="1371"/>
      <c r="N578" s="1371"/>
      <c r="O578" s="1371"/>
      <c r="P578" s="1371"/>
      <c r="Q578" s="1371"/>
      <c r="R578" s="1371"/>
      <c r="T578" s="22"/>
      <c r="U578" t="s">
        <v>85</v>
      </c>
      <c r="Z578" s="1371" t="s">
        <v>2664</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495</v>
      </c>
      <c r="H579" s="1348"/>
      <c r="I579" s="1348"/>
      <c r="J579" s="1348"/>
      <c r="K579" s="1348"/>
      <c r="L579" s="1348"/>
      <c r="M579" s="1348"/>
      <c r="N579" s="1348"/>
      <c r="O579" s="1348"/>
      <c r="P579" s="1348"/>
      <c r="Q579" s="1348"/>
      <c r="R579" s="1348"/>
      <c r="T579" s="22"/>
      <c r="U579" t="s">
        <v>581</v>
      </c>
      <c r="Z579" s="1348" t="s">
        <v>2665</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2697</v>
      </c>
      <c r="H580" s="1348"/>
      <c r="I580" s="1348"/>
      <c r="J580" s="1348"/>
      <c r="K580" s="1348"/>
      <c r="L580" s="1348"/>
      <c r="M580" s="1348"/>
      <c r="N580" s="1348"/>
      <c r="O580" s="1348"/>
      <c r="P580" s="1348"/>
      <c r="Q580" s="1348"/>
      <c r="R580" s="1348"/>
      <c r="T580" s="22"/>
      <c r="U580" t="s">
        <v>17</v>
      </c>
      <c r="Z580" s="1348" t="s">
        <v>2666</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2698</v>
      </c>
      <c r="H581" s="1346"/>
      <c r="I581" s="1346"/>
      <c r="J581" s="1346"/>
      <c r="K581" s="1346"/>
      <c r="L581" s="1346"/>
      <c r="O581" s="33" t="s">
        <v>206</v>
      </c>
      <c r="P581" s="1436"/>
      <c r="Q581" s="1436"/>
      <c r="R581" s="1436"/>
      <c r="T581" s="22"/>
      <c r="U581" t="s">
        <v>316</v>
      </c>
      <c r="Z581" s="1346" t="s">
        <v>2667</v>
      </c>
      <c r="AA581" s="1346"/>
      <c r="AB581" s="1346"/>
      <c r="AC581" s="1346"/>
      <c r="AD581" s="1346"/>
      <c r="AE581" s="1346"/>
      <c r="AH581" s="33" t="s">
        <v>206</v>
      </c>
      <c r="AI581" s="1436"/>
      <c r="AJ581" s="1436"/>
      <c r="AK581" s="1436"/>
      <c r="BB581" s="3"/>
      <c r="BC581" s="3"/>
    </row>
    <row r="582" spans="1:55" ht="12.95" customHeight="1">
      <c r="A582" s="22"/>
      <c r="B582" t="s">
        <v>18</v>
      </c>
      <c r="H582" s="1416" t="s">
        <v>2120</v>
      </c>
      <c r="I582" s="1371"/>
      <c r="J582" s="1371"/>
      <c r="K582" s="1371"/>
      <c r="L582" s="1371"/>
      <c r="M582" s="1371"/>
      <c r="N582" s="1371"/>
      <c r="O582" s="1371"/>
      <c r="P582" s="1371"/>
      <c r="Q582" s="1371"/>
      <c r="R582" s="1371"/>
      <c r="T582" s="22"/>
      <c r="U582" t="s">
        <v>18</v>
      </c>
      <c r="AA582" s="1371" t="s">
        <v>2701</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Global Housing Development, Inc.</v>
      </c>
      <c r="H585" s="1358"/>
      <c r="I585" s="1358"/>
      <c r="J585" s="1358"/>
      <c r="K585" s="1358"/>
      <c r="L585" s="1358"/>
      <c r="M585" s="1358"/>
      <c r="N585" s="1358"/>
      <c r="O585" s="1358"/>
      <c r="P585" s="1358"/>
      <c r="Q585" s="1358"/>
      <c r="R585" s="1358"/>
      <c r="T585" s="55" t="s">
        <v>585</v>
      </c>
      <c r="U585" t="s">
        <v>464</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416" t="s">
        <v>2630</v>
      </c>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581</v>
      </c>
      <c r="G587" s="1416" t="s">
        <v>2641</v>
      </c>
      <c r="H587" s="1371"/>
      <c r="I587" s="1371"/>
      <c r="J587" s="1371"/>
      <c r="K587" s="1371"/>
      <c r="L587" s="1371"/>
      <c r="M587" s="1371"/>
      <c r="N587" s="1371"/>
      <c r="O587" s="1371"/>
      <c r="P587" s="1371"/>
      <c r="Q587" s="1371"/>
      <c r="R587" s="1371"/>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416" t="s">
        <v>2631</v>
      </c>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691" t="s">
        <v>2642</v>
      </c>
      <c r="H589" s="1346"/>
      <c r="I589" s="1346"/>
      <c r="J589" s="1346"/>
      <c r="K589" s="1346"/>
      <c r="L589" s="1346"/>
      <c r="O589" s="33" t="s">
        <v>206</v>
      </c>
      <c r="P589" s="1436"/>
      <c r="Q589" s="1436"/>
      <c r="R589" s="1436"/>
      <c r="T589" s="22"/>
      <c r="U589" t="s">
        <v>316</v>
      </c>
      <c r="Z589" s="1346"/>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
        <v>2702</v>
      </c>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99" t="s">
        <v>2104</v>
      </c>
      <c r="C624" s="1699"/>
      <c r="D624" s="1699"/>
      <c r="E624" s="1699"/>
      <c r="F624" s="1699"/>
      <c r="G624" s="1699"/>
      <c r="H624" s="1699"/>
      <c r="I624" s="1699"/>
      <c r="J624" s="1699"/>
      <c r="K624" s="1699"/>
      <c r="L624" s="1699"/>
      <c r="M624" s="1441" t="s">
        <v>2105</v>
      </c>
      <c r="N624" s="1441"/>
      <c r="O624" s="1441"/>
      <c r="P624" s="1441"/>
      <c r="Q624" s="1441" t="s">
        <v>1854</v>
      </c>
      <c r="R624" s="1441"/>
      <c r="S624" s="1441"/>
      <c r="T624" s="1441" t="s">
        <v>1852</v>
      </c>
      <c r="U624" s="1441"/>
      <c r="V624" s="1441"/>
      <c r="W624" s="1700" t="s">
        <v>454</v>
      </c>
      <c r="X624" s="1700"/>
      <c r="Y624" s="1700"/>
      <c r="Z624" s="1430" t="s">
        <v>2134</v>
      </c>
      <c r="AA624" s="1430"/>
      <c r="AB624" s="1431"/>
      <c r="AC624" s="1676" t="s">
        <v>1678</v>
      </c>
      <c r="AD624" s="1677"/>
      <c r="AE624" s="1678"/>
      <c r="AF624" s="1685" t="s">
        <v>1932</v>
      </c>
      <c r="AG624" s="1430"/>
      <c r="AH624" s="1430"/>
      <c r="AI624" s="1430"/>
      <c r="AJ624" s="1431"/>
      <c r="AK624" s="1733" t="s">
        <v>1933</v>
      </c>
      <c r="AL624" s="1734"/>
      <c r="AM624" s="1734"/>
      <c r="AN624" s="1735"/>
      <c r="AO624" s="1441" t="s">
        <v>455</v>
      </c>
      <c r="AP624" s="1441"/>
      <c r="AQ624" s="1441"/>
      <c r="AR624" s="1441"/>
      <c r="AS624" s="1441"/>
      <c r="AU624" s="3"/>
      <c r="AZ624" s="3"/>
      <c r="BA624" s="3"/>
      <c r="BB624" s="3"/>
      <c r="BC624" s="3"/>
    </row>
    <row r="625" spans="2:157" ht="12.95"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79"/>
      <c r="AD625" s="1680"/>
      <c r="AE625" s="1681"/>
      <c r="AF625" s="1686"/>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2"/>
      <c r="AD626" s="1683"/>
      <c r="AE626" s="1684"/>
      <c r="AF626" s="1687"/>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0" t="s">
        <v>2694</v>
      </c>
      <c r="D627" s="1690"/>
      <c r="E627" s="1690"/>
      <c r="F627" s="1690"/>
      <c r="G627" s="1690"/>
      <c r="H627" s="1690"/>
      <c r="I627" s="1690"/>
      <c r="J627" s="1690"/>
      <c r="K627" s="1690"/>
      <c r="L627" s="1690"/>
      <c r="M627" s="1617" t="s">
        <v>2115</v>
      </c>
      <c r="N627" s="1617"/>
      <c r="O627" s="1617"/>
      <c r="P627" s="1617"/>
      <c r="Q627" s="1425">
        <v>204</v>
      </c>
      <c r="R627" s="1425"/>
      <c r="S627" s="1426"/>
      <c r="T627" s="1424">
        <v>480</v>
      </c>
      <c r="U627" s="1425"/>
      <c r="V627" s="1426"/>
      <c r="W627" s="1437">
        <v>5.7500000000000002E-2</v>
      </c>
      <c r="X627" s="1438"/>
      <c r="Y627" s="1439"/>
      <c r="Z627" s="1477" t="s">
        <v>2133</v>
      </c>
      <c r="AA627" s="1478"/>
      <c r="AB627" s="1479"/>
      <c r="AC627" s="1445">
        <v>1</v>
      </c>
      <c r="AD627" s="1446"/>
      <c r="AE627" s="1447"/>
      <c r="AF627" s="1474">
        <v>1162267</v>
      </c>
      <c r="AG627" s="1475"/>
      <c r="AH627" s="1475"/>
      <c r="AI627" s="1475"/>
      <c r="AJ627" s="1476"/>
      <c r="AK627" s="1427"/>
      <c r="AL627" s="1428"/>
      <c r="AM627" s="1428"/>
      <c r="AN627" s="1429"/>
      <c r="AO627" s="1480">
        <v>18053488</v>
      </c>
      <c r="AP627" s="1480"/>
      <c r="AQ627" s="1480"/>
      <c r="AR627" s="1480"/>
      <c r="AS627" s="1480"/>
      <c r="AT627" s="3"/>
      <c r="AU627" s="3"/>
      <c r="AZ627" s="3"/>
      <c r="BA627" s="3"/>
      <c r="BB627" s="3"/>
      <c r="BC627" s="3"/>
      <c r="BD627" s="3"/>
    </row>
    <row r="628" spans="2:157" ht="12.95" customHeight="1">
      <c r="B628" s="52" t="s">
        <v>113</v>
      </c>
      <c r="C628" s="1690" t="s">
        <v>2629</v>
      </c>
      <c r="D628" s="1690"/>
      <c r="E628" s="1690"/>
      <c r="F628" s="1690"/>
      <c r="G628" s="1690"/>
      <c r="H628" s="1690"/>
      <c r="I628" s="1690"/>
      <c r="J628" s="1690"/>
      <c r="K628" s="1690"/>
      <c r="L628" s="1690"/>
      <c r="M628" s="1617" t="s">
        <v>2108</v>
      </c>
      <c r="N628" s="1617"/>
      <c r="O628" s="1617"/>
      <c r="P628" s="1617"/>
      <c r="Q628" s="1424">
        <v>660</v>
      </c>
      <c r="R628" s="1425"/>
      <c r="S628" s="1426"/>
      <c r="T628" s="1424">
        <v>660</v>
      </c>
      <c r="U628" s="1425"/>
      <c r="V628" s="1426"/>
      <c r="W628" s="1437">
        <v>0.08</v>
      </c>
      <c r="X628" s="1438"/>
      <c r="Y628" s="1439"/>
      <c r="Z628" s="1477" t="s">
        <v>458</v>
      </c>
      <c r="AA628" s="1478"/>
      <c r="AB628" s="1479"/>
      <c r="AC628" s="1445"/>
      <c r="AD628" s="1446"/>
      <c r="AE628" s="1447"/>
      <c r="AF628" s="1474"/>
      <c r="AG628" s="1475"/>
      <c r="AH628" s="1475"/>
      <c r="AI628" s="1475"/>
      <c r="AJ628" s="1476"/>
      <c r="AK628" s="1427"/>
      <c r="AL628" s="1428"/>
      <c r="AM628" s="1428"/>
      <c r="AN628" s="1429"/>
      <c r="AO628" s="1465">
        <v>3727660</v>
      </c>
      <c r="AP628" s="1466"/>
      <c r="AQ628" s="1466"/>
      <c r="AR628" s="1466"/>
      <c r="AS628" s="1467"/>
      <c r="AT628" s="1148" t="str">
        <f>IF(AND(NOT(C627=""),C628="",NOT(C629="")),"!","")</f>
        <v/>
      </c>
      <c r="AU628" s="3"/>
      <c r="AZ628" s="3"/>
      <c r="BA628" s="3"/>
      <c r="BB628" s="3"/>
      <c r="BC628" s="3"/>
      <c r="BD628" s="3"/>
    </row>
    <row r="629" spans="2:157" ht="12.95" customHeight="1">
      <c r="B629" s="52" t="s">
        <v>119</v>
      </c>
      <c r="C629" s="1690"/>
      <c r="D629" s="1690"/>
      <c r="E629" s="1690"/>
      <c r="F629" s="1690"/>
      <c r="G629" s="1690"/>
      <c r="H629" s="1690"/>
      <c r="I629" s="1690"/>
      <c r="J629" s="1690"/>
      <c r="K629" s="1690"/>
      <c r="L629" s="1690"/>
      <c r="M629" s="1617" t="s">
        <v>1185</v>
      </c>
      <c r="N629" s="1617"/>
      <c r="O629" s="1617"/>
      <c r="P629" s="1617"/>
      <c r="Q629" s="1424"/>
      <c r="R629" s="1425"/>
      <c r="S629" s="1426"/>
      <c r="T629" s="1424"/>
      <c r="U629" s="1425"/>
      <c r="V629" s="1426"/>
      <c r="W629" s="1437"/>
      <c r="X629" s="1438"/>
      <c r="Y629" s="1439"/>
      <c r="Z629" s="1477" t="s">
        <v>1185</v>
      </c>
      <c r="AA629" s="1478"/>
      <c r="AB629" s="1479"/>
      <c r="AC629" s="1445"/>
      <c r="AD629" s="1446"/>
      <c r="AE629" s="1447"/>
      <c r="AF629" s="1474"/>
      <c r="AG629" s="1475"/>
      <c r="AH629" s="1475"/>
      <c r="AI629" s="1475"/>
      <c r="AJ629" s="1476"/>
      <c r="AK629" s="1427"/>
      <c r="AL629" s="1428"/>
      <c r="AM629" s="1428"/>
      <c r="AN629" s="1429"/>
      <c r="AO629" s="1465"/>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347"/>
      <c r="D630" s="1347"/>
      <c r="E630" s="1347"/>
      <c r="F630" s="1347"/>
      <c r="G630" s="1347"/>
      <c r="H630" s="1347"/>
      <c r="I630" s="1347"/>
      <c r="J630" s="1347"/>
      <c r="K630" s="1347"/>
      <c r="L630" s="1347"/>
      <c r="M630" s="1617" t="s">
        <v>1185</v>
      </c>
      <c r="N630" s="1617"/>
      <c r="O630" s="1617"/>
      <c r="P630" s="1617"/>
      <c r="Q630" s="1424"/>
      <c r="R630" s="1425"/>
      <c r="S630" s="1426"/>
      <c r="T630" s="1424"/>
      <c r="U630" s="1425"/>
      <c r="V630" s="1426"/>
      <c r="W630" s="1437"/>
      <c r="X630" s="1438"/>
      <c r="Y630" s="1439"/>
      <c r="Z630" s="1477" t="s">
        <v>1185</v>
      </c>
      <c r="AA630" s="1478"/>
      <c r="AB630" s="1479"/>
      <c r="AC630" s="1445"/>
      <c r="AD630" s="1446"/>
      <c r="AE630" s="1447"/>
      <c r="AF630" s="1474"/>
      <c r="AG630" s="1475"/>
      <c r="AH630" s="1475"/>
      <c r="AI630" s="1475"/>
      <c r="AJ630" s="1476"/>
      <c r="AK630" s="1427"/>
      <c r="AL630" s="1428"/>
      <c r="AM630" s="1428"/>
      <c r="AN630" s="1429"/>
      <c r="AO630" s="1465"/>
      <c r="AP630" s="1466"/>
      <c r="AQ630" s="1466"/>
      <c r="AR630" s="1466"/>
      <c r="AS630" s="1467"/>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7" t="s">
        <v>1185</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566.29999999999995</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64.833333333333329</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594.4</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f t="shared" si="4"/>
        <v>101.68421052631578</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21781148</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173.42105263157893</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15827479</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2107.8947368421054</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37608627</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f t="shared" si="5"/>
        <v>111.35000000000001</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f t="shared" si="5"/>
        <v>190.15</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Citibank</v>
      </c>
      <c r="H643" s="1358"/>
      <c r="I643" s="1358"/>
      <c r="J643" s="1358"/>
      <c r="K643" s="1358"/>
      <c r="L643" s="1358"/>
      <c r="M643" s="1358"/>
      <c r="N643" s="1358"/>
      <c r="O643" s="1358"/>
      <c r="P643" s="1358"/>
      <c r="Q643" s="1358"/>
      <c r="R643" s="1358"/>
      <c r="S643" s="8"/>
      <c r="T643" s="55" t="s">
        <v>113</v>
      </c>
      <c r="U643" t="s">
        <v>464</v>
      </c>
      <c r="Z643" s="1358" t="str">
        <f>C628</f>
        <v>Global Housing Development, Inc.</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f t="shared" si="5"/>
        <v>2466.4</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2696</v>
      </c>
      <c r="H644" s="1371"/>
      <c r="I644" s="1371"/>
      <c r="J644" s="1371"/>
      <c r="K644" s="1371"/>
      <c r="L644" s="1371"/>
      <c r="M644" s="1371"/>
      <c r="N644" s="1371"/>
      <c r="O644" s="1371"/>
      <c r="P644" s="1371"/>
      <c r="Q644" s="1371"/>
      <c r="R644" s="1371"/>
      <c r="S644" s="8"/>
      <c r="T644" s="22"/>
      <c r="U644" t="s">
        <v>85</v>
      </c>
      <c r="Z644" s="1371" t="s">
        <v>2630</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t="s">
        <v>495</v>
      </c>
      <c r="H645" s="1371"/>
      <c r="I645" s="1371"/>
      <c r="J645" s="1371"/>
      <c r="K645" s="1371"/>
      <c r="L645" s="1371"/>
      <c r="M645" s="1371"/>
      <c r="N645" s="1371"/>
      <c r="O645" s="1371"/>
      <c r="P645" s="1371"/>
      <c r="Q645" s="1371"/>
      <c r="R645" s="1371"/>
      <c r="T645" s="22"/>
      <c r="U645" t="s">
        <v>581</v>
      </c>
      <c r="Z645" s="1348" t="s">
        <v>2641</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2697</v>
      </c>
      <c r="H646" s="1371"/>
      <c r="I646" s="1371"/>
      <c r="J646" s="1371"/>
      <c r="K646" s="1371"/>
      <c r="L646" s="1371"/>
      <c r="M646" s="1371"/>
      <c r="N646" s="1371"/>
      <c r="O646" s="1371"/>
      <c r="P646" s="1371"/>
      <c r="Q646" s="1371"/>
      <c r="R646" s="1371"/>
      <c r="S646" s="8"/>
      <c r="T646" s="22"/>
      <c r="U646" t="s">
        <v>17</v>
      </c>
      <c r="Z646" s="1348" t="s">
        <v>2631</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t="s">
        <v>2698</v>
      </c>
      <c r="H647" s="1346"/>
      <c r="I647" s="1346"/>
      <c r="J647" s="1346"/>
      <c r="K647" s="1346"/>
      <c r="L647" s="1346"/>
      <c r="O647" s="33" t="s">
        <v>206</v>
      </c>
      <c r="P647" s="1436"/>
      <c r="Q647" s="1436"/>
      <c r="R647" s="1436"/>
      <c r="S647" s="10"/>
      <c r="T647" s="22"/>
      <c r="U647" t="s">
        <v>316</v>
      </c>
      <c r="Z647" s="1346" t="s">
        <v>2642</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416" t="s">
        <v>2703</v>
      </c>
      <c r="I648" s="1371"/>
      <c r="J648" s="1371"/>
      <c r="K648" s="1371"/>
      <c r="L648" s="1371"/>
      <c r="M648" s="1371"/>
      <c r="N648" s="1371"/>
      <c r="O648" s="1371"/>
      <c r="P648" s="1371"/>
      <c r="Q648" s="1371"/>
      <c r="R648" s="1371"/>
      <c r="S648" s="8"/>
      <c r="T648" s="22"/>
      <c r="U648" t="s">
        <v>18</v>
      </c>
      <c r="AA648" s="1416" t="s">
        <v>2322</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f>C629</f>
        <v>0</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c r="H655" s="1346"/>
      <c r="I655" s="1346"/>
      <c r="J655" s="1346"/>
      <c r="K655" s="1346"/>
      <c r="L655" s="1346"/>
      <c r="O655" s="33" t="s">
        <v>206</v>
      </c>
      <c r="P655" s="1436"/>
      <c r="Q655" s="1436"/>
      <c r="R655" s="1436"/>
      <c r="T655" s="22"/>
      <c r="U655" t="s">
        <v>316</v>
      </c>
      <c r="Z655" s="1346"/>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1225.5333333333333</v>
      </c>
      <c r="ED670" s="1444"/>
      <c r="EE670" s="1444"/>
      <c r="EF670" s="1444"/>
      <c r="EG670" s="1444"/>
      <c r="EH670" s="1444">
        <f>SUMIF(EH635:EL669,"&gt;0")</f>
        <v>2383</v>
      </c>
      <c r="EI670" s="1444"/>
      <c r="EJ670" s="1444"/>
      <c r="EK670" s="1444"/>
      <c r="EL670" s="1444"/>
      <c r="EM670" s="1444">
        <f>SUMIF(EM635:EQ669,"&gt;0")</f>
        <v>2767.9</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88">
        <v>45909</v>
      </c>
      <c r="AF695" s="1688"/>
      <c r="AG695" s="1688"/>
      <c r="AH695" s="1688"/>
      <c r="AI695" s="1688"/>
    </row>
    <row r="696" spans="1:67" ht="12.95" customHeight="1">
      <c r="B696" s="135"/>
      <c r="C696" s="135"/>
      <c r="D696" s="317" t="s">
        <v>984</v>
      </c>
      <c r="E696" s="135"/>
      <c r="F696" s="135"/>
      <c r="G696" s="135"/>
      <c r="H696" s="135"/>
      <c r="AE696" s="1701">
        <v>45979</v>
      </c>
      <c r="AF696" s="1701"/>
      <c r="AG696" s="1701"/>
      <c r="AH696" s="1701"/>
      <c r="AI696" s="1701"/>
    </row>
    <row r="697" spans="1:67" ht="12.95" customHeight="1">
      <c r="B697" s="135"/>
      <c r="C697" s="135"/>
    </row>
    <row r="698" spans="1:67" ht="12.95" customHeight="1">
      <c r="B698" s="135"/>
      <c r="C698" s="135"/>
      <c r="D698" s="136" t="s">
        <v>817</v>
      </c>
      <c r="E698" s="135"/>
      <c r="F698" s="135"/>
      <c r="G698" s="135"/>
      <c r="H698" s="135"/>
      <c r="AE698" s="1688">
        <v>46160</v>
      </c>
      <c r="AF698" s="1688"/>
      <c r="AG698" s="1688"/>
      <c r="AH698" s="1688"/>
      <c r="AI698" s="1688"/>
    </row>
    <row r="699" spans="1:67" ht="12.95" customHeight="1">
      <c r="B699" s="135"/>
      <c r="C699" s="135"/>
      <c r="D699" s="136" t="s">
        <v>436</v>
      </c>
      <c r="E699" s="135"/>
      <c r="F699" s="135"/>
      <c r="G699" s="135"/>
      <c r="H699" s="135"/>
      <c r="AE699" s="1660">
        <v>0.26250000000000001</v>
      </c>
      <c r="AF699" s="1660"/>
      <c r="AG699" s="1660"/>
      <c r="AH699" s="1660"/>
      <c r="AI699" s="1660"/>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1681</v>
      </c>
      <c r="L714" s="1720"/>
      <c r="M714" s="1720"/>
      <c r="N714" s="1721"/>
      <c r="O714" s="1362" t="s">
        <v>448</v>
      </c>
      <c r="P714" s="1363"/>
      <c r="Q714" s="1363"/>
      <c r="R714" s="1363"/>
      <c r="S714" s="1364"/>
      <c r="T714" s="1658" t="s">
        <v>1951</v>
      </c>
      <c r="U714" s="1363"/>
      <c r="V714" s="1363"/>
      <c r="W714" s="1364"/>
      <c r="X714" s="1658" t="s">
        <v>1953</v>
      </c>
      <c r="Y714" s="1363"/>
      <c r="Z714" s="1363"/>
      <c r="AA714" s="1363"/>
      <c r="AB714" s="1364"/>
      <c r="AC714" s="1658" t="s">
        <v>1952</v>
      </c>
      <c r="AD714" s="1363"/>
      <c r="AE714" s="1363"/>
      <c r="AF714" s="1363"/>
      <c r="AG714" s="1364"/>
      <c r="AH714" s="1658" t="s">
        <v>1954</v>
      </c>
      <c r="AI714" s="1363"/>
      <c r="AJ714" s="1364"/>
      <c r="AK714" s="1658"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1630</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325</v>
      </c>
      <c r="C718" s="1338"/>
      <c r="D718" s="1338"/>
      <c r="E718" s="1338"/>
      <c r="F718" s="1339"/>
      <c r="G718" s="1349">
        <v>21</v>
      </c>
      <c r="H718" s="1350"/>
      <c r="I718" s="1350"/>
      <c r="J718" s="1351"/>
      <c r="K718" s="1343">
        <v>483</v>
      </c>
      <c r="L718" s="1344"/>
      <c r="M718" s="1344"/>
      <c r="N718" s="1345"/>
      <c r="O718" s="1340">
        <v>809</v>
      </c>
      <c r="P718" s="1341"/>
      <c r="Q718" s="1341"/>
      <c r="R718" s="1341"/>
      <c r="S718" s="1342"/>
      <c r="T718" s="1340">
        <v>43</v>
      </c>
      <c r="U718" s="1341"/>
      <c r="V718" s="1341"/>
      <c r="W718" s="1342"/>
      <c r="X718" s="1352">
        <f t="shared" ref="X718:X741" si="8">O718+T718</f>
        <v>852</v>
      </c>
      <c r="Y718" s="1353"/>
      <c r="Z718" s="1353"/>
      <c r="AA718" s="1353"/>
      <c r="AB718" s="1354"/>
      <c r="AC718" s="1359">
        <v>0.3</v>
      </c>
      <c r="AD718" s="1360"/>
      <c r="AE718" s="1360"/>
      <c r="AF718" s="1360"/>
      <c r="AG718" s="1361"/>
      <c r="AH718" s="1355">
        <f>IF($AC718&gt;0,($X718/$AZ718), "")</f>
        <v>0.3</v>
      </c>
      <c r="AI718" s="1356"/>
      <c r="AJ718" s="1357"/>
      <c r="AK718" s="1337" t="s">
        <v>592</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21</v>
      </c>
      <c r="BG718" s="297">
        <f t="shared" ref="BG718:BG752" si="11">IF($BF$753=0,0,BF718/$BF$753)</f>
        <v>0.30434782608695654</v>
      </c>
      <c r="BH718" s="298">
        <f t="shared" ref="BH718:BH752" si="12">IF(BG718=0,"",BG718*AC718)</f>
        <v>9.1304347826086957E-2</v>
      </c>
      <c r="BI718" s="3"/>
      <c r="BJ718" s="3"/>
      <c r="BK718" s="3"/>
      <c r="BL718" s="3"/>
      <c r="BM718" s="3"/>
      <c r="BN718" s="3"/>
      <c r="BS718" s="293">
        <f t="shared" ref="BS718:BS752" si="13">G718</f>
        <v>21</v>
      </c>
      <c r="BT718" s="297">
        <f t="shared" ref="BT718:BT752" si="14">IF($BS$753=0,0,BS718/$BS$753)</f>
        <v>0.30434782608695654</v>
      </c>
      <c r="BU718" s="298">
        <f t="shared" ref="BU718:BU752" si="15">IF(BT718=0,"",BT718*AH718)</f>
        <v>9.1304347826086957E-2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21</v>
      </c>
      <c r="CN718" s="1469"/>
      <c r="CO718" s="3"/>
      <c r="CP718" s="1457">
        <f t="shared" ref="CP718:CP752" si="18">IF(B718="SRO/Studio",G718,0)</f>
        <v>0</v>
      </c>
      <c r="CQ718" s="1458"/>
      <c r="CR718" s="1458"/>
      <c r="CS718" s="1458"/>
      <c r="CT718" s="1459"/>
      <c r="CU718" s="1442">
        <f t="shared" ref="CU718:CU752" si="19">IF(B718="1 Bedroom",G718,0)</f>
        <v>21</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21</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809</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325</v>
      </c>
      <c r="C719" s="1338"/>
      <c r="D719" s="1338"/>
      <c r="E719" s="1338"/>
      <c r="F719" s="1339"/>
      <c r="G719" s="1349">
        <v>1</v>
      </c>
      <c r="H719" s="1350"/>
      <c r="I719" s="1350"/>
      <c r="J719" s="1351"/>
      <c r="K719" s="1343">
        <v>483</v>
      </c>
      <c r="L719" s="1344"/>
      <c r="M719" s="1344"/>
      <c r="N719" s="1345"/>
      <c r="O719" s="1340">
        <v>1945</v>
      </c>
      <c r="P719" s="1341"/>
      <c r="Q719" s="1341"/>
      <c r="R719" s="1341"/>
      <c r="S719" s="1342"/>
      <c r="T719" s="1340">
        <v>43</v>
      </c>
      <c r="U719" s="1341"/>
      <c r="V719" s="1341"/>
      <c r="W719" s="1342"/>
      <c r="X719" s="1352">
        <f t="shared" si="8"/>
        <v>1988</v>
      </c>
      <c r="Y719" s="1353"/>
      <c r="Z719" s="1353"/>
      <c r="AA719" s="1353"/>
      <c r="AB719" s="1354"/>
      <c r="AC719" s="1359">
        <v>0.7</v>
      </c>
      <c r="AD719" s="1360"/>
      <c r="AE719" s="1360"/>
      <c r="AF719" s="1360"/>
      <c r="AG719" s="1361"/>
      <c r="AH719" s="1355">
        <f t="shared" ref="AH719:AH752" si="36">IF($AC719&gt;0,($X719/$AZ719), "")</f>
        <v>0.7</v>
      </c>
      <c r="AI719" s="1356"/>
      <c r="AJ719" s="1357"/>
      <c r="AK719" s="1337" t="s">
        <v>592</v>
      </c>
      <c r="AL719" s="1338"/>
      <c r="AM719" s="1338"/>
      <c r="AN719" s="1338"/>
      <c r="AO719" s="1339"/>
      <c r="AP719" s="3"/>
      <c r="AQ719" s="3"/>
      <c r="AR719" s="3"/>
      <c r="AS719" s="3"/>
      <c r="AZ719" s="118">
        <f t="shared" si="9"/>
        <v>2840</v>
      </c>
      <c r="BA719" s="3"/>
      <c r="BB719" s="3"/>
      <c r="BC719" s="3"/>
      <c r="BD719" s="3"/>
      <c r="BE719" s="204"/>
      <c r="BF719" s="294">
        <f t="shared" si="10"/>
        <v>1</v>
      </c>
      <c r="BG719" s="297">
        <f t="shared" si="11"/>
        <v>1.4492753623188406E-2</v>
      </c>
      <c r="BH719" s="298">
        <f t="shared" si="12"/>
        <v>1.0144927536231883E-2</v>
      </c>
      <c r="BI719" s="3"/>
      <c r="BJ719" s="3"/>
      <c r="BK719" s="3"/>
      <c r="BL719" s="3"/>
      <c r="BM719" s="3"/>
      <c r="BN719" s="3"/>
      <c r="BS719" s="294">
        <f t="shared" si="13"/>
        <v>1</v>
      </c>
      <c r="BT719" s="297">
        <f t="shared" si="14"/>
        <v>1.4492753623188406E-2</v>
      </c>
      <c r="BU719" s="298">
        <f t="shared" si="15"/>
        <v>1.0144927536231883E-2</v>
      </c>
      <c r="CC719" s="3"/>
      <c r="CD719" s="3"/>
      <c r="CE719" s="3"/>
      <c r="CF719" s="3"/>
      <c r="CG719" s="1462">
        <f t="shared" ref="CG719:CG752" si="37">IF(AND(AC719&lt;=0.5,AC719&gt;=0.36),1,0)</f>
        <v>0</v>
      </c>
      <c r="CH719" s="1463"/>
      <c r="CI719" s="1468">
        <f t="shared" ref="CI719:CI752" si="38">IF(CG719=1,G719,0)</f>
        <v>0</v>
      </c>
      <c r="CJ719" s="1469"/>
      <c r="CK719" s="1462">
        <f t="shared" si="16"/>
        <v>0</v>
      </c>
      <c r="CL719" s="1463"/>
      <c r="CM719" s="1468">
        <f t="shared" si="17"/>
        <v>0</v>
      </c>
      <c r="CN719" s="1469"/>
      <c r="CO719" s="3"/>
      <c r="CP719" s="1457">
        <f t="shared" si="18"/>
        <v>0</v>
      </c>
      <c r="CQ719" s="1458"/>
      <c r="CR719" s="1458"/>
      <c r="CS719" s="1458"/>
      <c r="CT719" s="1459"/>
      <c r="CU719" s="1442">
        <f t="shared" si="19"/>
        <v>1</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1945</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325</v>
      </c>
      <c r="C720" s="1338"/>
      <c r="D720" s="1338"/>
      <c r="E720" s="1338"/>
      <c r="F720" s="1339"/>
      <c r="G720" s="1349">
        <v>8</v>
      </c>
      <c r="H720" s="1350"/>
      <c r="I720" s="1350"/>
      <c r="J720" s="1351"/>
      <c r="K720" s="1343">
        <v>483</v>
      </c>
      <c r="L720" s="1344"/>
      <c r="M720" s="1344"/>
      <c r="N720" s="1345"/>
      <c r="O720" s="1340">
        <v>2229</v>
      </c>
      <c r="P720" s="1341"/>
      <c r="Q720" s="1341"/>
      <c r="R720" s="1341"/>
      <c r="S720" s="1342"/>
      <c r="T720" s="1340">
        <v>43</v>
      </c>
      <c r="U720" s="1341"/>
      <c r="V720" s="1341"/>
      <c r="W720" s="1342"/>
      <c r="X720" s="1352">
        <f t="shared" si="8"/>
        <v>2272</v>
      </c>
      <c r="Y720" s="1353"/>
      <c r="Z720" s="1353"/>
      <c r="AA720" s="1353"/>
      <c r="AB720" s="1354"/>
      <c r="AC720" s="1359">
        <v>0.8</v>
      </c>
      <c r="AD720" s="1360"/>
      <c r="AE720" s="1360"/>
      <c r="AF720" s="1360"/>
      <c r="AG720" s="1361"/>
      <c r="AH720" s="1355">
        <f t="shared" si="36"/>
        <v>0.8</v>
      </c>
      <c r="AI720" s="1356"/>
      <c r="AJ720" s="1357"/>
      <c r="AK720" s="1337" t="s">
        <v>592</v>
      </c>
      <c r="AL720" s="1338"/>
      <c r="AM720" s="1338"/>
      <c r="AN720" s="1338"/>
      <c r="AO720" s="1339"/>
      <c r="AP720" s="3"/>
      <c r="AQ720" s="3"/>
      <c r="AR720" s="3"/>
      <c r="AS720" s="3"/>
      <c r="AZ720" s="118">
        <f t="shared" si="9"/>
        <v>2840</v>
      </c>
      <c r="BA720" s="3"/>
      <c r="BB720" s="3"/>
      <c r="BC720" s="3"/>
      <c r="BD720" s="3"/>
      <c r="BE720" s="204"/>
      <c r="BF720" s="294">
        <f t="shared" si="10"/>
        <v>8</v>
      </c>
      <c r="BG720" s="297">
        <f t="shared" si="11"/>
        <v>0.11594202898550725</v>
      </c>
      <c r="BH720" s="298">
        <f t="shared" si="12"/>
        <v>9.2753623188405798E-2</v>
      </c>
      <c r="BI720" s="3"/>
      <c r="BJ720" s="3"/>
      <c r="BK720" s="3"/>
      <c r="BL720" s="3"/>
      <c r="BM720" s="3"/>
      <c r="BN720" s="3"/>
      <c r="BS720" s="294">
        <f t="shared" si="13"/>
        <v>8</v>
      </c>
      <c r="BT720" s="297">
        <f t="shared" si="14"/>
        <v>0.11594202898550725</v>
      </c>
      <c r="BU720" s="298">
        <f t="shared" si="15"/>
        <v>9.2753623188405798E-2</v>
      </c>
      <c r="CC720" s="3"/>
      <c r="CD720" s="3"/>
      <c r="CE720" s="3"/>
      <c r="CF720" s="3"/>
      <c r="CG720" s="1462">
        <f t="shared" si="37"/>
        <v>0</v>
      </c>
      <c r="CH720" s="1463"/>
      <c r="CI720" s="1468">
        <f t="shared" si="38"/>
        <v>0</v>
      </c>
      <c r="CJ720" s="1469"/>
      <c r="CK720" s="1462">
        <f t="shared" si="16"/>
        <v>0</v>
      </c>
      <c r="CL720" s="1463"/>
      <c r="CM720" s="1468">
        <f t="shared" si="17"/>
        <v>0</v>
      </c>
      <c r="CN720" s="1469"/>
      <c r="CO720" s="3"/>
      <c r="CP720" s="1457">
        <f t="shared" si="18"/>
        <v>0</v>
      </c>
      <c r="CQ720" s="1458"/>
      <c r="CR720" s="1458"/>
      <c r="CS720" s="1458"/>
      <c r="CT720" s="1459"/>
      <c r="CU720" s="1442">
        <f t="shared" si="19"/>
        <v>8</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2229</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163</v>
      </c>
      <c r="C721" s="1338"/>
      <c r="D721" s="1338"/>
      <c r="E721" s="1338"/>
      <c r="F721" s="1339"/>
      <c r="G721" s="1349">
        <v>2</v>
      </c>
      <c r="H721" s="1350"/>
      <c r="I721" s="1350"/>
      <c r="J721" s="1351"/>
      <c r="K721" s="1343">
        <v>717</v>
      </c>
      <c r="L721" s="1344"/>
      <c r="M721" s="1344"/>
      <c r="N721" s="1345"/>
      <c r="O721" s="1340">
        <v>966</v>
      </c>
      <c r="P721" s="1341"/>
      <c r="Q721" s="1341"/>
      <c r="R721" s="1341"/>
      <c r="S721" s="1342"/>
      <c r="T721" s="1340">
        <v>56</v>
      </c>
      <c r="U721" s="1341"/>
      <c r="V721" s="1341"/>
      <c r="W721" s="1342"/>
      <c r="X721" s="1352">
        <f t="shared" si="8"/>
        <v>1022</v>
      </c>
      <c r="Y721" s="1353"/>
      <c r="Z721" s="1353"/>
      <c r="AA721" s="1353"/>
      <c r="AB721" s="1354"/>
      <c r="AC721" s="1359">
        <v>0.3</v>
      </c>
      <c r="AD721" s="1360"/>
      <c r="AE721" s="1360"/>
      <c r="AF721" s="1360"/>
      <c r="AG721" s="1361"/>
      <c r="AH721" s="1355">
        <f t="shared" si="36"/>
        <v>0.30005871990604815</v>
      </c>
      <c r="AI721" s="1356"/>
      <c r="AJ721" s="1357"/>
      <c r="AK721" s="1337" t="s">
        <v>592</v>
      </c>
      <c r="AL721" s="1338"/>
      <c r="AM721" s="1338"/>
      <c r="AN721" s="1338"/>
      <c r="AO721" s="1339"/>
      <c r="AP721" s="3"/>
      <c r="AQ721" s="3"/>
      <c r="AR721" s="3"/>
      <c r="AS721" s="3"/>
      <c r="AY721" s="116"/>
      <c r="AZ721" s="118">
        <f t="shared" si="9"/>
        <v>3406</v>
      </c>
      <c r="BA721" s="3"/>
      <c r="BB721" s="3"/>
      <c r="BC721" s="3"/>
      <c r="BD721" s="3"/>
      <c r="BE721" s="204"/>
      <c r="BF721" s="294">
        <f t="shared" si="10"/>
        <v>2</v>
      </c>
      <c r="BG721" s="297">
        <f t="shared" si="11"/>
        <v>2.8985507246376812E-2</v>
      </c>
      <c r="BH721" s="298">
        <f t="shared" si="12"/>
        <v>8.6956521739130436E-3</v>
      </c>
      <c r="BI721" s="3"/>
      <c r="BJ721" s="3"/>
      <c r="BK721" s="3"/>
      <c r="BL721" s="3"/>
      <c r="BM721" s="3"/>
      <c r="BN721" s="3"/>
      <c r="BS721" s="294">
        <f t="shared" si="13"/>
        <v>2</v>
      </c>
      <c r="BT721" s="297">
        <f t="shared" si="14"/>
        <v>2.8985507246376812E-2</v>
      </c>
      <c r="BU721" s="298">
        <f t="shared" si="15"/>
        <v>8.6973542001753095E-3</v>
      </c>
      <c r="CC721" s="3"/>
      <c r="CD721" s="3"/>
      <c r="CE721" s="3"/>
      <c r="CF721" s="3"/>
      <c r="CG721" s="1462">
        <f t="shared" si="37"/>
        <v>0</v>
      </c>
      <c r="CH721" s="1463"/>
      <c r="CI721" s="1468">
        <f t="shared" si="38"/>
        <v>0</v>
      </c>
      <c r="CJ721" s="1469"/>
      <c r="CK721" s="1462">
        <f t="shared" si="16"/>
        <v>1</v>
      </c>
      <c r="CL721" s="1463"/>
      <c r="CM721" s="1468">
        <f t="shared" si="17"/>
        <v>2</v>
      </c>
      <c r="CN721" s="1469"/>
      <c r="CO721" s="3"/>
      <c r="CP721" s="1457">
        <f t="shared" si="18"/>
        <v>0</v>
      </c>
      <c r="CQ721" s="1458"/>
      <c r="CR721" s="1458"/>
      <c r="CS721" s="1458"/>
      <c r="CT721" s="1459"/>
      <c r="CU721" s="1442">
        <f t="shared" si="19"/>
        <v>0</v>
      </c>
      <c r="CV721" s="1442"/>
      <c r="CW721" s="1442"/>
      <c r="CX721" s="1442"/>
      <c r="CY721" s="1442"/>
      <c r="CZ721" s="1442">
        <f t="shared" si="20"/>
        <v>2</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2</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t="str">
        <f t="shared" si="31"/>
        <v/>
      </c>
      <c r="FF721" s="1464"/>
      <c r="FG721" s="1464"/>
      <c r="FH721" s="1464"/>
      <c r="FI721" s="1463"/>
      <c r="FJ721" s="1462">
        <f t="shared" si="32"/>
        <v>966</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t="s">
        <v>163</v>
      </c>
      <c r="C722" s="1338"/>
      <c r="D722" s="1338"/>
      <c r="E722" s="1338"/>
      <c r="F722" s="1339"/>
      <c r="G722" s="1349">
        <v>2</v>
      </c>
      <c r="H722" s="1350"/>
      <c r="I722" s="1350"/>
      <c r="J722" s="1351"/>
      <c r="K722" s="1343">
        <v>717</v>
      </c>
      <c r="L722" s="1344"/>
      <c r="M722" s="1344"/>
      <c r="N722" s="1345"/>
      <c r="O722" s="1340">
        <v>1647.5</v>
      </c>
      <c r="P722" s="1341"/>
      <c r="Q722" s="1341"/>
      <c r="R722" s="1341"/>
      <c r="S722" s="1342"/>
      <c r="T722" s="1340">
        <v>56</v>
      </c>
      <c r="U722" s="1341"/>
      <c r="V722" s="1341"/>
      <c r="W722" s="1342"/>
      <c r="X722" s="1352">
        <f t="shared" si="8"/>
        <v>1703.5</v>
      </c>
      <c r="Y722" s="1353"/>
      <c r="Z722" s="1353"/>
      <c r="AA722" s="1353"/>
      <c r="AB722" s="1354"/>
      <c r="AC722" s="1359">
        <v>0.5</v>
      </c>
      <c r="AD722" s="1360"/>
      <c r="AE722" s="1360"/>
      <c r="AF722" s="1360"/>
      <c r="AG722" s="1361"/>
      <c r="AH722" s="1355">
        <f t="shared" si="36"/>
        <v>0.50014679976512033</v>
      </c>
      <c r="AI722" s="1356"/>
      <c r="AJ722" s="1357"/>
      <c r="AK722" s="1337" t="s">
        <v>592</v>
      </c>
      <c r="AL722" s="1338"/>
      <c r="AM722" s="1338"/>
      <c r="AN722" s="1338"/>
      <c r="AO722" s="1339"/>
      <c r="AP722" s="3"/>
      <c r="AQ722" s="3"/>
      <c r="AR722" s="3"/>
      <c r="AS722" s="3"/>
      <c r="AY722" s="116"/>
      <c r="AZ722" s="118">
        <f t="shared" si="9"/>
        <v>3406</v>
      </c>
      <c r="BA722" s="3"/>
      <c r="BB722" s="3"/>
      <c r="BC722" s="3"/>
      <c r="BD722" s="3"/>
      <c r="BE722" s="204"/>
      <c r="BF722" s="294">
        <f t="shared" si="10"/>
        <v>2</v>
      </c>
      <c r="BG722" s="297">
        <f t="shared" si="11"/>
        <v>2.8985507246376812E-2</v>
      </c>
      <c r="BH722" s="298">
        <f t="shared" si="12"/>
        <v>1.4492753623188406E-2</v>
      </c>
      <c r="BI722" s="3"/>
      <c r="BJ722" s="3"/>
      <c r="BK722" s="3"/>
      <c r="BL722" s="3"/>
      <c r="BM722" s="3"/>
      <c r="BN722" s="3"/>
      <c r="BS722" s="294">
        <f t="shared" si="13"/>
        <v>2</v>
      </c>
      <c r="BT722" s="297">
        <f t="shared" si="14"/>
        <v>2.8985507246376812E-2</v>
      </c>
      <c r="BU722" s="298">
        <f t="shared" si="15"/>
        <v>1.4497008688844067E-2</v>
      </c>
      <c r="CC722" s="3"/>
      <c r="CD722" s="3"/>
      <c r="CE722" s="3"/>
      <c r="CF722" s="3"/>
      <c r="CG722" s="1462">
        <f t="shared" si="37"/>
        <v>1</v>
      </c>
      <c r="CH722" s="1463"/>
      <c r="CI722" s="1468">
        <f t="shared" si="38"/>
        <v>2</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2</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f t="shared" si="32"/>
        <v>1647.5</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t="s">
        <v>163</v>
      </c>
      <c r="C723" s="1338"/>
      <c r="D723" s="1338"/>
      <c r="E723" s="1338"/>
      <c r="F723" s="1339"/>
      <c r="G723" s="1349">
        <v>15</v>
      </c>
      <c r="H723" s="1350"/>
      <c r="I723" s="1350"/>
      <c r="J723" s="1351"/>
      <c r="K723" s="1343">
        <v>717</v>
      </c>
      <c r="L723" s="1344"/>
      <c r="M723" s="1344"/>
      <c r="N723" s="1345"/>
      <c r="O723" s="1340">
        <v>2670</v>
      </c>
      <c r="P723" s="1341"/>
      <c r="Q723" s="1341"/>
      <c r="R723" s="1341"/>
      <c r="S723" s="1342"/>
      <c r="T723" s="1340">
        <v>56</v>
      </c>
      <c r="U723" s="1341"/>
      <c r="V723" s="1341"/>
      <c r="W723" s="1342"/>
      <c r="X723" s="1352">
        <f t="shared" si="8"/>
        <v>2726</v>
      </c>
      <c r="Y723" s="1353"/>
      <c r="Z723" s="1353"/>
      <c r="AA723" s="1353"/>
      <c r="AB723" s="1354"/>
      <c r="AC723" s="1359">
        <v>0.8</v>
      </c>
      <c r="AD723" s="1360"/>
      <c r="AE723" s="1360"/>
      <c r="AF723" s="1360"/>
      <c r="AG723" s="1361"/>
      <c r="AH723" s="1355">
        <f t="shared" si="36"/>
        <v>0.80035231943628893</v>
      </c>
      <c r="AI723" s="1356"/>
      <c r="AJ723" s="1357"/>
      <c r="AK723" s="1337" t="s">
        <v>592</v>
      </c>
      <c r="AL723" s="1338"/>
      <c r="AM723" s="1338"/>
      <c r="AN723" s="1338"/>
      <c r="AO723" s="1339"/>
      <c r="AP723" s="3"/>
      <c r="AQ723" s="3"/>
      <c r="AR723" s="3"/>
      <c r="AS723" s="3"/>
      <c r="AY723" s="116"/>
      <c r="AZ723" s="118">
        <f t="shared" si="9"/>
        <v>3406</v>
      </c>
      <c r="BA723" s="3"/>
      <c r="BB723" s="3"/>
      <c r="BC723" s="3"/>
      <c r="BD723" s="3"/>
      <c r="BE723" s="204"/>
      <c r="BF723" s="294">
        <f t="shared" si="10"/>
        <v>15</v>
      </c>
      <c r="BG723" s="297">
        <f t="shared" si="11"/>
        <v>0.21739130434782608</v>
      </c>
      <c r="BH723" s="298">
        <f t="shared" si="12"/>
        <v>0.17391304347826086</v>
      </c>
      <c r="BI723" s="3"/>
      <c r="BJ723" s="3"/>
      <c r="BK723" s="3"/>
      <c r="BL723" s="3"/>
      <c r="BM723" s="3"/>
      <c r="BN723" s="3"/>
      <c r="BS723" s="294">
        <f t="shared" si="13"/>
        <v>15</v>
      </c>
      <c r="BT723" s="297">
        <f t="shared" si="14"/>
        <v>0.21739130434782608</v>
      </c>
      <c r="BU723" s="298">
        <f t="shared" si="15"/>
        <v>0.17398963466006281</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15</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2670</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t="s">
        <v>164</v>
      </c>
      <c r="C724" s="1338"/>
      <c r="D724" s="1338"/>
      <c r="E724" s="1338"/>
      <c r="F724" s="1339"/>
      <c r="G724" s="1349">
        <v>2</v>
      </c>
      <c r="H724" s="1350"/>
      <c r="I724" s="1350"/>
      <c r="J724" s="1351"/>
      <c r="K724" s="1343">
        <v>930</v>
      </c>
      <c r="L724" s="1344"/>
      <c r="M724" s="1344"/>
      <c r="N724" s="1345"/>
      <c r="O724" s="1340">
        <v>1113.5</v>
      </c>
      <c r="P724" s="1341"/>
      <c r="Q724" s="1341"/>
      <c r="R724" s="1341"/>
      <c r="S724" s="1342"/>
      <c r="T724" s="1340">
        <v>68</v>
      </c>
      <c r="U724" s="1341"/>
      <c r="V724" s="1341"/>
      <c r="W724" s="1342"/>
      <c r="X724" s="1352">
        <f t="shared" si="8"/>
        <v>1181.5</v>
      </c>
      <c r="Y724" s="1353"/>
      <c r="Z724" s="1353"/>
      <c r="AA724" s="1353"/>
      <c r="AB724" s="1354"/>
      <c r="AC724" s="1359">
        <v>0.3</v>
      </c>
      <c r="AD724" s="1360"/>
      <c r="AE724" s="1360"/>
      <c r="AF724" s="1360"/>
      <c r="AG724" s="1361"/>
      <c r="AH724" s="1355">
        <f t="shared" si="36"/>
        <v>0.3000253936008126</v>
      </c>
      <c r="AI724" s="1356"/>
      <c r="AJ724" s="1357"/>
      <c r="AK724" s="1337" t="s">
        <v>592</v>
      </c>
      <c r="AL724" s="1338"/>
      <c r="AM724" s="1338"/>
      <c r="AN724" s="1338"/>
      <c r="AO724" s="1339"/>
      <c r="AP724" s="3"/>
      <c r="AQ724" s="3"/>
      <c r="AR724" s="3"/>
      <c r="AS724" s="3"/>
      <c r="AY724" s="116"/>
      <c r="AZ724" s="118">
        <f t="shared" si="9"/>
        <v>3938</v>
      </c>
      <c r="BA724" s="3"/>
      <c r="BB724" s="3"/>
      <c r="BC724" s="3"/>
      <c r="BD724" s="3"/>
      <c r="BE724" s="204"/>
      <c r="BF724" s="294">
        <f t="shared" si="10"/>
        <v>2</v>
      </c>
      <c r="BG724" s="297">
        <f t="shared" si="11"/>
        <v>2.8985507246376812E-2</v>
      </c>
      <c r="BH724" s="298">
        <f t="shared" si="12"/>
        <v>8.6956521739130436E-3</v>
      </c>
      <c r="BI724" s="3"/>
      <c r="BJ724" s="3"/>
      <c r="BK724" s="3"/>
      <c r="BL724" s="3"/>
      <c r="BM724" s="3"/>
      <c r="BN724" s="3"/>
      <c r="BS724" s="294">
        <f t="shared" si="13"/>
        <v>2</v>
      </c>
      <c r="BT724" s="297">
        <f t="shared" si="14"/>
        <v>2.8985507246376812E-2</v>
      </c>
      <c r="BU724" s="298">
        <f t="shared" si="15"/>
        <v>8.6963882203134092E-3</v>
      </c>
      <c r="CC724" s="3"/>
      <c r="CE724" s="3"/>
      <c r="CF724" s="3"/>
      <c r="CG724" s="1462">
        <f t="shared" si="37"/>
        <v>0</v>
      </c>
      <c r="CH724" s="1463"/>
      <c r="CI724" s="1468">
        <f t="shared" si="38"/>
        <v>0</v>
      </c>
      <c r="CJ724" s="1469"/>
      <c r="CK724" s="1462">
        <f t="shared" si="16"/>
        <v>1</v>
      </c>
      <c r="CL724" s="1463"/>
      <c r="CM724" s="1468">
        <f t="shared" si="17"/>
        <v>2</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2</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2</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f t="shared" si="33"/>
        <v>1113.5</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t="s">
        <v>164</v>
      </c>
      <c r="C725" s="1338"/>
      <c r="D725" s="1338"/>
      <c r="E725" s="1338"/>
      <c r="F725" s="1339"/>
      <c r="G725" s="1349">
        <v>2</v>
      </c>
      <c r="H725" s="1350"/>
      <c r="I725" s="1350"/>
      <c r="J725" s="1351"/>
      <c r="K725" s="1343">
        <v>930</v>
      </c>
      <c r="L725" s="1344"/>
      <c r="M725" s="1344"/>
      <c r="N725" s="1345"/>
      <c r="O725" s="1340">
        <v>1901.5</v>
      </c>
      <c r="P725" s="1341"/>
      <c r="Q725" s="1341"/>
      <c r="R725" s="1341"/>
      <c r="S725" s="1342"/>
      <c r="T725" s="1340">
        <v>68</v>
      </c>
      <c r="U725" s="1341"/>
      <c r="V725" s="1341"/>
      <c r="W725" s="1342"/>
      <c r="X725" s="1352">
        <f t="shared" si="8"/>
        <v>1969.5</v>
      </c>
      <c r="Y725" s="1353"/>
      <c r="Z725" s="1353"/>
      <c r="AA725" s="1353"/>
      <c r="AB725" s="1354"/>
      <c r="AC725" s="1359">
        <v>0.5</v>
      </c>
      <c r="AD725" s="1360"/>
      <c r="AE725" s="1360"/>
      <c r="AF725" s="1360"/>
      <c r="AG725" s="1361"/>
      <c r="AH725" s="1355">
        <f t="shared" si="36"/>
        <v>0.50012696800406298</v>
      </c>
      <c r="AI725" s="1356"/>
      <c r="AJ725" s="1357"/>
      <c r="AK725" s="1337" t="s">
        <v>592</v>
      </c>
      <c r="AL725" s="1338"/>
      <c r="AM725" s="1338"/>
      <c r="AN725" s="1338"/>
      <c r="AO725" s="1339"/>
      <c r="AP725" s="3"/>
      <c r="AQ725" s="3"/>
      <c r="AR725" s="3"/>
      <c r="AS725" s="3"/>
      <c r="AY725" s="1085"/>
      <c r="AZ725" s="118">
        <f t="shared" si="9"/>
        <v>3938</v>
      </c>
      <c r="BA725" s="3"/>
      <c r="BB725" s="3"/>
      <c r="BC725" s="3"/>
      <c r="BD725" s="3"/>
      <c r="BE725" s="204"/>
      <c r="BF725" s="294">
        <f t="shared" si="10"/>
        <v>2</v>
      </c>
      <c r="BG725" s="297">
        <f t="shared" si="11"/>
        <v>2.8985507246376812E-2</v>
      </c>
      <c r="BH725" s="298">
        <f t="shared" si="12"/>
        <v>1.4492753623188406E-2</v>
      </c>
      <c r="BI725" s="3"/>
      <c r="BJ725" s="3"/>
      <c r="BK725" s="3"/>
      <c r="BL725" s="3"/>
      <c r="BM725" s="3"/>
      <c r="BN725" s="3"/>
      <c r="BS725" s="294">
        <f t="shared" si="13"/>
        <v>2</v>
      </c>
      <c r="BT725" s="297">
        <f t="shared" si="14"/>
        <v>2.8985507246376812E-2</v>
      </c>
      <c r="BU725" s="298">
        <f t="shared" si="15"/>
        <v>1.4496433855190231E-2</v>
      </c>
      <c r="BV725" s="292"/>
      <c r="BW725" s="3"/>
      <c r="BX725" s="3"/>
      <c r="BY725" s="3"/>
      <c r="BZ725" s="3"/>
      <c r="CA725" s="3"/>
      <c r="CB725" s="3"/>
      <c r="CC725" s="3"/>
      <c r="CE725" s="3"/>
      <c r="CF725" s="3"/>
      <c r="CG725" s="1462">
        <f t="shared" si="37"/>
        <v>1</v>
      </c>
      <c r="CH725" s="1463"/>
      <c r="CI725" s="1468">
        <f t="shared" si="38"/>
        <v>2</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2</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f t="shared" si="33"/>
        <v>1901.5</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t="s">
        <v>164</v>
      </c>
      <c r="C726" s="1338"/>
      <c r="D726" s="1338"/>
      <c r="E726" s="1338"/>
      <c r="F726" s="1339"/>
      <c r="G726" s="1349">
        <v>16</v>
      </c>
      <c r="H726" s="1350"/>
      <c r="I726" s="1350"/>
      <c r="J726" s="1351"/>
      <c r="K726" s="1343">
        <v>930</v>
      </c>
      <c r="L726" s="1344"/>
      <c r="M726" s="1344"/>
      <c r="N726" s="1345"/>
      <c r="O726" s="1340">
        <v>3083</v>
      </c>
      <c r="P726" s="1341"/>
      <c r="Q726" s="1341"/>
      <c r="R726" s="1341"/>
      <c r="S726" s="1342"/>
      <c r="T726" s="1340">
        <v>68</v>
      </c>
      <c r="U726" s="1341"/>
      <c r="V726" s="1341"/>
      <c r="W726" s="1342"/>
      <c r="X726" s="1352">
        <f t="shared" si="8"/>
        <v>3151</v>
      </c>
      <c r="Y726" s="1353"/>
      <c r="Z726" s="1353"/>
      <c r="AA726" s="1353"/>
      <c r="AB726" s="1354"/>
      <c r="AC726" s="1359">
        <v>0.8</v>
      </c>
      <c r="AD726" s="1360"/>
      <c r="AE726" s="1360"/>
      <c r="AF726" s="1360"/>
      <c r="AG726" s="1361"/>
      <c r="AH726" s="1355">
        <f t="shared" si="36"/>
        <v>0.80015236160487557</v>
      </c>
      <c r="AI726" s="1356"/>
      <c r="AJ726" s="1357"/>
      <c r="AK726" s="1337" t="s">
        <v>592</v>
      </c>
      <c r="AL726" s="1338"/>
      <c r="AM726" s="1338"/>
      <c r="AN726" s="1338"/>
      <c r="AO726" s="1339"/>
      <c r="AP726" s="3"/>
      <c r="AQ726" s="3"/>
      <c r="AR726" s="3"/>
      <c r="AS726" s="3"/>
      <c r="AY726" s="1085"/>
      <c r="AZ726" s="118">
        <f t="shared" si="9"/>
        <v>3938</v>
      </c>
      <c r="BA726" s="3"/>
      <c r="BB726" s="3"/>
      <c r="BC726" s="3"/>
      <c r="BD726" s="3"/>
      <c r="BE726" s="204"/>
      <c r="BF726" s="294">
        <f t="shared" si="10"/>
        <v>16</v>
      </c>
      <c r="BG726" s="297">
        <f t="shared" si="11"/>
        <v>0.2318840579710145</v>
      </c>
      <c r="BH726" s="298">
        <f t="shared" si="12"/>
        <v>0.1855072463768116</v>
      </c>
      <c r="BI726" s="3"/>
      <c r="BJ726" s="3"/>
      <c r="BK726" s="3"/>
      <c r="BL726" s="3"/>
      <c r="BM726" s="3"/>
      <c r="BN726" s="3"/>
      <c r="BS726" s="294">
        <f t="shared" si="13"/>
        <v>16</v>
      </c>
      <c r="BT726" s="297">
        <f t="shared" si="14"/>
        <v>0.2318840579710145</v>
      </c>
      <c r="BU726" s="298">
        <f t="shared" si="15"/>
        <v>0.18554257660402912</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16</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f t="shared" si="33"/>
        <v>3083</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69</v>
      </c>
      <c r="H753" s="1621"/>
      <c r="I753" s="1621"/>
      <c r="J753" s="1622"/>
      <c r="K753" s="902" t="s">
        <v>124</v>
      </c>
      <c r="L753" s="5"/>
      <c r="M753" s="5"/>
      <c r="N753" s="46"/>
      <c r="O753" s="1352">
        <f>SUMPRODUCT(G718:G752,O718:O752)</f>
        <v>137401</v>
      </c>
      <c r="P753" s="1353"/>
      <c r="Q753" s="1353"/>
      <c r="R753" s="1353"/>
      <c r="S753" s="1354"/>
      <c r="T753"/>
      <c r="U753"/>
      <c r="V753"/>
      <c r="W753"/>
      <c r="X753" s="904" t="s">
        <v>901</v>
      </c>
      <c r="Y753" s="903"/>
      <c r="Z753" s="903"/>
      <c r="AA753" s="903"/>
      <c r="AB753" s="905"/>
      <c r="AC753" s="1603">
        <f>BH753</f>
        <v>0.60000000000000009</v>
      </c>
      <c r="AD753" s="1604"/>
      <c r="AE753" s="1604"/>
      <c r="AF753" s="1604"/>
      <c r="AG753" s="1605"/>
      <c r="AH753" s="1603">
        <f>IFERROR(BU753,"")</f>
        <v>0.60012229477933965</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69</v>
      </c>
      <c r="BG753" s="300">
        <f>SUM(BG718:BG752)</f>
        <v>1</v>
      </c>
      <c r="BH753" s="300">
        <f>SUM(BH718:BH752)</f>
        <v>0.60000000000000009</v>
      </c>
      <c r="BI753"/>
      <c r="BJ753"/>
      <c r="BK753"/>
      <c r="BL753"/>
      <c r="BO753"/>
      <c r="BP753"/>
      <c r="BQ753"/>
      <c r="BR753"/>
      <c r="BS753" s="859">
        <f>SUM(BS718:BS752)</f>
        <v>69</v>
      </c>
      <c r="BT753" s="300">
        <f>SUM(BT718:BT752)</f>
        <v>1</v>
      </c>
      <c r="BU753" s="300">
        <f>SUM(BU718:BU752)</f>
        <v>0.60012229477933965</v>
      </c>
      <c r="CI753" s="1462">
        <f>SUM(CI718:CJ752)</f>
        <v>4</v>
      </c>
      <c r="CJ753" s="1463"/>
      <c r="CM753" s="1462">
        <f>SUM(CM718:CN752)</f>
        <v>25</v>
      </c>
      <c r="CN753" s="1463"/>
      <c r="CP753" s="1462">
        <f>SUM(CP718:CT752)</f>
        <v>0</v>
      </c>
      <c r="CQ753" s="1464"/>
      <c r="CR753" s="1464"/>
      <c r="CS753" s="1464"/>
      <c r="CT753" s="1463"/>
      <c r="CU753" s="1460">
        <f>SUM(CU718:CY752)</f>
        <v>30</v>
      </c>
      <c r="CV753" s="1460"/>
      <c r="CW753" s="1460"/>
      <c r="CX753" s="1460"/>
      <c r="CY753" s="1460"/>
      <c r="CZ753" s="1460">
        <f>SUM(CZ718:DD752)</f>
        <v>19</v>
      </c>
      <c r="DA753" s="1460"/>
      <c r="DB753" s="1460"/>
      <c r="DC753" s="1460"/>
      <c r="DD753" s="1460"/>
      <c r="DE753" s="1460">
        <f>SUM(DE718:DI752)</f>
        <v>20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21</v>
      </c>
      <c r="EA753" s="1460"/>
      <c r="EB753" s="1460"/>
      <c r="EC753" s="1460"/>
      <c r="ED753" s="1460"/>
      <c r="EE753" s="1460">
        <f>SUM(EE718:EI752)</f>
        <v>2</v>
      </c>
      <c r="EF753" s="1460"/>
      <c r="EG753" s="1460"/>
      <c r="EH753" s="1460"/>
      <c r="EI753" s="1460"/>
      <c r="EJ753" s="1460">
        <f>SUM(EJ718:EN752)</f>
        <v>2</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4983</v>
      </c>
      <c r="FF753" s="1460"/>
      <c r="FG753" s="1460"/>
      <c r="FH753" s="1460"/>
      <c r="FI753" s="1460"/>
      <c r="FJ753" s="1460">
        <f>SUM(FJ718:FN752)</f>
        <v>5283.5</v>
      </c>
      <c r="FK753" s="1460"/>
      <c r="FL753" s="1460"/>
      <c r="FM753" s="1460"/>
      <c r="FN753" s="1460"/>
      <c r="FO753" s="1460">
        <f>SUM(FO718:FS752)</f>
        <v>6098</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69</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30</v>
      </c>
      <c r="CZ755" s="3"/>
      <c r="DA755" s="3"/>
      <c r="DB755" s="3"/>
      <c r="DC755" s="3"/>
      <c r="DD755" s="861">
        <f>CZ753*2</f>
        <v>38</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128</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0">
        <f>DU755</f>
        <v>128</v>
      </c>
      <c r="P756" s="1460"/>
      <c r="Q756" s="1460"/>
      <c r="R756" s="1460"/>
      <c r="S756" s="969"/>
      <c r="T756" s="969"/>
      <c r="U756" s="118" t="s">
        <v>1894</v>
      </c>
      <c r="V756" s="1032"/>
      <c r="W756" s="1032"/>
      <c r="X756" s="1032"/>
      <c r="Y756" s="1033"/>
      <c r="Z756" s="1033"/>
      <c r="AA756" s="1033"/>
      <c r="AB756" s="1033"/>
      <c r="AC756" s="1032"/>
      <c r="AD756" s="1032"/>
      <c r="AE756" s="1032"/>
      <c r="AF756" s="1032"/>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19" t="s">
        <v>1681</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2">
        <v>1</v>
      </c>
      <c r="P773" s="1612"/>
      <c r="Q773" s="1612"/>
      <c r="R773" s="1612"/>
      <c r="S773" s="1612"/>
      <c r="T773" s="1343">
        <v>717</v>
      </c>
      <c r="U773" s="1344"/>
      <c r="V773" s="1344"/>
      <c r="W773" s="1345"/>
      <c r="X773" s="1340">
        <v>3338</v>
      </c>
      <c r="Y773" s="1341"/>
      <c r="Z773" s="1341"/>
      <c r="AA773" s="1341"/>
      <c r="AB773" s="1342"/>
      <c r="AC773" s="1352">
        <f>X773*O773</f>
        <v>3338</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3338</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19" t="s">
        <v>1681</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140739</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1688868</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30</v>
      </c>
      <c r="CV802" s="1472"/>
      <c r="CW802" s="1472"/>
      <c r="CX802" s="1472"/>
      <c r="CY802" s="1473"/>
      <c r="CZ802" s="1471">
        <f>CZ753+CZ777+CZ797</f>
        <v>20</v>
      </c>
      <c r="DA802" s="1472"/>
      <c r="DB802" s="1472"/>
      <c r="DC802" s="1472"/>
      <c r="DD802" s="1473"/>
      <c r="DE802" s="1471">
        <f>DE753+DE777+DE797</f>
        <v>20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128</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70900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v>19600</v>
      </c>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334</v>
      </c>
      <c r="Q816" s="1593"/>
      <c r="R816" s="1593"/>
      <c r="S816" s="1593"/>
      <c r="T816" s="1593"/>
      <c r="U816" s="1593"/>
      <c r="V816" s="1593"/>
      <c r="W816" s="1593"/>
      <c r="X816" s="1593"/>
      <c r="Y816" s="1594"/>
      <c r="Z816" s="1465">
        <v>147077</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237577</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1926445</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v>8</v>
      </c>
      <c r="R825" s="1641"/>
      <c r="S825" s="1641"/>
      <c r="T825" s="1641"/>
      <c r="U825" s="1641">
        <v>11</v>
      </c>
      <c r="V825" s="1641"/>
      <c r="W825" s="1641"/>
      <c r="X825" s="1641"/>
      <c r="Y825" s="1641">
        <v>13</v>
      </c>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v>3</v>
      </c>
      <c r="R827" s="1641"/>
      <c r="S827" s="1641"/>
      <c r="T827" s="1641"/>
      <c r="U827" s="1641">
        <v>4</v>
      </c>
      <c r="V827" s="1641"/>
      <c r="W827" s="1641"/>
      <c r="X827" s="1641"/>
      <c r="Y827" s="1641">
        <v>5</v>
      </c>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v>22</v>
      </c>
      <c r="R829" s="1641"/>
      <c r="S829" s="1641"/>
      <c r="T829" s="1641"/>
      <c r="U829" s="1641">
        <v>28</v>
      </c>
      <c r="V829" s="1641"/>
      <c r="W829" s="1641"/>
      <c r="X829" s="1641"/>
      <c r="Y829" s="1641">
        <v>35</v>
      </c>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2704</v>
      </c>
      <c r="G831" s="1593"/>
      <c r="H831" s="1593"/>
      <c r="I831" s="1593"/>
      <c r="J831" s="1593"/>
      <c r="K831" s="1593"/>
      <c r="L831" s="1593"/>
      <c r="M831" s="1641"/>
      <c r="N831" s="1641"/>
      <c r="O831" s="1641"/>
      <c r="P831" s="1641"/>
      <c r="Q831" s="1641">
        <v>10</v>
      </c>
      <c r="R831" s="1641"/>
      <c r="S831" s="1641"/>
      <c r="T831" s="1641"/>
      <c r="U831" s="1641">
        <v>13</v>
      </c>
      <c r="V831" s="1641"/>
      <c r="W831" s="1641"/>
      <c r="X831" s="1641"/>
      <c r="Y831" s="1641">
        <v>15</v>
      </c>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43</v>
      </c>
      <c r="R832" s="1635"/>
      <c r="S832" s="1635"/>
      <c r="T832" s="1635"/>
      <c r="U832" s="1635">
        <f>SUM(U825:X831)</f>
        <v>56</v>
      </c>
      <c r="V832" s="1635"/>
      <c r="W832" s="1635"/>
      <c r="X832" s="1635"/>
      <c r="Y832" s="1635">
        <f>SUM(Y825:AB831)</f>
        <v>68</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t="s">
        <v>2705</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4300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16500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13750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18000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2706</v>
      </c>
      <c r="N846" s="1593"/>
      <c r="O846" s="1593"/>
      <c r="P846" s="1593"/>
      <c r="Q846" s="1593"/>
      <c r="R846" s="1593"/>
      <c r="S846" s="1593"/>
      <c r="T846" s="1593"/>
      <c r="U846" s="1593"/>
      <c r="V846" s="1594"/>
      <c r="W846" s="1480">
        <v>21200</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73750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v>65000</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351</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26440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28450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4">
        <f>SUM(W851:W854)</f>
        <v>54890</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56060</v>
      </c>
      <c r="X857" s="1630"/>
      <c r="Y857" s="1630"/>
      <c r="Z857" s="1630"/>
      <c r="AA857" s="1630"/>
      <c r="AB857" s="1630"/>
      <c r="AC857" s="1631"/>
      <c r="AD857" s="528"/>
      <c r="AZ857" s="34"/>
      <c r="BA857" s="34"/>
      <c r="BB857" s="34"/>
      <c r="BC857" s="34"/>
    </row>
    <row r="858" spans="3:55" ht="12.95" customHeight="1">
      <c r="C858" s="2" t="s">
        <v>347</v>
      </c>
      <c r="J858" s="121" t="s">
        <v>1657</v>
      </c>
      <c r="K858" s="5"/>
      <c r="L858" s="5"/>
      <c r="M858" s="5"/>
      <c r="N858" s="5"/>
      <c r="O858" s="5"/>
      <c r="P858" s="5"/>
      <c r="Q858" s="5"/>
      <c r="R858" s="5"/>
      <c r="S858" s="5"/>
      <c r="T858" s="1708">
        <v>2</v>
      </c>
      <c r="U858" s="1709"/>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v>41200</v>
      </c>
      <c r="X859" s="1630"/>
      <c r="Y859" s="1630"/>
      <c r="Z859" s="1630"/>
      <c r="AA859" s="1630"/>
      <c r="AB859" s="1630"/>
      <c r="AC859" s="1631"/>
      <c r="AD859" s="533"/>
      <c r="AZ859" s="34"/>
      <c r="BA859" s="34"/>
      <c r="BB859" s="34"/>
      <c r="BC859" s="34"/>
    </row>
    <row r="860" spans="3:55" ht="12.95" customHeight="1">
      <c r="C860" s="2"/>
      <c r="J860" s="121" t="s">
        <v>1658</v>
      </c>
      <c r="K860" s="5"/>
      <c r="L860" s="5"/>
      <c r="M860" s="5"/>
      <c r="N860" s="5"/>
      <c r="O860" s="5"/>
      <c r="P860" s="5"/>
      <c r="Q860" s="5"/>
      <c r="R860" s="5"/>
      <c r="S860" s="5"/>
      <c r="T860" s="1708"/>
      <c r="U860" s="1709"/>
      <c r="V860" s="1710"/>
      <c r="W860" s="874"/>
      <c r="X860" s="875"/>
      <c r="Y860" s="875"/>
      <c r="Z860" s="875"/>
      <c r="AA860" s="875"/>
      <c r="AB860" s="875"/>
      <c r="AC860" s="876"/>
      <c r="AD860" s="533"/>
      <c r="AZ860" s="34"/>
      <c r="BA860" s="34"/>
      <c r="BB860" s="34"/>
      <c r="BC860" s="34"/>
    </row>
    <row r="861" spans="3:55" ht="12.95" customHeight="1">
      <c r="J861" s="45" t="s">
        <v>170</v>
      </c>
      <c r="K861" s="5"/>
      <c r="L861" s="5"/>
      <c r="M861" s="1592" t="s">
        <v>2707</v>
      </c>
      <c r="N861" s="1593"/>
      <c r="O861" s="1593"/>
      <c r="P861" s="1593"/>
      <c r="Q861" s="1593"/>
      <c r="R861" s="1593"/>
      <c r="S861" s="1593"/>
      <c r="T861" s="1593"/>
      <c r="U861" s="1593"/>
      <c r="V861" s="1594"/>
      <c r="W861" s="1629">
        <v>22450</v>
      </c>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119710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38350</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3900</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v>11600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11000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5200</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v>18700</v>
      </c>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v>10000</v>
      </c>
      <c r="X870" s="1480"/>
      <c r="Y870" s="1480"/>
      <c r="Z870" s="1480"/>
      <c r="AA870" s="1480"/>
      <c r="AB870" s="1480"/>
      <c r="AC870" s="1480"/>
      <c r="AU870" s="4"/>
      <c r="AZ870" s="34"/>
      <c r="BA870" s="34"/>
      <c r="BB870" s="34"/>
      <c r="BC870" s="34"/>
    </row>
    <row r="871" spans="3:55" ht="12.95" customHeight="1">
      <c r="J871" s="45" t="s">
        <v>170</v>
      </c>
      <c r="K871" s="5"/>
      <c r="L871" s="5"/>
      <c r="M871" s="1592" t="s">
        <v>2708</v>
      </c>
      <c r="N871" s="1593"/>
      <c r="O871" s="1593"/>
      <c r="P871" s="1593"/>
      <c r="Q871" s="1593"/>
      <c r="R871" s="1593"/>
      <c r="S871" s="1593"/>
      <c r="T871" s="1593"/>
      <c r="U871" s="1593"/>
      <c r="V871" s="1594"/>
      <c r="W871" s="1480">
        <v>13200</v>
      </c>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2">
        <f>SUM(W865:W871)</f>
        <v>73600</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592" t="s">
        <v>2709</v>
      </c>
      <c r="N874" s="1593"/>
      <c r="O874" s="1593"/>
      <c r="P874" s="1593"/>
      <c r="Q874" s="1593"/>
      <c r="R874" s="1593"/>
      <c r="S874" s="1593"/>
      <c r="T874" s="1593"/>
      <c r="U874" s="1593"/>
      <c r="V874" s="1594"/>
      <c r="W874" s="1465">
        <v>5300</v>
      </c>
      <c r="X874" s="1466"/>
      <c r="Y874" s="1466"/>
      <c r="Z874" s="1466"/>
      <c r="AA874" s="1466"/>
      <c r="AB874" s="1466"/>
      <c r="AC874" s="1467"/>
      <c r="AD874" s="533"/>
      <c r="AV874" s="14"/>
      <c r="AW874" s="14"/>
      <c r="AX874" s="14"/>
      <c r="AY874" s="14"/>
      <c r="AZ874" s="34"/>
      <c r="BA874" s="34"/>
      <c r="BB874" s="34"/>
      <c r="BC874" s="34"/>
    </row>
    <row r="875" spans="3:55" ht="12.95" customHeight="1">
      <c r="C875" s="2" t="s">
        <v>1246</v>
      </c>
      <c r="J875" s="45" t="s">
        <v>170</v>
      </c>
      <c r="K875" s="5"/>
      <c r="L875" s="5"/>
      <c r="M875" s="1592" t="s">
        <v>2710</v>
      </c>
      <c r="N875" s="1593"/>
      <c r="O875" s="1593"/>
      <c r="P875" s="1593"/>
      <c r="Q875" s="1593"/>
      <c r="R875" s="1593"/>
      <c r="S875" s="1593"/>
      <c r="T875" s="1593"/>
      <c r="U875" s="1593"/>
      <c r="V875" s="1594"/>
      <c r="W875" s="1465">
        <v>3400</v>
      </c>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8700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434000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70</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6200</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413954</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22800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21000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10500</v>
      </c>
      <c r="AD891" s="1466"/>
      <c r="AE891" s="1466"/>
      <c r="AF891" s="1466"/>
      <c r="AG891" s="1466"/>
      <c r="AH891" s="1467"/>
      <c r="AZ891" s="34"/>
      <c r="BA891" s="34"/>
      <c r="BB891" s="34"/>
      <c r="BC891" s="34"/>
    </row>
    <row r="892" spans="3:55" ht="12.95" hidden="1" customHeight="1">
      <c r="C892" s="1448" t="s">
        <v>2234</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466"/>
      <c r="AD893" s="1466"/>
      <c r="AE893" s="1466"/>
      <c r="AF893" s="1466"/>
      <c r="AG893" s="1466"/>
      <c r="AH893" s="1467"/>
      <c r="AZ893" s="34"/>
      <c r="BA893" s="34"/>
      <c r="BB893" s="34"/>
      <c r="BC893" s="34"/>
    </row>
    <row r="894" spans="3:55" ht="12.95" customHeight="1">
      <c r="C894" s="1632" t="s">
        <v>2711</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5250</v>
      </c>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AM554+AM555</f>
        <v>12198615</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AM556</f>
        <v>18108231</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2194</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2195</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2196</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2197</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2198</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2199</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1279</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2203</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2204</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2200</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2201</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2202</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2205</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2206</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2193</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1663</v>
      </c>
      <c r="D962" s="5"/>
      <c r="E962" s="5"/>
      <c r="F962" s="5"/>
      <c r="G962" s="5"/>
      <c r="H962" s="5"/>
      <c r="I962" s="5"/>
      <c r="J962" s="5"/>
      <c r="K962" s="5"/>
      <c r="L962" s="46"/>
      <c r="M962" s="1404"/>
      <c r="N962" s="1405"/>
      <c r="O962" s="1405"/>
      <c r="P962" s="1405"/>
      <c r="Q962" s="1405"/>
      <c r="R962" s="1405"/>
      <c r="S962" s="1406"/>
      <c r="U962" s="121" t="s">
        <v>1663</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437727</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504695</v>
      </c>
      <c r="S987" s="1551"/>
      <c r="T987" s="1551"/>
      <c r="U987" s="1551"/>
      <c r="V987" s="1551"/>
      <c r="W987" s="1551"/>
      <c r="X987" s="1551"/>
      <c r="Y987" s="1551"/>
      <c r="Z987" s="1551"/>
      <c r="AA987" s="1551"/>
      <c r="AB987" s="1389">
        <f>CU802</f>
        <v>30</v>
      </c>
      <c r="AC987" s="1390"/>
      <c r="AD987" s="1390"/>
      <c r="AE987" s="1390"/>
      <c r="AF987" s="1390"/>
      <c r="AG987" s="1390"/>
      <c r="AH987" s="1390"/>
      <c r="AI987" s="1391"/>
      <c r="AJ987" s="1487">
        <f>IF(ISERROR((R987*AB987)),0,(R987*AB987))</f>
        <v>15140850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608800</v>
      </c>
      <c r="S988" s="1551"/>
      <c r="T988" s="1551"/>
      <c r="U988" s="1551"/>
      <c r="V988" s="1551"/>
      <c r="W988" s="1551"/>
      <c r="X988" s="1551"/>
      <c r="Y988" s="1551"/>
      <c r="Z988" s="1551"/>
      <c r="AA988" s="1551"/>
      <c r="AB988" s="1389">
        <f>CZ802</f>
        <v>20</v>
      </c>
      <c r="AC988" s="1390"/>
      <c r="AD988" s="1390"/>
      <c r="AE988" s="1390"/>
      <c r="AF988" s="1390"/>
      <c r="AG988" s="1390"/>
      <c r="AH988" s="1390"/>
      <c r="AI988" s="1391"/>
      <c r="AJ988" s="1487">
        <f>IF(ISERROR((R988*AB988)),0,(R988*AB988))</f>
        <v>12176000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779264</v>
      </c>
      <c r="S989" s="1551"/>
      <c r="T989" s="1551"/>
      <c r="U989" s="1551"/>
      <c r="V989" s="1551"/>
      <c r="W989" s="1551"/>
      <c r="X989" s="1551"/>
      <c r="Y989" s="1551"/>
      <c r="Z989" s="1551"/>
      <c r="AA989" s="1551"/>
      <c r="AB989" s="1389">
        <f>DE802</f>
        <v>20</v>
      </c>
      <c r="AC989" s="1390"/>
      <c r="AD989" s="1390"/>
      <c r="AE989" s="1390"/>
      <c r="AF989" s="1390"/>
      <c r="AG989" s="1390"/>
      <c r="AH989" s="1390"/>
      <c r="AI989" s="1391"/>
      <c r="AJ989" s="1487">
        <f>IF(ISERROR((R989*AB989)),0,(R989*AB989))</f>
        <v>15585280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868149</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70</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42902130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2236</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2207</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1288</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1286</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69</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0.05</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0.36</v>
      </c>
      <c r="AZ1006" s="34"/>
      <c r="BB1006" s="34"/>
    </row>
    <row r="1007" spans="1:55" ht="12.95" customHeight="1">
      <c r="A1007" s="14"/>
      <c r="B1007" s="255"/>
      <c r="C1007" s="80" t="s">
        <v>673</v>
      </c>
      <c r="D1007" s="1493" t="s">
        <v>1685</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1287</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1289</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1290</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1843</v>
      </c>
      <c r="AZ1012" s="3" t="s">
        <v>2608</v>
      </c>
    </row>
    <row r="1013" spans="1:52" ht="12.95" customHeight="1">
      <c r="A1013" s="14"/>
      <c r="B1013" s="79"/>
      <c r="C1013" s="80" t="s">
        <v>215</v>
      </c>
      <c r="D1013" s="1493" t="s">
        <v>1291</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1292</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3" t="s">
        <v>2237</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6" t="s">
        <v>1293</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0" t="s">
        <v>1294</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6" t="s">
        <v>1295</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2607</v>
      </c>
      <c r="AY1024" s="201">
        <f>IF(SUM(AY1013:AY1023)&lt;=0.2,SUM(AY1013:AY1023),0.2)</f>
        <v>0</v>
      </c>
    </row>
    <row r="1025" spans="1:57" ht="12.95" customHeight="1">
      <c r="A1025" s="14"/>
      <c r="B1025" s="79"/>
      <c r="C1025" s="80" t="s">
        <v>229</v>
      </c>
      <c r="D1025" s="1493" t="s">
        <v>1296</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1692</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1297</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2">
        <f>ROUND(IF(AG1029="yes",(AJ992*0.1),0),0)</f>
        <v>4290213</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1298</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1688</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1689</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3" t="s">
        <v>1690</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546</v>
      </c>
      <c r="AH1036" s="1582"/>
      <c r="AI1036" s="83"/>
      <c r="AJ1036" s="1392">
        <f>ROUND(IF(AND(AG1036="yes",AJ1032=0),(AJ992*0.1),0),0)</f>
        <v>4290213</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1691</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0.42028985507246375</v>
      </c>
      <c r="BB1039" s="3" t="s">
        <v>2494</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1</v>
      </c>
      <c r="BB1040" s="3" t="s">
        <v>2491</v>
      </c>
    </row>
    <row r="1041" spans="1:56" ht="12.95" customHeight="1">
      <c r="A1041" s="14"/>
      <c r="B1041" s="79"/>
      <c r="C1041" s="131" t="s">
        <v>1011</v>
      </c>
      <c r="D1041" s="1493" t="s">
        <v>1299</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2492</v>
      </c>
    </row>
    <row r="1042" spans="1:56" ht="12.95" customHeight="1">
      <c r="A1042" s="14"/>
      <c r="B1042" s="73"/>
      <c r="C1042" s="74"/>
      <c r="D1042" s="1506" t="s">
        <v>2146</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2493</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1686</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2145106.5</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6" t="s">
        <v>1301</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5227660.8000000007</v>
      </c>
      <c r="BA1046" s="1182">
        <f>IF(BA1040,20%,15%)</f>
        <v>0.2</v>
      </c>
      <c r="BB1046" s="3" t="s">
        <v>2480</v>
      </c>
      <c r="BC1046" s="3" t="s">
        <v>2481</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973</v>
      </c>
      <c r="E1048" s="133"/>
      <c r="F1048" s="133"/>
      <c r="G1048" s="133"/>
      <c r="H1048" s="133"/>
      <c r="I1048" s="1569">
        <f>AY1003</f>
        <v>69</v>
      </c>
      <c r="J1048" s="1570"/>
      <c r="K1048" s="7"/>
      <c r="L1048" s="133"/>
      <c r="M1048" s="133"/>
      <c r="N1048" s="133"/>
      <c r="O1048" s="133"/>
      <c r="P1048" s="133"/>
      <c r="Q1048" s="133"/>
      <c r="R1048" s="133"/>
      <c r="S1048" s="133"/>
      <c r="T1048" s="133"/>
      <c r="U1048" s="133"/>
      <c r="V1048" s="134" t="s">
        <v>974</v>
      </c>
      <c r="W1048" s="48"/>
      <c r="X1048" s="1567">
        <f>CI753</f>
        <v>4</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1687</v>
      </c>
      <c r="D1049" s="1493" t="s">
        <v>2172</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30889533.599999998</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6" t="s">
        <v>1300</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3000000</v>
      </c>
      <c r="BA1051" s="3" t="s">
        <v>2485</v>
      </c>
      <c r="BB1051" s="3"/>
      <c r="BC1051" s="3"/>
      <c r="BD1051" s="3" cm="1">
        <f t="array" ref="BD1051">_xlfn.IFS(BA1040,3000000,AND(BA1041&gt;=25%,BA1042&gt;=15),2800000,TRUE,2500000)</f>
        <v>3000000</v>
      </c>
    </row>
    <row r="1052" spans="1:56" ht="12.95" customHeight="1">
      <c r="A1052" s="14"/>
      <c r="B1052" s="77"/>
      <c r="C1052" s="78"/>
      <c r="D1052" s="132" t="s">
        <v>973</v>
      </c>
      <c r="E1052" s="133"/>
      <c r="F1052" s="133"/>
      <c r="G1052" s="133"/>
      <c r="H1052" s="133"/>
      <c r="I1052" s="1569">
        <f>AY1003</f>
        <v>69</v>
      </c>
      <c r="J1052" s="1570"/>
      <c r="K1052" s="14"/>
      <c r="L1052" s="133"/>
      <c r="M1052" s="133"/>
      <c r="N1052" s="133"/>
      <c r="O1052" s="133"/>
      <c r="P1052" s="133"/>
      <c r="Q1052" s="133"/>
      <c r="R1052" s="133"/>
      <c r="S1052" s="133"/>
      <c r="T1052" s="133"/>
      <c r="U1052" s="133"/>
      <c r="V1052" s="134" t="s">
        <v>975</v>
      </c>
      <c r="X1052" s="1567">
        <f>CM753</f>
        <v>25</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84517196.099999994</v>
      </c>
      <c r="AK1053" s="1579"/>
      <c r="AL1053" s="1579"/>
      <c r="AM1053" s="1579"/>
      <c r="AN1053" s="1579"/>
      <c r="AO1053" s="1579"/>
      <c r="AP1053" s="1579"/>
      <c r="AQ1053" s="1580"/>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31365964</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5227660.8000000007</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0.56598401990763625</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5227660</v>
      </c>
      <c r="BB1058" s="3" t="s">
        <v>2495</v>
      </c>
    </row>
    <row r="1059" spans="1:54" ht="12.95"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2227660</v>
      </c>
      <c r="BB1059" s="3" t="s">
        <v>2496</v>
      </c>
    </row>
    <row r="1060" spans="1:54" ht="12.95"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Q554:S554"/>
    <mergeCell ref="AH529:AK529"/>
    <mergeCell ref="AH534:AK534"/>
    <mergeCell ref="AC510:AF510"/>
    <mergeCell ref="Z554:AD554"/>
    <mergeCell ref="M558:P558"/>
    <mergeCell ref="G571:R571"/>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T556:V556"/>
    <mergeCell ref="AC520:AF520"/>
    <mergeCell ref="AC527:AF527"/>
    <mergeCell ref="W551:Y553"/>
    <mergeCell ref="AH521:AK521"/>
    <mergeCell ref="AC530:AF530"/>
    <mergeCell ref="Z555:AD555"/>
    <mergeCell ref="O535:AA535"/>
    <mergeCell ref="AH523:AK523"/>
    <mergeCell ref="AE554:AH554"/>
    <mergeCell ref="AH524:AK524"/>
    <mergeCell ref="AH525:AK525"/>
    <mergeCell ref="AC528:AF528"/>
    <mergeCell ref="AI556:AL556"/>
    <mergeCell ref="T559:V559"/>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G646:R646"/>
    <mergeCell ref="Z652:AK652"/>
    <mergeCell ref="G714:J717"/>
    <mergeCell ref="G668:R668"/>
    <mergeCell ref="CU726:CY726"/>
    <mergeCell ref="T558:V558"/>
    <mergeCell ref="W561:Y561"/>
    <mergeCell ref="W562:Y562"/>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AC521:AF521"/>
    <mergeCell ref="AH527:AK527"/>
    <mergeCell ref="AC517:AF517"/>
    <mergeCell ref="D473:V473"/>
    <mergeCell ref="AC504:AF504"/>
    <mergeCell ref="D470:V470"/>
    <mergeCell ref="D438:AF438"/>
    <mergeCell ref="O529:AA529"/>
    <mergeCell ref="AH533:AK533"/>
    <mergeCell ref="B520:H542"/>
    <mergeCell ref="Z432:AA432"/>
    <mergeCell ref="Q487:AK487"/>
    <mergeCell ref="Q486:AK486"/>
    <mergeCell ref="AH502:AK502"/>
    <mergeCell ref="Q559:S559"/>
    <mergeCell ref="C627:L627"/>
    <mergeCell ref="P581:R581"/>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G689:AH689"/>
    <mergeCell ref="N591:O591"/>
    <mergeCell ref="Q560:S560"/>
    <mergeCell ref="Q565:S56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E368:AH369"/>
    <mergeCell ref="Q365:AG365"/>
    <mergeCell ref="S402:U402"/>
    <mergeCell ref="S489:AK490"/>
    <mergeCell ref="V377:W377"/>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C347:AE347"/>
    <mergeCell ref="P343:AE343"/>
    <mergeCell ref="AA340:AF340"/>
    <mergeCell ref="P344:AE344"/>
    <mergeCell ref="P345:AE345"/>
    <mergeCell ref="R412:S412"/>
    <mergeCell ref="D449:AF449"/>
    <mergeCell ref="AG443:AJ443"/>
    <mergeCell ref="Q429:R429"/>
    <mergeCell ref="D448:AF448"/>
    <mergeCell ref="AG445:AJ445"/>
    <mergeCell ref="AC385:AJ385"/>
    <mergeCell ref="S377:T377"/>
    <mergeCell ref="D437:AF437"/>
    <mergeCell ref="D442:AF442"/>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M238:T238"/>
    <mergeCell ref="T197:U197"/>
    <mergeCell ref="AC253:AE253"/>
    <mergeCell ref="AH246:AK246"/>
    <mergeCell ref="AA311:AK311"/>
    <mergeCell ref="AA306:AK306"/>
    <mergeCell ref="AA303:AK303"/>
    <mergeCell ref="D270:H270"/>
    <mergeCell ref="X270:AC270"/>
    <mergeCell ref="Z263:AE263"/>
    <mergeCell ref="H311:R311"/>
    <mergeCell ref="H308:M308"/>
    <mergeCell ref="P307:R307"/>
    <mergeCell ref="D211:M211"/>
    <mergeCell ref="AI228:AJ228"/>
    <mergeCell ref="M235:AE235"/>
    <mergeCell ref="I185:AE185"/>
    <mergeCell ref="U236:W236"/>
    <mergeCell ref="T189:AE189"/>
    <mergeCell ref="W253:X253"/>
    <mergeCell ref="M252:AE252"/>
    <mergeCell ref="AH254:AK254"/>
    <mergeCell ref="M259:AE259"/>
    <mergeCell ref="AA293:AK293"/>
    <mergeCell ref="L280:AD280"/>
    <mergeCell ref="L275:AD275"/>
    <mergeCell ref="H290:R290"/>
    <mergeCell ref="V276:W276"/>
    <mergeCell ref="AA301:AK301"/>
    <mergeCell ref="AA296:AK296"/>
    <mergeCell ref="H301:R301"/>
    <mergeCell ref="L277:AD277"/>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Y120:AK120"/>
    <mergeCell ref="O160:T160"/>
    <mergeCell ref="AI178:AK178"/>
    <mergeCell ref="R177:S177"/>
    <mergeCell ref="D204:M204"/>
    <mergeCell ref="J173:S173"/>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W234:X234"/>
    <mergeCell ref="T212:U212"/>
    <mergeCell ref="F150:T150"/>
    <mergeCell ref="M237:AE237"/>
    <mergeCell ref="AA249:AK249"/>
    <mergeCell ref="M248:AE248"/>
    <mergeCell ref="M243:AE243"/>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A288:AK288"/>
    <mergeCell ref="H287:R287"/>
    <mergeCell ref="U255:W255"/>
    <mergeCell ref="M264:AE264"/>
    <mergeCell ref="AB276:AD276"/>
    <mergeCell ref="Y278:AD278"/>
    <mergeCell ref="AF259:AK259"/>
    <mergeCell ref="AC261:AE261"/>
    <mergeCell ref="M262:AE262"/>
    <mergeCell ref="W261:X261"/>
    <mergeCell ref="U263:W263"/>
    <mergeCell ref="M257:T257"/>
    <mergeCell ref="H307:M307"/>
    <mergeCell ref="H329:R329"/>
    <mergeCell ref="AA341:AK341"/>
    <mergeCell ref="H340:M340"/>
    <mergeCell ref="M356:N356"/>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H305:R305"/>
    <mergeCell ref="P299:R299"/>
    <mergeCell ref="H293:R293"/>
    <mergeCell ref="AA295:AK295"/>
    <mergeCell ref="AA299:AF299"/>
    <mergeCell ref="AI299:AK299"/>
    <mergeCell ref="H297:R297"/>
    <mergeCell ref="AA300:AF300"/>
    <mergeCell ref="M256:AE256"/>
    <mergeCell ref="AA290:AK290"/>
    <mergeCell ref="AH262:AK262"/>
    <mergeCell ref="AA298:AK298"/>
    <mergeCell ref="AA292:AF292"/>
    <mergeCell ref="H313:R313"/>
    <mergeCell ref="H337:R337"/>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H330:R330"/>
    <mergeCell ref="AA322:AK322"/>
    <mergeCell ref="P315:R315"/>
    <mergeCell ref="H327:R327"/>
    <mergeCell ref="H306:R306"/>
    <mergeCell ref="AA304:AK304"/>
    <mergeCell ref="AA309:AK309"/>
    <mergeCell ref="AA307:AF307"/>
    <mergeCell ref="AA305:AK305"/>
    <mergeCell ref="AA317:AK317"/>
    <mergeCell ref="AA328:AK328"/>
    <mergeCell ref="AA327:AK327"/>
    <mergeCell ref="AI315:AK315"/>
    <mergeCell ref="AA312:AK312"/>
    <mergeCell ref="AA329:AK329"/>
    <mergeCell ref="AA321:AK321"/>
    <mergeCell ref="H325:R325"/>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H314:R314"/>
    <mergeCell ref="H316:M316"/>
    <mergeCell ref="H292:M292"/>
    <mergeCell ref="H309:R309"/>
    <mergeCell ref="T267:X267"/>
    <mergeCell ref="AA319:AK319"/>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W473:Y473"/>
    <mergeCell ref="Q394:U394"/>
    <mergeCell ref="AD412:AE412"/>
    <mergeCell ref="H414:AE415"/>
    <mergeCell ref="AE425:AF425"/>
    <mergeCell ref="I421:K421"/>
    <mergeCell ref="P418:R418"/>
    <mergeCell ref="Q492:AK492"/>
    <mergeCell ref="AF418:AH418"/>
    <mergeCell ref="M358:N358"/>
    <mergeCell ref="R411:S411"/>
    <mergeCell ref="AA335:AK335"/>
    <mergeCell ref="AA336:AK336"/>
    <mergeCell ref="AA337:AK337"/>
    <mergeCell ref="AA338:AK338"/>
    <mergeCell ref="AA339:AF339"/>
    <mergeCell ref="AA331:AF331"/>
    <mergeCell ref="N363:O363"/>
    <mergeCell ref="AA332:AF332"/>
    <mergeCell ref="H332:M332"/>
    <mergeCell ref="C554:L554"/>
    <mergeCell ref="D446:AF446"/>
    <mergeCell ref="D447:AF447"/>
    <mergeCell ref="W466:Y466"/>
    <mergeCell ref="AG446:AJ446"/>
    <mergeCell ref="W467:Y467"/>
    <mergeCell ref="W470:Y470"/>
    <mergeCell ref="D471:V471"/>
    <mergeCell ref="O532:AA532"/>
    <mergeCell ref="P424:Q424"/>
    <mergeCell ref="B551:L553"/>
    <mergeCell ref="Z559:AD559"/>
    <mergeCell ref="Z562:AD562"/>
    <mergeCell ref="AH505:AK505"/>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7:V557"/>
    <mergeCell ref="Q389:U389"/>
    <mergeCell ref="AJ357:AK357"/>
    <mergeCell ref="D444:AF444"/>
    <mergeCell ref="D469:V469"/>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A582:AK582"/>
    <mergeCell ref="H573:R573"/>
    <mergeCell ref="AE560:AH560"/>
    <mergeCell ref="N575:O575"/>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78:AK578"/>
    <mergeCell ref="AI565:AL565"/>
    <mergeCell ref="G568:R568"/>
    <mergeCell ref="M574:R574"/>
    <mergeCell ref="Q561:S561"/>
    <mergeCell ref="C562:L562"/>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G725:CH725"/>
    <mergeCell ref="CZ726:DD726"/>
    <mergeCell ref="CK722:CL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E562:AH562"/>
    <mergeCell ref="Q562:S562"/>
    <mergeCell ref="AH501:AK501"/>
    <mergeCell ref="G474:V474"/>
    <mergeCell ref="AH526:AK526"/>
    <mergeCell ref="M561:P561"/>
    <mergeCell ref="W556:Y556"/>
    <mergeCell ref="C561:L561"/>
    <mergeCell ref="Q556:S556"/>
    <mergeCell ref="W469:Y469"/>
    <mergeCell ref="AH515:AK515"/>
    <mergeCell ref="AC516:AF516"/>
    <mergeCell ref="AE556:AH556"/>
    <mergeCell ref="AC503:AF503"/>
    <mergeCell ref="AC513:AF513"/>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61:AS561"/>
    <mergeCell ref="AE559:AH559"/>
    <mergeCell ref="AI559:AL559"/>
    <mergeCell ref="Z611:AK611"/>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C624:AE626"/>
    <mergeCell ref="Z631:AB631"/>
    <mergeCell ref="AF624:AJ626"/>
    <mergeCell ref="B566:AL566"/>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M559:AS559"/>
    <mergeCell ref="Z687:AE687"/>
    <mergeCell ref="AH718:AJ718"/>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T112" sqref="T11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2)Global Housing Development, Inc.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3500000</v>
      </c>
      <c r="C4" s="147">
        <v>3500000</v>
      </c>
      <c r="D4" s="147"/>
      <c r="E4" s="147">
        <f>C4</f>
        <v>3500000</v>
      </c>
      <c r="F4" s="147"/>
      <c r="G4" s="147"/>
      <c r="H4" s="147"/>
      <c r="I4" s="147"/>
      <c r="J4" s="147"/>
      <c r="K4" s="147"/>
      <c r="L4" s="147"/>
      <c r="M4" s="147"/>
      <c r="N4" s="147"/>
      <c r="O4" s="147"/>
      <c r="P4" s="147"/>
      <c r="Q4" s="147"/>
      <c r="R4" s="516">
        <f>SUM(E4:Q4)</f>
        <v>3500000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3500000</v>
      </c>
      <c r="C8" s="146">
        <f t="shared" ref="C8:Q8" si="0">SUM(C4:C7)</f>
        <v>3500000</v>
      </c>
      <c r="D8" s="146">
        <f t="shared" si="0"/>
        <v>0</v>
      </c>
      <c r="E8" s="146">
        <f t="shared" si="0"/>
        <v>3500000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3500000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3500000</v>
      </c>
      <c r="C12" s="146">
        <f t="shared" si="2"/>
        <v>3500000</v>
      </c>
      <c r="D12" s="146">
        <f t="shared" si="2"/>
        <v>0</v>
      </c>
      <c r="E12" s="146">
        <f t="shared" si="2"/>
        <v>3500000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3500000</v>
      </c>
      <c r="S12" s="148"/>
      <c r="T12" s="148"/>
      <c r="U12" s="143"/>
    </row>
    <row r="13" spans="1:21" s="144" customFormat="1">
      <c r="A13" s="287" t="s">
        <v>903</v>
      </c>
      <c r="B13" s="146">
        <f>SUM(C13+D13)</f>
        <v>20000</v>
      </c>
      <c r="C13" s="147">
        <v>20000</v>
      </c>
      <c r="D13" s="147"/>
      <c r="E13" s="147">
        <f>C13</f>
        <v>20000</v>
      </c>
      <c r="F13" s="147"/>
      <c r="G13" s="147"/>
      <c r="H13" s="147"/>
      <c r="I13" s="147"/>
      <c r="J13" s="147"/>
      <c r="K13" s="147"/>
      <c r="L13" s="147"/>
      <c r="M13" s="147"/>
      <c r="N13" s="147"/>
      <c r="O13" s="147"/>
      <c r="P13" s="147"/>
      <c r="Q13" s="147"/>
      <c r="R13" s="516">
        <f>SUM(E13:Q13)</f>
        <v>20000</v>
      </c>
      <c r="S13" s="147"/>
      <c r="T13" s="147"/>
      <c r="U13" s="143"/>
    </row>
    <row r="14" spans="1:21" s="144" customFormat="1" ht="24">
      <c r="A14" s="288" t="s">
        <v>1645</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1642</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14557600</v>
      </c>
      <c r="C30" s="147">
        <f>13150000+13150+750000+44450+600000</f>
        <v>14557600</v>
      </c>
      <c r="D30" s="147"/>
      <c r="E30" s="147"/>
      <c r="F30" s="147">
        <f>C30</f>
        <v>14557600</v>
      </c>
      <c r="G30" s="147"/>
      <c r="H30" s="147"/>
      <c r="I30" s="147"/>
      <c r="J30" s="147"/>
      <c r="K30" s="147"/>
      <c r="L30" s="147"/>
      <c r="M30" s="147"/>
      <c r="N30" s="147"/>
      <c r="O30" s="147"/>
      <c r="P30" s="147"/>
      <c r="Q30" s="147"/>
      <c r="R30" s="516">
        <f t="shared" si="7"/>
        <v>14557600</v>
      </c>
      <c r="S30" s="147">
        <f>C30-750000-44450</f>
        <v>13763150</v>
      </c>
      <c r="T30" s="147"/>
      <c r="U30" s="143"/>
    </row>
    <row r="31" spans="1:21" s="144" customFormat="1">
      <c r="A31" s="145" t="s">
        <v>601</v>
      </c>
      <c r="B31" s="146">
        <f t="shared" si="6"/>
        <v>661010</v>
      </c>
      <c r="C31" s="147">
        <v>661010</v>
      </c>
      <c r="D31" s="147"/>
      <c r="E31" s="147">
        <f>C31</f>
        <v>661010</v>
      </c>
      <c r="F31" s="147"/>
      <c r="G31" s="147"/>
      <c r="H31" s="147"/>
      <c r="I31" s="147"/>
      <c r="J31" s="147"/>
      <c r="K31" s="147"/>
      <c r="L31" s="147"/>
      <c r="M31" s="147"/>
      <c r="N31" s="147"/>
      <c r="O31" s="147"/>
      <c r="P31" s="147"/>
      <c r="Q31" s="147"/>
      <c r="R31" s="516">
        <f>SUM(E31:Q31)</f>
        <v>661010</v>
      </c>
      <c r="S31" s="147">
        <f>C31</f>
        <v>661010</v>
      </c>
      <c r="T31" s="147"/>
      <c r="U31" s="143"/>
    </row>
    <row r="32" spans="1:21" s="144" customFormat="1">
      <c r="A32" s="145" t="s">
        <v>137</v>
      </c>
      <c r="B32" s="146">
        <f t="shared" si="6"/>
        <v>661010</v>
      </c>
      <c r="C32" s="147">
        <v>661010</v>
      </c>
      <c r="D32" s="147"/>
      <c r="E32" s="147">
        <f>C32</f>
        <v>661010</v>
      </c>
      <c r="F32" s="147"/>
      <c r="G32" s="147"/>
      <c r="H32" s="147"/>
      <c r="I32" s="147"/>
      <c r="J32" s="147"/>
      <c r="K32" s="147"/>
      <c r="L32" s="147"/>
      <c r="M32" s="147"/>
      <c r="N32" s="147"/>
      <c r="O32" s="147"/>
      <c r="P32" s="147"/>
      <c r="Q32" s="147"/>
      <c r="R32" s="516">
        <f t="shared" si="7"/>
        <v>661010</v>
      </c>
      <c r="S32" s="147">
        <f>C32</f>
        <v>661010</v>
      </c>
      <c r="T32" s="147"/>
      <c r="U32" s="143"/>
    </row>
    <row r="33" spans="1:21" s="144" customFormat="1">
      <c r="A33" s="145" t="s">
        <v>138</v>
      </c>
      <c r="B33" s="146">
        <f t="shared" si="6"/>
        <v>587564</v>
      </c>
      <c r="C33" s="147">
        <v>587564</v>
      </c>
      <c r="D33" s="147"/>
      <c r="E33" s="147">
        <f>C33</f>
        <v>587564</v>
      </c>
      <c r="F33" s="147"/>
      <c r="G33" s="147"/>
      <c r="H33" s="147"/>
      <c r="I33" s="147"/>
      <c r="J33" s="147"/>
      <c r="K33" s="147"/>
      <c r="L33" s="147"/>
      <c r="M33" s="147"/>
      <c r="N33" s="147"/>
      <c r="O33" s="147"/>
      <c r="P33" s="147"/>
      <c r="Q33" s="147"/>
      <c r="R33" s="516">
        <f t="shared" si="7"/>
        <v>587564</v>
      </c>
      <c r="S33" s="147">
        <f>C33</f>
        <v>587564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146891</v>
      </c>
      <c r="C35" s="147">
        <v>146891</v>
      </c>
      <c r="D35" s="147"/>
      <c r="E35" s="147">
        <f>C35</f>
        <v>146891</v>
      </c>
      <c r="F35" s="147"/>
      <c r="G35" s="147"/>
      <c r="H35" s="147"/>
      <c r="I35" s="147"/>
      <c r="J35" s="147"/>
      <c r="K35" s="147"/>
      <c r="L35" s="147"/>
      <c r="M35" s="147"/>
      <c r="N35" s="147"/>
      <c r="O35" s="147"/>
      <c r="P35" s="147"/>
      <c r="Q35" s="147"/>
      <c r="R35" s="516">
        <f t="shared" si="7"/>
        <v>146891</v>
      </c>
      <c r="S35" s="147">
        <f>C35</f>
        <v>146891</v>
      </c>
      <c r="T35" s="147"/>
      <c r="U35" s="143"/>
    </row>
    <row r="36" spans="1:21" s="144" customFormat="1">
      <c r="A36" s="283" t="s">
        <v>1642</v>
      </c>
      <c r="B36" s="146">
        <f t="shared" si="6"/>
        <v>375000</v>
      </c>
      <c r="C36" s="147">
        <f>225000+150000</f>
        <v>375000</v>
      </c>
      <c r="D36" s="147"/>
      <c r="E36" s="147">
        <f>C36</f>
        <v>375000</v>
      </c>
      <c r="F36" s="147"/>
      <c r="G36" s="147"/>
      <c r="H36" s="147"/>
      <c r="I36" s="147"/>
      <c r="J36" s="147"/>
      <c r="K36" s="147"/>
      <c r="L36" s="147"/>
      <c r="M36" s="147"/>
      <c r="N36" s="147"/>
      <c r="O36" s="147"/>
      <c r="P36" s="147"/>
      <c r="Q36" s="147"/>
      <c r="R36" s="516">
        <f t="shared" si="7"/>
        <v>375000</v>
      </c>
      <c r="S36" s="147">
        <f>C36</f>
        <v>375000</v>
      </c>
      <c r="T36" s="147"/>
      <c r="U36" s="143"/>
    </row>
    <row r="37" spans="1:21" s="144" customFormat="1">
      <c r="A37" s="1149" t="s">
        <v>2712</v>
      </c>
      <c r="B37" s="146">
        <f t="shared" si="6"/>
        <v>281500</v>
      </c>
      <c r="C37" s="147">
        <f>131500+150000</f>
        <v>281500</v>
      </c>
      <c r="D37" s="147"/>
      <c r="E37" s="147">
        <f>C37</f>
        <v>281500</v>
      </c>
      <c r="F37" s="147"/>
      <c r="G37" s="147"/>
      <c r="H37" s="147"/>
      <c r="I37" s="147"/>
      <c r="J37" s="147"/>
      <c r="K37" s="147"/>
      <c r="L37" s="147"/>
      <c r="M37" s="147"/>
      <c r="N37" s="147"/>
      <c r="O37" s="147"/>
      <c r="P37" s="147"/>
      <c r="Q37" s="147"/>
      <c r="R37" s="516">
        <f t="shared" si="7"/>
        <v>281500</v>
      </c>
      <c r="S37" s="147">
        <f>C37</f>
        <v>281500</v>
      </c>
      <c r="T37" s="147"/>
      <c r="U37" s="143"/>
    </row>
    <row r="38" spans="1:21" s="144" customFormat="1">
      <c r="A38" s="149" t="s">
        <v>143</v>
      </c>
      <c r="B38" s="146">
        <f t="shared" si="6"/>
        <v>17270575</v>
      </c>
      <c r="C38" s="146">
        <f>SUM(C29:C37)</f>
        <v>17270575</v>
      </c>
      <c r="D38" s="146">
        <f t="shared" ref="D38:Q38" si="8">SUM(D29:D37)</f>
        <v>0</v>
      </c>
      <c r="E38" s="146">
        <f t="shared" si="8"/>
        <v>2712975</v>
      </c>
      <c r="F38" s="146">
        <f t="shared" si="8"/>
        <v>14557600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17270575</v>
      </c>
      <c r="S38" s="150">
        <f>SUM(S29:S37)</f>
        <v>16476125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f>1946775-C41</f>
        <v>1000000</v>
      </c>
      <c r="D40" s="147"/>
      <c r="E40" s="147">
        <f>C40</f>
        <v>1000000</v>
      </c>
      <c r="F40" s="147"/>
      <c r="G40" s="147"/>
      <c r="H40" s="147"/>
      <c r="I40" s="147"/>
      <c r="J40" s="147"/>
      <c r="K40" s="147"/>
      <c r="L40" s="147"/>
      <c r="M40" s="147"/>
      <c r="N40" s="147"/>
      <c r="O40" s="147"/>
      <c r="P40" s="147"/>
      <c r="Q40" s="147"/>
      <c r="R40" s="516">
        <f>SUM(E40:Q40)</f>
        <v>1000000</v>
      </c>
      <c r="S40" s="147">
        <f>C40</f>
        <v>1000000</v>
      </c>
      <c r="T40" s="147"/>
      <c r="U40" s="143"/>
    </row>
    <row r="41" spans="1:21" s="144" customFormat="1">
      <c r="A41" s="145" t="s">
        <v>146</v>
      </c>
      <c r="B41" s="146">
        <f>SUM(C41+D41)</f>
        <v>946775</v>
      </c>
      <c r="C41" s="147">
        <v>946775</v>
      </c>
      <c r="D41" s="147"/>
      <c r="E41" s="147">
        <f>C41</f>
        <v>946775</v>
      </c>
      <c r="F41" s="147"/>
      <c r="G41" s="147"/>
      <c r="H41" s="147"/>
      <c r="I41" s="147"/>
      <c r="J41" s="147"/>
      <c r="K41" s="147"/>
      <c r="L41" s="147"/>
      <c r="M41" s="147"/>
      <c r="N41" s="147"/>
      <c r="O41" s="147"/>
      <c r="P41" s="147"/>
      <c r="Q41" s="147"/>
      <c r="R41" s="516">
        <f>SUM(E41:Q41)</f>
        <v>946775</v>
      </c>
      <c r="S41" s="147">
        <f>C41</f>
        <v>946775</v>
      </c>
      <c r="T41" s="147"/>
      <c r="U41" s="143"/>
    </row>
    <row r="42" spans="1:21" s="144" customFormat="1">
      <c r="A42" s="149" t="s">
        <v>147</v>
      </c>
      <c r="B42" s="146">
        <f>SUM(C42:D42)</f>
        <v>1946775</v>
      </c>
      <c r="C42" s="146">
        <f>SUM(C39:C41)</f>
        <v>1946775</v>
      </c>
      <c r="D42" s="146">
        <f>SUM(D39:D41)</f>
        <v>0</v>
      </c>
      <c r="E42" s="146">
        <f t="shared" ref="E42:T42" si="9">SUM(E40:E41)</f>
        <v>1946775</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1946775</v>
      </c>
      <c r="S42" s="150">
        <f t="shared" si="9"/>
        <v>1946775</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3246427</v>
      </c>
      <c r="C45" s="147">
        <f>2434820+811607</f>
        <v>3246427</v>
      </c>
      <c r="D45" s="147"/>
      <c r="E45" s="147">
        <f>C45</f>
        <v>3246427</v>
      </c>
      <c r="F45" s="147"/>
      <c r="G45" s="147"/>
      <c r="H45" s="147"/>
      <c r="I45" s="147"/>
      <c r="J45" s="147"/>
      <c r="K45" s="147"/>
      <c r="L45" s="147"/>
      <c r="M45" s="147"/>
      <c r="N45" s="147"/>
      <c r="O45" s="147"/>
      <c r="P45" s="147"/>
      <c r="Q45" s="147"/>
      <c r="R45" s="516">
        <f t="shared" ref="R45:R53" si="11">SUM(E45:Q45)</f>
        <v>3246427</v>
      </c>
      <c r="S45" s="147">
        <v>2597142</v>
      </c>
      <c r="T45" s="147"/>
      <c r="U45" s="143"/>
    </row>
    <row r="46" spans="1:21" s="144" customFormat="1">
      <c r="A46" s="145" t="s">
        <v>151</v>
      </c>
      <c r="B46" s="146">
        <f t="shared" si="10"/>
        <v>303068</v>
      </c>
      <c r="C46" s="147">
        <v>303068</v>
      </c>
      <c r="D46" s="147"/>
      <c r="E46" s="147">
        <f>C46</f>
        <v>303068</v>
      </c>
      <c r="F46" s="147"/>
      <c r="G46" s="147"/>
      <c r="H46" s="147"/>
      <c r="I46" s="147"/>
      <c r="J46" s="147"/>
      <c r="K46" s="147"/>
      <c r="L46" s="147"/>
      <c r="M46" s="147"/>
      <c r="N46" s="147"/>
      <c r="O46" s="147"/>
      <c r="P46" s="147"/>
      <c r="Q46" s="147"/>
      <c r="R46" s="516">
        <f t="shared" si="11"/>
        <v>303068</v>
      </c>
      <c r="S46" s="147">
        <f>C46</f>
        <v>303068</v>
      </c>
      <c r="T46" s="147"/>
      <c r="U46" s="143"/>
    </row>
    <row r="47" spans="1:21" s="144" customFormat="1">
      <c r="A47" s="186" t="s">
        <v>152</v>
      </c>
      <c r="B47" s="146">
        <f t="shared" si="10"/>
        <v>449280</v>
      </c>
      <c r="C47" s="147">
        <v>449280</v>
      </c>
      <c r="D47" s="147"/>
      <c r="E47" s="147">
        <f>C47</f>
        <v>449280</v>
      </c>
      <c r="F47" s="147"/>
      <c r="G47" s="147"/>
      <c r="H47" s="147"/>
      <c r="I47" s="147"/>
      <c r="J47" s="147"/>
      <c r="K47" s="147"/>
      <c r="L47" s="147"/>
      <c r="M47" s="147"/>
      <c r="N47" s="147"/>
      <c r="O47" s="147"/>
      <c r="P47" s="147"/>
      <c r="Q47" s="147"/>
      <c r="R47" s="516">
        <f t="shared" si="11"/>
        <v>449280</v>
      </c>
      <c r="S47" s="147">
        <f>C47</f>
        <v>449280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648146</v>
      </c>
      <c r="C49" s="147">
        <f>762993-C83</f>
        <v>648146</v>
      </c>
      <c r="D49" s="147"/>
      <c r="E49" s="147">
        <f>C49</f>
        <v>648146</v>
      </c>
      <c r="F49" s="147"/>
      <c r="G49" s="147"/>
      <c r="H49" s="147"/>
      <c r="I49" s="147"/>
      <c r="J49" s="147"/>
      <c r="K49" s="147"/>
      <c r="L49" s="147"/>
      <c r="M49" s="147"/>
      <c r="N49" s="147"/>
      <c r="O49" s="147"/>
      <c r="P49" s="147"/>
      <c r="Q49" s="147"/>
      <c r="R49" s="516">
        <f t="shared" si="11"/>
        <v>648146</v>
      </c>
      <c r="S49" s="147">
        <v>371054</v>
      </c>
      <c r="T49" s="147"/>
      <c r="U49" s="143"/>
    </row>
    <row r="50" spans="1:21" s="144" customFormat="1">
      <c r="A50" s="145" t="s">
        <v>156</v>
      </c>
      <c r="B50" s="146">
        <f t="shared" si="10"/>
        <v>190000</v>
      </c>
      <c r="C50" s="147">
        <v>190000</v>
      </c>
      <c r="D50" s="147"/>
      <c r="E50" s="147">
        <f>C50</f>
        <v>190000</v>
      </c>
      <c r="F50" s="147"/>
      <c r="G50" s="147"/>
      <c r="H50" s="147"/>
      <c r="I50" s="147"/>
      <c r="J50" s="147"/>
      <c r="K50" s="147"/>
      <c r="L50" s="147"/>
      <c r="M50" s="147"/>
      <c r="N50" s="147"/>
      <c r="O50" s="147"/>
      <c r="P50" s="147"/>
      <c r="Q50" s="147"/>
      <c r="R50" s="516">
        <f t="shared" si="11"/>
        <v>190000</v>
      </c>
      <c r="S50" s="147">
        <f>C50</f>
        <v>190000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4836921</v>
      </c>
      <c r="C54" s="150">
        <f t="shared" ref="C54:T54" si="12">SUM(C45:C53)</f>
        <v>4836921</v>
      </c>
      <c r="D54" s="150">
        <f t="shared" si="12"/>
        <v>0</v>
      </c>
      <c r="E54" s="150">
        <f t="shared" si="12"/>
        <v>4836921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4836921</v>
      </c>
      <c r="S54" s="150">
        <f t="shared" si="12"/>
        <v>3910544</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180535</v>
      </c>
      <c r="C56" s="147">
        <v>180535</v>
      </c>
      <c r="D56" s="147"/>
      <c r="E56" s="147">
        <f>C56</f>
        <v>180535</v>
      </c>
      <c r="F56" s="147"/>
      <c r="G56" s="147"/>
      <c r="H56" s="147"/>
      <c r="I56" s="147"/>
      <c r="J56" s="147"/>
      <c r="K56" s="147"/>
      <c r="L56" s="147"/>
      <c r="M56" s="147"/>
      <c r="N56" s="147"/>
      <c r="O56" s="147"/>
      <c r="P56" s="147"/>
      <c r="Q56" s="147"/>
      <c r="R56" s="516">
        <f t="shared" ref="R56:R61" si="14">SUM(E56:Q56)</f>
        <v>180535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105000</v>
      </c>
      <c r="C58" s="147">
        <f>75000+30000</f>
        <v>105000</v>
      </c>
      <c r="D58" s="147"/>
      <c r="E58" s="147">
        <f>C58</f>
        <v>105000</v>
      </c>
      <c r="F58" s="147"/>
      <c r="G58" s="147"/>
      <c r="H58" s="147"/>
      <c r="I58" s="147"/>
      <c r="J58" s="147"/>
      <c r="K58" s="147"/>
      <c r="L58" s="147"/>
      <c r="M58" s="147"/>
      <c r="N58" s="147"/>
      <c r="O58" s="147"/>
      <c r="P58" s="147"/>
      <c r="Q58" s="147"/>
      <c r="R58" s="516">
        <f t="shared" si="14"/>
        <v>105000</v>
      </c>
      <c r="S58" s="148"/>
      <c r="T58" s="148"/>
      <c r="U58" s="143"/>
    </row>
    <row r="59" spans="1:21" s="144" customFormat="1">
      <c r="A59" s="283" t="s">
        <v>154</v>
      </c>
      <c r="B59" s="146">
        <f t="shared" si="13"/>
        <v>87500</v>
      </c>
      <c r="C59" s="147">
        <v>87500</v>
      </c>
      <c r="D59" s="147"/>
      <c r="E59" s="147">
        <f>C59</f>
        <v>87500</v>
      </c>
      <c r="F59" s="147"/>
      <c r="G59" s="147"/>
      <c r="H59" s="147"/>
      <c r="I59" s="147"/>
      <c r="J59" s="147"/>
      <c r="K59" s="147"/>
      <c r="L59" s="147"/>
      <c r="M59" s="147"/>
      <c r="N59" s="147"/>
      <c r="O59" s="147"/>
      <c r="P59" s="147"/>
      <c r="Q59" s="147"/>
      <c r="R59" s="516">
        <f t="shared" si="14"/>
        <v>87500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373035</v>
      </c>
      <c r="C62" s="146">
        <f t="shared" ref="C62:R62" si="15">SUM(C56:C61)</f>
        <v>373035</v>
      </c>
      <c r="D62" s="146">
        <f t="shared" si="15"/>
        <v>0</v>
      </c>
      <c r="E62" s="146">
        <f t="shared" si="15"/>
        <v>373035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373035</v>
      </c>
      <c r="S62" s="148"/>
      <c r="T62" s="148"/>
      <c r="U62" s="143"/>
    </row>
    <row r="63" spans="1:21" s="144" customFormat="1">
      <c r="A63" s="154" t="s">
        <v>302</v>
      </c>
      <c r="B63" s="146">
        <f t="shared" ref="B63:R63" si="16">SUM(B8+B11+B13+B14+B15+B26+B27+B38+B42+B43+B54+B62)</f>
        <v>27947306</v>
      </c>
      <c r="C63" s="146">
        <f t="shared" si="16"/>
        <v>27947306</v>
      </c>
      <c r="D63" s="146">
        <f t="shared" si="16"/>
        <v>0</v>
      </c>
      <c r="E63" s="146">
        <f t="shared" si="16"/>
        <v>13389706</v>
      </c>
      <c r="F63" s="146">
        <f t="shared" si="16"/>
        <v>14557600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27947306</v>
      </c>
      <c r="S63" s="146">
        <f>SUM(S10+S13+S14+S15+S26+S27+S38+S42+S43+S54)</f>
        <v>22333444</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104600</v>
      </c>
      <c r="C65" s="147">
        <f>50000+10000+10000+4600+30000</f>
        <v>104600</v>
      </c>
      <c r="D65" s="147"/>
      <c r="E65" s="147">
        <f>C65</f>
        <v>104600</v>
      </c>
      <c r="F65" s="147"/>
      <c r="G65" s="147"/>
      <c r="H65" s="147"/>
      <c r="I65" s="147"/>
      <c r="J65" s="147"/>
      <c r="K65" s="147"/>
      <c r="L65" s="147"/>
      <c r="M65" s="147"/>
      <c r="N65" s="147"/>
      <c r="O65" s="147"/>
      <c r="P65" s="147"/>
      <c r="Q65" s="147"/>
      <c r="R65" s="516">
        <f>SUM(E65:Q65)</f>
        <v>104600</v>
      </c>
      <c r="S65" s="147">
        <f>C65</f>
        <v>104600</v>
      </c>
      <c r="T65" s="147"/>
      <c r="U65" s="143"/>
    </row>
    <row r="66" spans="1:21" s="144" customFormat="1" ht="24" customHeight="1">
      <c r="A66" s="283" t="s">
        <v>1643</v>
      </c>
      <c r="B66" s="146">
        <f>SUM(C66+D66)</f>
        <v>750000</v>
      </c>
      <c r="C66" s="147">
        <v>750000</v>
      </c>
      <c r="D66" s="147"/>
      <c r="E66" s="147">
        <f>C66</f>
        <v>750000</v>
      </c>
      <c r="F66" s="147"/>
      <c r="G66" s="147"/>
      <c r="H66" s="147"/>
      <c r="I66" s="147"/>
      <c r="J66" s="147"/>
      <c r="K66" s="147"/>
      <c r="L66" s="147"/>
      <c r="M66" s="147"/>
      <c r="N66" s="147"/>
      <c r="O66" s="147"/>
      <c r="P66" s="147"/>
      <c r="Q66" s="147"/>
      <c r="R66" s="516">
        <f>SUM(E66:Q66)</f>
        <v>750000</v>
      </c>
      <c r="S66" s="147">
        <f>C66</f>
        <v>750000</v>
      </c>
      <c r="T66" s="147"/>
      <c r="U66" s="143"/>
    </row>
    <row r="67" spans="1:21" s="144" customFormat="1" ht="24" customHeight="1">
      <c r="A67" s="283" t="s">
        <v>1644</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1650</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1647</v>
      </c>
      <c r="B70" s="146">
        <f>SUM(C70:D70)</f>
        <v>854600</v>
      </c>
      <c r="C70" s="146">
        <f>SUM(C65:C69)</f>
        <v>854600</v>
      </c>
      <c r="D70" s="146">
        <f>SUM(D65:D69)</f>
        <v>0</v>
      </c>
      <c r="E70" s="146">
        <f t="shared" ref="E70:T70" si="17">SUM(E65:E69)</f>
        <v>854600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854600</v>
      </c>
      <c r="S70" s="150">
        <f t="shared" si="17"/>
        <v>854600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413954</v>
      </c>
      <c r="C75" s="147">
        <v>413954</v>
      </c>
      <c r="D75" s="147"/>
      <c r="E75" s="147"/>
      <c r="F75" s="147">
        <f>C75</f>
        <v>413954</v>
      </c>
      <c r="G75" s="147"/>
      <c r="H75" s="147"/>
      <c r="I75" s="147"/>
      <c r="J75" s="147"/>
      <c r="K75" s="147"/>
      <c r="L75" s="147"/>
      <c r="M75" s="147"/>
      <c r="N75" s="147"/>
      <c r="O75" s="147"/>
      <c r="P75" s="147"/>
      <c r="Q75" s="147"/>
      <c r="R75" s="516">
        <f>SUM(E75:Q75)</f>
        <v>413954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413954</v>
      </c>
      <c r="C77" s="146">
        <f>SUM(C72:C76)</f>
        <v>413954</v>
      </c>
      <c r="D77" s="146">
        <f>SUM(D72:D76)</f>
        <v>0</v>
      </c>
      <c r="E77" s="146">
        <f t="shared" ref="E77:Q77" si="18">SUM(E72:E76)</f>
        <v>0</v>
      </c>
      <c r="F77" s="146">
        <f t="shared" si="18"/>
        <v>413954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413954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986250</v>
      </c>
      <c r="C79" s="147">
        <v>986250</v>
      </c>
      <c r="D79" s="147"/>
      <c r="E79" s="147"/>
      <c r="F79" s="147">
        <f>C79</f>
        <v>986250</v>
      </c>
      <c r="G79" s="147"/>
      <c r="H79" s="147"/>
      <c r="I79" s="147"/>
      <c r="J79" s="147"/>
      <c r="K79" s="147"/>
      <c r="L79" s="147"/>
      <c r="M79" s="147"/>
      <c r="N79" s="147"/>
      <c r="O79" s="147"/>
      <c r="P79" s="147"/>
      <c r="Q79" s="147"/>
      <c r="R79" s="516">
        <f>SUM(E79:Q79)</f>
        <v>986250</v>
      </c>
      <c r="S79" s="147">
        <f>C79</f>
        <v>986250</v>
      </c>
      <c r="T79" s="147"/>
      <c r="U79" s="143"/>
    </row>
    <row r="80" spans="1:21" s="144" customFormat="1">
      <c r="A80" s="283" t="s">
        <v>58</v>
      </c>
      <c r="B80" s="146">
        <f>SUM(C80:D80)</f>
        <v>654010</v>
      </c>
      <c r="C80" s="147">
        <v>654010</v>
      </c>
      <c r="D80" s="147"/>
      <c r="E80" s="147"/>
      <c r="F80" s="147">
        <f>C80</f>
        <v>654010</v>
      </c>
      <c r="G80" s="147"/>
      <c r="H80" s="147"/>
      <c r="I80" s="147"/>
      <c r="J80" s="147"/>
      <c r="K80" s="147"/>
      <c r="L80" s="147"/>
      <c r="M80" s="147"/>
      <c r="N80" s="147"/>
      <c r="O80" s="147"/>
      <c r="P80" s="147"/>
      <c r="Q80" s="147"/>
      <c r="R80" s="516">
        <f>SUM(E80:Q80)</f>
        <v>654010</v>
      </c>
      <c r="S80" s="147">
        <f>C80</f>
        <v>654010</v>
      </c>
      <c r="T80" s="147"/>
      <c r="U80" s="143"/>
    </row>
    <row r="81" spans="1:21" s="144" customFormat="1">
      <c r="A81" s="149" t="s">
        <v>1210</v>
      </c>
      <c r="B81" s="146">
        <f>SUM(C81:D81)</f>
        <v>1640260</v>
      </c>
      <c r="C81" s="509">
        <f>SUM(C79:C80)</f>
        <v>1640260</v>
      </c>
      <c r="D81" s="509">
        <f t="shared" ref="D81:T81" si="19">SUM(D79:D80)</f>
        <v>0</v>
      </c>
      <c r="E81" s="509">
        <f t="shared" si="19"/>
        <v>0</v>
      </c>
      <c r="F81" s="509">
        <f t="shared" si="19"/>
        <v>1640260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1640260</v>
      </c>
      <c r="S81" s="509">
        <f t="shared" si="19"/>
        <v>1640260</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114847</v>
      </c>
      <c r="C83" s="147">
        <v>114847</v>
      </c>
      <c r="D83" s="147"/>
      <c r="E83" s="147"/>
      <c r="F83" s="147">
        <f>C83</f>
        <v>114847</v>
      </c>
      <c r="G83" s="147"/>
      <c r="H83" s="147"/>
      <c r="I83" s="147"/>
      <c r="J83" s="147"/>
      <c r="K83" s="147"/>
      <c r="L83" s="147"/>
      <c r="M83" s="147"/>
      <c r="N83" s="147"/>
      <c r="O83" s="147"/>
      <c r="P83" s="147"/>
      <c r="Q83" s="147"/>
      <c r="R83" s="516">
        <f t="shared" ref="R83:R95" si="21">SUM(E83:Q83)</f>
        <v>114847</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1250000</v>
      </c>
      <c r="C86" s="147">
        <v>1250000</v>
      </c>
      <c r="D86" s="147"/>
      <c r="E86" s="147"/>
      <c r="F86" s="147">
        <f>C86</f>
        <v>1250000</v>
      </c>
      <c r="G86" s="147"/>
      <c r="H86" s="147"/>
      <c r="I86" s="147"/>
      <c r="J86" s="147"/>
      <c r="K86" s="147"/>
      <c r="L86" s="147"/>
      <c r="M86" s="147"/>
      <c r="N86" s="147"/>
      <c r="O86" s="147"/>
      <c r="P86" s="147"/>
      <c r="Q86" s="147"/>
      <c r="R86" s="516">
        <f t="shared" si="21"/>
        <v>1250000</v>
      </c>
      <c r="S86" s="147">
        <f>C86</f>
        <v>1250000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50000</v>
      </c>
      <c r="C88" s="147">
        <v>50000</v>
      </c>
      <c r="D88" s="147"/>
      <c r="E88" s="147"/>
      <c r="F88" s="147">
        <f>C88</f>
        <v>50000</v>
      </c>
      <c r="G88" s="147"/>
      <c r="H88" s="147"/>
      <c r="I88" s="147"/>
      <c r="J88" s="147"/>
      <c r="K88" s="147"/>
      <c r="L88" s="147"/>
      <c r="M88" s="147"/>
      <c r="N88" s="147"/>
      <c r="O88" s="147"/>
      <c r="P88" s="147"/>
      <c r="Q88" s="147"/>
      <c r="R88" s="516">
        <f t="shared" si="21"/>
        <v>50000</v>
      </c>
      <c r="S88" s="148"/>
      <c r="T88" s="148"/>
      <c r="U88" s="143"/>
    </row>
    <row r="89" spans="1:21" s="144" customFormat="1">
      <c r="A89" s="145" t="s">
        <v>773</v>
      </c>
      <c r="B89" s="146">
        <f t="shared" si="20"/>
        <v>50000</v>
      </c>
      <c r="C89" s="147">
        <v>50000</v>
      </c>
      <c r="D89" s="147"/>
      <c r="E89" s="147">
        <f>C89-F89</f>
        <v>23173</v>
      </c>
      <c r="F89" s="147">
        <f>18053488-18026661</f>
        <v>26827</v>
      </c>
      <c r="G89" s="147"/>
      <c r="H89" s="147"/>
      <c r="I89" s="147"/>
      <c r="J89" s="147"/>
      <c r="K89" s="147"/>
      <c r="L89" s="147"/>
      <c r="M89" s="147"/>
      <c r="N89" s="147"/>
      <c r="O89" s="147"/>
      <c r="P89" s="147"/>
      <c r="Q89" s="147"/>
      <c r="R89" s="516">
        <f t="shared" si="21"/>
        <v>50000</v>
      </c>
      <c r="S89" s="147"/>
      <c r="T89" s="147"/>
      <c r="U89" s="143"/>
    </row>
    <row r="90" spans="1:21" s="144" customFormat="1">
      <c r="A90" s="145" t="s">
        <v>774</v>
      </c>
      <c r="B90" s="146">
        <f t="shared" si="20"/>
        <v>10000</v>
      </c>
      <c r="C90" s="147">
        <v>10000</v>
      </c>
      <c r="D90" s="147"/>
      <c r="E90" s="147">
        <f>C90</f>
        <v>10000</v>
      </c>
      <c r="F90" s="147"/>
      <c r="G90" s="147"/>
      <c r="H90" s="147"/>
      <c r="I90" s="147"/>
      <c r="J90" s="147"/>
      <c r="K90" s="147"/>
      <c r="L90" s="147"/>
      <c r="M90" s="147"/>
      <c r="N90" s="147"/>
      <c r="O90" s="147"/>
      <c r="P90" s="147"/>
      <c r="Q90" s="147"/>
      <c r="R90" s="516">
        <f t="shared" si="21"/>
        <v>10000</v>
      </c>
      <c r="S90" s="147">
        <f>C90</f>
        <v>10000</v>
      </c>
      <c r="T90" s="147"/>
      <c r="U90" s="143"/>
    </row>
    <row r="91" spans="1:21" s="144" customFormat="1">
      <c r="A91" s="145" t="s">
        <v>372</v>
      </c>
      <c r="B91" s="146">
        <f t="shared" si="20"/>
        <v>50000</v>
      </c>
      <c r="C91" s="147">
        <v>50000</v>
      </c>
      <c r="D91" s="147"/>
      <c r="E91" s="147">
        <f>C91</f>
        <v>50000</v>
      </c>
      <c r="F91" s="147"/>
      <c r="G91" s="147"/>
      <c r="H91" s="147"/>
      <c r="I91" s="147"/>
      <c r="J91" s="147"/>
      <c r="K91" s="147"/>
      <c r="L91" s="147"/>
      <c r="M91" s="147"/>
      <c r="N91" s="147"/>
      <c r="O91" s="147"/>
      <c r="P91" s="147"/>
      <c r="Q91" s="147"/>
      <c r="R91" s="516">
        <f t="shared" si="21"/>
        <v>50000</v>
      </c>
      <c r="S91" s="147">
        <f>C91</f>
        <v>50000</v>
      </c>
      <c r="T91" s="147"/>
      <c r="U91" s="143"/>
    </row>
    <row r="92" spans="1:21" s="144" customFormat="1">
      <c r="A92" s="283" t="s">
        <v>1212</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1524847</v>
      </c>
      <c r="C96" s="146">
        <f t="shared" ref="C96:R96" si="22">SUM(C83:C95)</f>
        <v>1524847</v>
      </c>
      <c r="D96" s="146">
        <f t="shared" si="22"/>
        <v>0</v>
      </c>
      <c r="E96" s="146">
        <f t="shared" si="22"/>
        <v>83173</v>
      </c>
      <c r="F96" s="146">
        <f t="shared" si="22"/>
        <v>1441674</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1524847</v>
      </c>
      <c r="S96" s="150">
        <f>SUM(S84:S87,S89:S95)</f>
        <v>1310000</v>
      </c>
      <c r="T96" s="146">
        <f>SUM(T84:T87,T89:T95)</f>
        <v>0</v>
      </c>
      <c r="U96" s="143"/>
    </row>
    <row r="97" spans="1:21" s="144" customFormat="1">
      <c r="A97" s="149" t="s">
        <v>776</v>
      </c>
      <c r="B97" s="146">
        <f>SUM(C97:D97)</f>
        <v>32380967</v>
      </c>
      <c r="C97" s="146">
        <f t="shared" ref="C97:R97" si="23">SUM(C63+C70+C77+C81+C96)</f>
        <v>32380967</v>
      </c>
      <c r="D97" s="146">
        <f t="shared" si="23"/>
        <v>0</v>
      </c>
      <c r="E97" s="146">
        <f t="shared" si="23"/>
        <v>14327479</v>
      </c>
      <c r="F97" s="146">
        <f t="shared" si="23"/>
        <v>18053488</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32380967</v>
      </c>
      <c r="S97" s="146">
        <f>SUM(S63+S70+S81+S96)</f>
        <v>26138304</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5227660</v>
      </c>
      <c r="C99" s="979">
        <v>5227660</v>
      </c>
      <c r="D99" s="979"/>
      <c r="E99" s="979">
        <v>1500000</v>
      </c>
      <c r="F99" s="147"/>
      <c r="G99" s="147">
        <f>C99-E99</f>
        <v>3727660</v>
      </c>
      <c r="H99" s="147"/>
      <c r="I99" s="147"/>
      <c r="J99" s="147"/>
      <c r="K99" s="147"/>
      <c r="L99" s="147"/>
      <c r="M99" s="147"/>
      <c r="N99" s="147"/>
      <c r="O99" s="147"/>
      <c r="P99" s="147"/>
      <c r="Q99" s="147"/>
      <c r="R99" s="516">
        <f>SUM(E99:Q99)</f>
        <v>5227660</v>
      </c>
      <c r="S99" s="147">
        <f>C99</f>
        <v>5227660</v>
      </c>
      <c r="T99" s="147"/>
      <c r="U99" s="143"/>
    </row>
    <row r="100" spans="1:21" s="144" customFormat="1">
      <c r="A100" s="283" t="s">
        <v>1648</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1649</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5227660</v>
      </c>
      <c r="C104" s="146">
        <f>SUM(C99:C103)</f>
        <v>5227660</v>
      </c>
      <c r="D104" s="146">
        <f t="shared" ref="D104:T104" si="24">SUM(D99:D103)</f>
        <v>0</v>
      </c>
      <c r="E104" s="146">
        <f t="shared" si="24"/>
        <v>1500000</v>
      </c>
      <c r="F104" s="146">
        <f t="shared" si="24"/>
        <v>0</v>
      </c>
      <c r="G104" s="146">
        <f t="shared" si="24"/>
        <v>3727660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5227660</v>
      </c>
      <c r="S104" s="150">
        <f t="shared" si="24"/>
        <v>5227660</v>
      </c>
      <c r="T104" s="150">
        <f t="shared" si="24"/>
        <v>0</v>
      </c>
      <c r="U104" s="143"/>
    </row>
    <row r="105" spans="1:21" s="144" customFormat="1">
      <c r="A105" s="149" t="s">
        <v>781</v>
      </c>
      <c r="B105" s="150">
        <f>SUM(C105:D105)</f>
        <v>37608627</v>
      </c>
      <c r="C105" s="150">
        <f t="shared" ref="C105:R105" si="25">SUM(C97+C104)</f>
        <v>37608627</v>
      </c>
      <c r="D105" s="150">
        <f t="shared" si="25"/>
        <v>0</v>
      </c>
      <c r="E105" s="150">
        <f t="shared" si="25"/>
        <v>15827479</v>
      </c>
      <c r="F105" s="150">
        <f t="shared" si="25"/>
        <v>18053488</v>
      </c>
      <c r="G105" s="150">
        <f t="shared" si="25"/>
        <v>3727660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37608627</v>
      </c>
      <c r="S105" s="150">
        <f>S97+S104</f>
        <v>31365964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31365964</v>
      </c>
      <c r="T107" s="150">
        <f>T105+T106</f>
        <v>0</v>
      </c>
    </row>
    <row r="108" spans="1:21" s="189" customFormat="1">
      <c r="A108" s="162" t="s">
        <v>880</v>
      </c>
      <c r="B108" s="157"/>
      <c r="C108" s="157"/>
      <c r="D108" s="157"/>
      <c r="E108" s="301">
        <f>Application!AO640</f>
        <v>15827479</v>
      </c>
      <c r="F108" s="301">
        <f>Application!AO627</f>
        <v>18053488</v>
      </c>
      <c r="G108" s="301">
        <f>Application!AO628</f>
        <v>3727660</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1226</v>
      </c>
      <c r="E123" s="1777"/>
      <c r="F123" s="1777"/>
      <c r="G123" s="1777"/>
      <c r="H123" s="1777"/>
      <c r="I123" s="1777"/>
      <c r="J123" s="1777"/>
      <c r="K123" s="1777"/>
      <c r="L123" s="1777"/>
      <c r="M123" s="1777"/>
      <c r="N123" s="1777"/>
      <c r="O123" s="1777"/>
      <c r="P123" s="1777"/>
      <c r="Q123" s="1777"/>
      <c r="R123" s="1777"/>
      <c r="S123" s="1777"/>
      <c r="T123" s="324"/>
      <c r="U123" s="326"/>
    </row>
    <row r="124" spans="1:21" ht="12.75">
      <c r="A124" s="117" t="s">
        <v>993</v>
      </c>
      <c r="B124" s="333"/>
      <c r="C124" s="117"/>
      <c r="D124" s="1777"/>
      <c r="E124" s="1777"/>
      <c r="F124" s="1777"/>
      <c r="G124" s="1777"/>
      <c r="H124" s="1777"/>
      <c r="I124" s="1777"/>
      <c r="J124" s="1777"/>
      <c r="K124" s="1777"/>
      <c r="L124" s="1777"/>
      <c r="M124" s="1777"/>
      <c r="N124" s="1777"/>
      <c r="O124" s="1777"/>
      <c r="P124" s="1777"/>
      <c r="Q124" s="1777"/>
      <c r="R124" s="1777"/>
      <c r="S124" s="1777"/>
      <c r="T124" s="324"/>
      <c r="U124" s="326"/>
    </row>
    <row r="125" spans="1:21" ht="12.75">
      <c r="A125" s="117" t="s">
        <v>994</v>
      </c>
      <c r="B125" s="333"/>
      <c r="C125" s="117"/>
      <c r="D125" s="1777"/>
      <c r="E125" s="1777"/>
      <c r="F125" s="1777"/>
      <c r="G125" s="1777"/>
      <c r="H125" s="1777"/>
      <c r="I125" s="1777"/>
      <c r="J125" s="1777"/>
      <c r="K125" s="1777"/>
      <c r="L125" s="1777"/>
      <c r="M125" s="1777"/>
      <c r="N125" s="1777"/>
      <c r="O125" s="1777"/>
      <c r="P125" s="1777"/>
      <c r="Q125" s="1777"/>
      <c r="R125" s="1777"/>
      <c r="S125" s="177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07"/>
      <c r="E131" s="1807"/>
      <c r="F131" s="1807"/>
      <c r="G131" s="1807"/>
      <c r="H131" s="1807"/>
      <c r="I131" s="117"/>
      <c r="J131" s="1807"/>
      <c r="K131" s="1807"/>
      <c r="L131" s="1807"/>
      <c r="M131" s="1807"/>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1229</v>
      </c>
      <c r="B1" s="1873"/>
      <c r="C1" s="1873"/>
      <c r="D1" s="1873"/>
      <c r="E1" s="1873"/>
      <c r="F1" s="1873"/>
      <c r="G1" s="1873"/>
      <c r="H1" s="1873"/>
      <c r="I1" s="1873"/>
      <c r="J1" s="1874"/>
      <c r="K1" s="355"/>
    </row>
    <row r="2" spans="1:11" s="401" customFormat="1" ht="72">
      <c r="A2" s="398"/>
      <c r="B2" s="399" t="s">
        <v>1028</v>
      </c>
      <c r="C2" s="399" t="s">
        <v>1231</v>
      </c>
      <c r="D2" s="399" t="s">
        <v>1232</v>
      </c>
      <c r="E2" s="399" t="s">
        <v>1159</v>
      </c>
      <c r="F2" s="399" t="s">
        <v>1233</v>
      </c>
      <c r="G2" s="399" t="s">
        <v>1234</v>
      </c>
      <c r="H2" s="399" t="s">
        <v>1029</v>
      </c>
      <c r="I2" s="399" t="s">
        <v>1235</v>
      </c>
      <c r="J2" s="399" t="s">
        <v>1236</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3500000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3500000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3500000</v>
      </c>
      <c r="C12" s="361">
        <f>SUM(C8+C11)</f>
        <v>0</v>
      </c>
      <c r="D12" s="361">
        <f>SUM(D8+D11)</f>
        <v>0</v>
      </c>
      <c r="E12" s="363"/>
      <c r="F12" s="363"/>
      <c r="G12" s="363"/>
      <c r="H12" s="363"/>
      <c r="I12" s="363"/>
      <c r="J12" s="363"/>
      <c r="K12" s="359"/>
    </row>
    <row r="13" spans="1:11" s="360" customFormat="1">
      <c r="A13" s="366" t="s">
        <v>903</v>
      </c>
      <c r="B13" s="361">
        <f>'Sources and Uses Budget'!C13</f>
        <v>20000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1642</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14557600</v>
      </c>
      <c r="C30" s="362"/>
      <c r="D30" s="362"/>
      <c r="E30" s="361">
        <f>'Sources and Uses Budget'!S30</f>
        <v>13763150</v>
      </c>
      <c r="F30" s="362"/>
      <c r="G30" s="362"/>
      <c r="H30" s="361">
        <f>'Sources and Uses Budget'!T30</f>
        <v>0</v>
      </c>
      <c r="I30" s="362"/>
      <c r="J30" s="362"/>
      <c r="K30" s="359"/>
    </row>
    <row r="31" spans="1:11" s="360" customFormat="1">
      <c r="A31" s="145" t="s">
        <v>601</v>
      </c>
      <c r="B31" s="361">
        <f>'Sources and Uses Budget'!C31</f>
        <v>661010</v>
      </c>
      <c r="C31" s="362"/>
      <c r="D31" s="362"/>
      <c r="E31" s="361">
        <f>'Sources and Uses Budget'!S31</f>
        <v>661010</v>
      </c>
      <c r="F31" s="362"/>
      <c r="G31" s="362"/>
      <c r="H31" s="361">
        <f>'Sources and Uses Budget'!T31</f>
        <v>0</v>
      </c>
      <c r="I31" s="362"/>
      <c r="J31" s="362"/>
      <c r="K31" s="359"/>
    </row>
    <row r="32" spans="1:11" s="360" customFormat="1">
      <c r="A32" s="145" t="s">
        <v>137</v>
      </c>
      <c r="B32" s="361">
        <f>'Sources and Uses Budget'!C32</f>
        <v>661010</v>
      </c>
      <c r="C32" s="362"/>
      <c r="D32" s="362"/>
      <c r="E32" s="361">
        <f>'Sources and Uses Budget'!S32</f>
        <v>661010</v>
      </c>
      <c r="F32" s="362"/>
      <c r="G32" s="362"/>
      <c r="H32" s="361">
        <f>'Sources and Uses Budget'!T32</f>
        <v>0</v>
      </c>
      <c r="I32" s="362"/>
      <c r="J32" s="362"/>
      <c r="K32" s="359"/>
    </row>
    <row r="33" spans="1:11" s="360" customFormat="1">
      <c r="A33" s="145" t="s">
        <v>138</v>
      </c>
      <c r="B33" s="361">
        <f>'Sources and Uses Budget'!C33</f>
        <v>587564</v>
      </c>
      <c r="C33" s="362"/>
      <c r="D33" s="362"/>
      <c r="E33" s="361">
        <f>'Sources and Uses Budget'!S33</f>
        <v>587564</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146891</v>
      </c>
      <c r="C35" s="362"/>
      <c r="D35" s="362"/>
      <c r="E35" s="361">
        <f>'Sources and Uses Budget'!S35</f>
        <v>146891</v>
      </c>
      <c r="F35" s="362"/>
      <c r="G35" s="362"/>
      <c r="H35" s="361">
        <f>'Sources and Uses Budget'!T35</f>
        <v>0</v>
      </c>
      <c r="I35" s="362"/>
      <c r="J35" s="362"/>
      <c r="K35" s="359"/>
    </row>
    <row r="36" spans="1:11" s="360" customFormat="1">
      <c r="A36" s="508" t="s">
        <v>1642</v>
      </c>
      <c r="B36" s="361">
        <f>'Sources and Uses Budget'!C36</f>
        <v>375000</v>
      </c>
      <c r="C36" s="362"/>
      <c r="D36" s="362"/>
      <c r="E36" s="361">
        <f>'Sources and Uses Budget'!S36</f>
        <v>375000</v>
      </c>
      <c r="F36" s="362"/>
      <c r="G36" s="362"/>
      <c r="H36" s="361">
        <f>'Sources and Uses Budget'!T36</f>
        <v>0</v>
      </c>
      <c r="I36" s="362"/>
      <c r="J36" s="362"/>
      <c r="K36" s="359"/>
    </row>
    <row r="37" spans="1:11" s="360" customFormat="1">
      <c r="A37" s="364" t="str">
        <f>'Sources and Uses Budget'!$A37</f>
        <v>Other: (Utility Costs)</v>
      </c>
      <c r="B37" s="361">
        <f>'Sources and Uses Budget'!C37</f>
        <v>281500</v>
      </c>
      <c r="C37" s="362"/>
      <c r="D37" s="362"/>
      <c r="E37" s="361">
        <f>'Sources and Uses Budget'!S37</f>
        <v>281500</v>
      </c>
      <c r="F37" s="362"/>
      <c r="G37" s="362"/>
      <c r="H37" s="361">
        <f>'Sources and Uses Budget'!T37</f>
        <v>0</v>
      </c>
      <c r="I37" s="362"/>
      <c r="J37" s="362"/>
      <c r="K37" s="359"/>
    </row>
    <row r="38" spans="1:11" s="360" customFormat="1">
      <c r="A38" s="365" t="s">
        <v>143</v>
      </c>
      <c r="B38" s="361">
        <f>'Sources and Uses Budget'!C38</f>
        <v>17270575</v>
      </c>
      <c r="C38" s="361">
        <f>SUM(C29:C37)</f>
        <v>0</v>
      </c>
      <c r="D38" s="361">
        <f>SUM(D29:D37)</f>
        <v>0</v>
      </c>
      <c r="E38" s="361">
        <f>'Sources and Uses Budget'!S38</f>
        <v>16476125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1000000</v>
      </c>
      <c r="C40" s="362"/>
      <c r="D40" s="362"/>
      <c r="E40" s="361">
        <f>'Sources and Uses Budget'!S40</f>
        <v>1000000</v>
      </c>
      <c r="F40" s="362"/>
      <c r="G40" s="362"/>
      <c r="H40" s="361">
        <f>'Sources and Uses Budget'!T40</f>
        <v>0</v>
      </c>
      <c r="I40" s="362"/>
      <c r="J40" s="362"/>
      <c r="K40" s="359"/>
    </row>
    <row r="41" spans="1:11" s="360" customFormat="1">
      <c r="A41" s="364" t="s">
        <v>146</v>
      </c>
      <c r="B41" s="361">
        <f>'Sources and Uses Budget'!C41</f>
        <v>946775</v>
      </c>
      <c r="C41" s="362"/>
      <c r="D41" s="362"/>
      <c r="E41" s="361">
        <f>'Sources and Uses Budget'!S41</f>
        <v>946775</v>
      </c>
      <c r="F41" s="362"/>
      <c r="G41" s="362"/>
      <c r="H41" s="361">
        <f>'Sources and Uses Budget'!T41</f>
        <v>0</v>
      </c>
      <c r="I41" s="362"/>
      <c r="J41" s="362"/>
      <c r="K41" s="359"/>
    </row>
    <row r="42" spans="1:11" s="360" customFormat="1">
      <c r="A42" s="365" t="s">
        <v>147</v>
      </c>
      <c r="B42" s="361">
        <f>'Sources and Uses Budget'!C42</f>
        <v>1946775</v>
      </c>
      <c r="C42" s="361">
        <f>SUM(C39:C41)</f>
        <v>0</v>
      </c>
      <c r="D42" s="361">
        <f>SUM(D39:D41)</f>
        <v>0</v>
      </c>
      <c r="E42" s="361">
        <f>'Sources and Uses Budget'!S42</f>
        <v>1946775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3246427</v>
      </c>
      <c r="C45" s="362"/>
      <c r="D45" s="362"/>
      <c r="E45" s="361">
        <f>'Sources and Uses Budget'!S45</f>
        <v>2597142</v>
      </c>
      <c r="F45" s="362"/>
      <c r="G45" s="362"/>
      <c r="H45" s="361">
        <f>'Sources and Uses Budget'!T45</f>
        <v>0</v>
      </c>
      <c r="I45" s="362"/>
      <c r="J45" s="362"/>
      <c r="K45" s="359"/>
    </row>
    <row r="46" spans="1:11" s="360" customFormat="1">
      <c r="A46" s="364" t="s">
        <v>151</v>
      </c>
      <c r="B46" s="361">
        <f>'Sources and Uses Budget'!C46</f>
        <v>303068</v>
      </c>
      <c r="C46" s="362"/>
      <c r="D46" s="362"/>
      <c r="E46" s="361">
        <f>'Sources and Uses Budget'!S46</f>
        <v>303068</v>
      </c>
      <c r="F46" s="362"/>
      <c r="G46" s="362"/>
      <c r="H46" s="361">
        <f>'Sources and Uses Budget'!T46</f>
        <v>0</v>
      </c>
      <c r="I46" s="362"/>
      <c r="J46" s="362"/>
      <c r="K46" s="359"/>
    </row>
    <row r="47" spans="1:11" s="360" customFormat="1" ht="12" customHeight="1">
      <c r="A47" s="364" t="s">
        <v>152</v>
      </c>
      <c r="B47" s="361">
        <f>'Sources and Uses Budget'!C47</f>
        <v>449280</v>
      </c>
      <c r="C47" s="362"/>
      <c r="D47" s="362"/>
      <c r="E47" s="361">
        <f>'Sources and Uses Budget'!S47</f>
        <v>449280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648146</v>
      </c>
      <c r="C49" s="362"/>
      <c r="D49" s="362"/>
      <c r="E49" s="361">
        <f>'Sources and Uses Budget'!S49</f>
        <v>371054</v>
      </c>
      <c r="F49" s="362"/>
      <c r="G49" s="362"/>
      <c r="H49" s="361">
        <f>'Sources and Uses Budget'!T49</f>
        <v>0</v>
      </c>
      <c r="I49" s="362"/>
      <c r="J49" s="362"/>
      <c r="K49" s="359"/>
    </row>
    <row r="50" spans="1:11" s="360" customFormat="1">
      <c r="A50" s="364" t="s">
        <v>156</v>
      </c>
      <c r="B50" s="361">
        <f>'Sources and Uses Budget'!C50</f>
        <v>190000</v>
      </c>
      <c r="C50" s="362"/>
      <c r="D50" s="362"/>
      <c r="E50" s="361">
        <f>'Sources and Uses Budget'!S50</f>
        <v>190000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4836921</v>
      </c>
      <c r="C54" s="367">
        <f>SUM(C45:C53)</f>
        <v>0</v>
      </c>
      <c r="D54" s="367">
        <f>SUM(D45:D53)</f>
        <v>0</v>
      </c>
      <c r="E54" s="361">
        <f>'Sources and Uses Budget'!S54</f>
        <v>3910544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180535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105000</v>
      </c>
      <c r="C58" s="362"/>
      <c r="D58" s="362"/>
      <c r="E58" s="363"/>
      <c r="F58" s="363"/>
      <c r="G58" s="363"/>
      <c r="H58" s="363"/>
      <c r="I58" s="363"/>
      <c r="J58" s="363"/>
      <c r="K58" s="359"/>
    </row>
    <row r="59" spans="1:11" s="360" customFormat="1">
      <c r="A59" s="364" t="s">
        <v>154</v>
      </c>
      <c r="B59" s="361">
        <f>'Sources and Uses Budget'!C59</f>
        <v>87500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373035</v>
      </c>
      <c r="C62" s="361">
        <f>SUM(C56:C61)</f>
        <v>0</v>
      </c>
      <c r="D62" s="361">
        <f>SUM(D56:D61)</f>
        <v>0</v>
      </c>
      <c r="E62" s="363"/>
      <c r="F62" s="363"/>
      <c r="G62" s="363"/>
      <c r="H62" s="363"/>
      <c r="I62" s="363"/>
      <c r="J62" s="363"/>
      <c r="K62" s="359"/>
    </row>
    <row r="63" spans="1:11" s="360" customFormat="1">
      <c r="A63" s="370" t="s">
        <v>302</v>
      </c>
      <c r="B63" s="361">
        <f>'Sources and Uses Budget'!C63</f>
        <v>27947306</v>
      </c>
      <c r="C63" s="361">
        <f>SUM(C8+C11+C13+C14+C15+C26+C27+C38+C42+C43+C54+C62)</f>
        <v>0</v>
      </c>
      <c r="D63" s="361">
        <f>SUM(D8+D11+D13+D14+D15+D26+D27+D38+D42+D43+D54+D62)</f>
        <v>0</v>
      </c>
      <c r="E63" s="361">
        <f>'Sources and Uses Budget'!S63</f>
        <v>22333444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1646</v>
      </c>
      <c r="B64" s="358"/>
      <c r="C64" s="358"/>
      <c r="D64" s="358"/>
      <c r="E64" s="358"/>
      <c r="F64" s="358"/>
      <c r="G64" s="358"/>
      <c r="H64" s="358"/>
      <c r="I64" s="358"/>
      <c r="J64" s="358"/>
      <c r="K64" s="359"/>
    </row>
    <row r="65" spans="1:11" s="360" customFormat="1">
      <c r="A65" s="145" t="s">
        <v>171</v>
      </c>
      <c r="B65" s="361">
        <f>'Sources and Uses Budget'!C65</f>
        <v>104600</v>
      </c>
      <c r="C65" s="362"/>
      <c r="D65" s="362"/>
      <c r="E65" s="361">
        <f>'Sources and Uses Budget'!S65</f>
        <v>104600</v>
      </c>
      <c r="F65" s="362"/>
      <c r="G65" s="362"/>
      <c r="H65" s="361">
        <f>'Sources and Uses Budget'!T65</f>
        <v>0</v>
      </c>
      <c r="I65" s="362"/>
      <c r="J65" s="362"/>
      <c r="K65" s="359"/>
    </row>
    <row r="66" spans="1:11" s="360" customFormat="1" ht="24">
      <c r="A66" s="283" t="s">
        <v>1643</v>
      </c>
      <c r="B66" s="361">
        <f>'Sources and Uses Budget'!C66</f>
        <v>750000</v>
      </c>
      <c r="C66" s="362"/>
      <c r="D66" s="362"/>
      <c r="E66" s="361">
        <f>'Sources and Uses Budget'!S66</f>
        <v>750000</v>
      </c>
      <c r="F66" s="362"/>
      <c r="G66" s="362"/>
      <c r="H66" s="361">
        <f>'Sources and Uses Budget'!T66</f>
        <v>0</v>
      </c>
      <c r="I66" s="362"/>
      <c r="J66" s="362"/>
      <c r="K66" s="359"/>
    </row>
    <row r="67" spans="1:11" s="360" customFormat="1" ht="24">
      <c r="A67" s="283" t="s">
        <v>1644</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1650</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854600</v>
      </c>
      <c r="C70" s="361">
        <f>SUM(C64:C69)</f>
        <v>0</v>
      </c>
      <c r="D70" s="361">
        <f>SUM(D64:D69)</f>
        <v>0</v>
      </c>
      <c r="E70" s="361">
        <f>'Sources and Uses Budget'!S70</f>
        <v>854600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413954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413954</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986250</v>
      </c>
      <c r="C79" s="362"/>
      <c r="D79" s="362"/>
      <c r="E79" s="361">
        <f>'Sources and Uses Budget'!S79</f>
        <v>986250</v>
      </c>
      <c r="F79" s="362"/>
      <c r="G79" s="362"/>
      <c r="H79" s="361">
        <f>'Sources and Uses Budget'!T79</f>
        <v>0</v>
      </c>
      <c r="I79" s="362"/>
      <c r="J79" s="362"/>
      <c r="K79" s="359"/>
    </row>
    <row r="80" spans="1:11" s="360" customFormat="1">
      <c r="A80" s="364" t="s">
        <v>58</v>
      </c>
      <c r="B80" s="361">
        <f>'Sources and Uses Budget'!C80</f>
        <v>654010</v>
      </c>
      <c r="C80" s="362"/>
      <c r="D80" s="362"/>
      <c r="E80" s="361">
        <f>'Sources and Uses Budget'!S80</f>
        <v>654010</v>
      </c>
      <c r="F80" s="362"/>
      <c r="G80" s="362"/>
      <c r="H80" s="361">
        <f>'Sources and Uses Budget'!T80</f>
        <v>0</v>
      </c>
      <c r="I80" s="362"/>
      <c r="J80" s="362"/>
      <c r="K80" s="359"/>
    </row>
    <row r="81" spans="1:11" s="360" customFormat="1">
      <c r="A81" s="365" t="s">
        <v>1210</v>
      </c>
      <c r="B81" s="361">
        <f>'Sources and Uses Budget'!C81</f>
        <v>1640260</v>
      </c>
      <c r="C81" s="361">
        <f>SUM(C79:C80)</f>
        <v>0</v>
      </c>
      <c r="D81" s="361">
        <f>SUM(D79:D80)</f>
        <v>0</v>
      </c>
      <c r="E81" s="361">
        <f>'Sources and Uses Budget'!S81</f>
        <v>1640260</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114847</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1250000</v>
      </c>
      <c r="C86" s="362"/>
      <c r="D86" s="362"/>
      <c r="E86" s="361">
        <f>'Sources and Uses Budget'!S86</f>
        <v>1250000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50000</v>
      </c>
      <c r="C88" s="362"/>
      <c r="D88" s="362"/>
      <c r="E88" s="363"/>
      <c r="F88" s="363"/>
      <c r="G88" s="363"/>
      <c r="H88" s="363"/>
      <c r="I88" s="363"/>
      <c r="J88" s="363"/>
      <c r="K88" s="359"/>
    </row>
    <row r="89" spans="1:11" s="360" customFormat="1">
      <c r="A89" s="145" t="s">
        <v>773</v>
      </c>
      <c r="B89" s="361">
        <f>'Sources and Uses Budget'!C89</f>
        <v>50000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1524847</v>
      </c>
      <c r="C96" s="361">
        <f>SUM(C83:C95)</f>
        <v>0</v>
      </c>
      <c r="D96" s="361">
        <f>SUM(D83:D95)</f>
        <v>0</v>
      </c>
      <c r="E96" s="361">
        <f>'Sources and Uses Budget'!S96</f>
        <v>1310000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32380967</v>
      </c>
      <c r="C97" s="361">
        <f>SUM(C63+C70+C77+C81+C96)</f>
        <v>0</v>
      </c>
      <c r="D97" s="361">
        <f>SUM(D63+D70+D77+D81+D96)</f>
        <v>0</v>
      </c>
      <c r="E97" s="361">
        <f>'Sources and Uses Budget'!S97</f>
        <v>26138304</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5227660</v>
      </c>
      <c r="C99" s="362"/>
      <c r="D99" s="362"/>
      <c r="E99" s="361">
        <f>'Sources and Uses Budget'!S99</f>
        <v>5227660</v>
      </c>
      <c r="F99" s="362"/>
      <c r="G99" s="362"/>
      <c r="H99" s="361">
        <f>'Sources and Uses Budget'!T99</f>
        <v>0</v>
      </c>
      <c r="I99" s="362"/>
      <c r="J99" s="362"/>
      <c r="K99" s="359"/>
    </row>
    <row r="100" spans="1:11" s="360" customFormat="1">
      <c r="A100" s="283" t="s">
        <v>1648</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1649</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5227660</v>
      </c>
      <c r="C104" s="361">
        <f>SUM(C99:C103)</f>
        <v>0</v>
      </c>
      <c r="D104" s="361">
        <f>SUM(D99:D103)</f>
        <v>0</v>
      </c>
      <c r="E104" s="361">
        <f>'Sources and Uses Budget'!S104</f>
        <v>5227660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37608627</v>
      </c>
      <c r="C105" s="367">
        <f>SUM(C97+C104)</f>
        <v>0</v>
      </c>
      <c r="D105" s="367">
        <f>SUM(D97+D104)</f>
        <v>0</v>
      </c>
      <c r="E105" s="361">
        <f>'Sources and Uses Budget'!S105</f>
        <v>31365964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31365964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0" t="s">
        <v>2458</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2457</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Crenshaw Square Apartments</v>
      </c>
      <c r="M4" s="2313"/>
      <c r="N4" s="2313"/>
      <c r="O4" s="2313"/>
      <c r="P4" s="2313"/>
      <c r="Q4" s="2313"/>
      <c r="R4" s="2313"/>
      <c r="S4" s="2313"/>
      <c r="T4" s="2313"/>
      <c r="U4" s="2313"/>
      <c r="V4" s="2313"/>
      <c r="W4" s="2313"/>
      <c r="X4" s="2313"/>
      <c r="Y4" s="2313"/>
      <c r="Z4" s="2313"/>
      <c r="AA4" s="2313"/>
      <c r="AB4" s="2313"/>
      <c r="AC4" s="2314"/>
      <c r="AD4" s="1190"/>
      <c r="AE4" s="1190"/>
      <c r="AF4" s="2308" t="s">
        <v>2456</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2455</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2" t="str">
        <f>IF(Application!H16="","",Application!H16)</f>
        <v>Kingdom Development, Inc.</v>
      </c>
      <c r="M6" s="2313"/>
      <c r="N6" s="2313"/>
      <c r="O6" s="2313"/>
      <c r="P6" s="2313"/>
      <c r="Q6" s="2313"/>
      <c r="R6" s="2313"/>
      <c r="S6" s="2313"/>
      <c r="T6" s="2313"/>
      <c r="U6" s="2313"/>
      <c r="V6" s="2313"/>
      <c r="W6" s="2313"/>
      <c r="X6" s="2313"/>
      <c r="Y6" s="2313"/>
      <c r="Z6" s="2313"/>
      <c r="AA6" s="2313"/>
      <c r="AB6" s="2313"/>
      <c r="AC6" s="2314"/>
      <c r="AD6" s="1190"/>
      <c r="AE6" s="1190"/>
      <c r="AF6" s="2315" t="s">
        <v>2453</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2452</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2450</v>
      </c>
      <c r="AG8" s="2315"/>
      <c r="AH8" s="2315"/>
      <c r="AI8" s="2315"/>
      <c r="AJ8" s="2315"/>
      <c r="AK8" s="2315"/>
      <c r="AL8" s="2315"/>
      <c r="AM8" s="2315"/>
      <c r="AN8" s="2315"/>
      <c r="AO8" s="2315"/>
      <c r="AP8" s="2316" t="s">
        <v>2100</v>
      </c>
      <c r="AQ8" s="2316"/>
      <c r="AR8" s="2316"/>
      <c r="AS8" s="2316"/>
      <c r="AT8" s="2316"/>
      <c r="AU8" s="2316"/>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2449</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1">
        <f>Application!AO627</f>
        <v>18053488</v>
      </c>
      <c r="O10" s="2311"/>
      <c r="P10" s="2311"/>
      <c r="Q10" s="2311"/>
      <c r="R10" s="2311"/>
      <c r="S10" s="2311"/>
      <c r="T10" s="2311"/>
      <c r="U10" s="1190"/>
      <c r="V10" s="1190"/>
      <c r="W10" s="1190"/>
      <c r="X10" s="1193"/>
      <c r="Y10" s="1193"/>
      <c r="Z10" s="1193"/>
      <c r="AA10" s="1193"/>
      <c r="AB10" s="1193"/>
      <c r="AC10" s="1193"/>
      <c r="AD10" s="1193"/>
      <c r="AE10" s="1193"/>
      <c r="AF10" s="2308" t="s">
        <v>2446</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2443</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299" t="s">
        <v>2441</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2440</v>
      </c>
      <c r="AB13" s="2289"/>
      <c r="AC13" s="2289"/>
      <c r="AD13" s="2289"/>
      <c r="AE13" s="2289"/>
      <c r="AF13" s="2289"/>
      <c r="AG13" s="2289"/>
      <c r="AH13" s="2289"/>
      <c r="AI13" s="2289"/>
      <c r="AJ13" s="2289"/>
      <c r="AK13" s="2289"/>
      <c r="AL13" s="2289"/>
      <c r="AM13" s="2289"/>
      <c r="AN13" s="2289"/>
      <c r="AO13" s="2305">
        <f>Application!W473</f>
        <v>18</v>
      </c>
      <c r="AP13" s="2306"/>
      <c r="AQ13" s="2306"/>
      <c r="AR13" s="2306"/>
      <c r="AS13" s="2306"/>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2438</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thickBot="1">
      <c r="A15" s="1190"/>
      <c r="B15" s="2284" t="s">
        <v>2437</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2436</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7" t="s">
        <v>2435</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2434</v>
      </c>
      <c r="C18" s="2293"/>
      <c r="D18" s="2293"/>
      <c r="E18" s="2293"/>
      <c r="F18" s="2293"/>
      <c r="G18" s="2293"/>
      <c r="H18" s="2293"/>
      <c r="I18" s="2294"/>
      <c r="J18" s="2295" t="s">
        <v>1588</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2433</v>
      </c>
      <c r="AU18" s="2296"/>
      <c r="AV18" s="2296"/>
      <c r="AW18" s="2296"/>
      <c r="AX18" s="2296"/>
      <c r="AY18" s="2298"/>
      <c r="AZ18" s="1190"/>
      <c r="BA18" s="1190"/>
      <c r="BB18" s="1190"/>
      <c r="BC18" s="1190"/>
      <c r="BD18" s="1190"/>
      <c r="BE18" s="1194"/>
    </row>
    <row r="19" spans="1:58" ht="15">
      <c r="A19" s="1190"/>
      <c r="B19" s="2278">
        <v>0.3</v>
      </c>
      <c r="C19" s="2279"/>
      <c r="D19" s="2279"/>
      <c r="E19" s="2279"/>
      <c r="F19" s="2279"/>
      <c r="G19" s="2279"/>
      <c r="H19" s="2279"/>
      <c r="I19" s="2280"/>
      <c r="J19" s="2281">
        <f t="shared" ref="J19:J24" si="0">SUM(P19:AS19)</f>
        <v>25</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21</v>
      </c>
      <c r="W19" s="2282"/>
      <c r="X19" s="2282"/>
      <c r="Y19" s="2282"/>
      <c r="Z19" s="2282"/>
      <c r="AA19" s="2283"/>
      <c r="AB19" s="2281" cm="1">
        <f t="array" ref="AB19">SUMPRODUCT((Application!$B$714:$B$738 = 'CalHFA Addendum'!AB$18)*(Application!$AC$714:$AC$738 = 'CalHFA Addendum'!$B19),Application!$G$714:$G$738)</f>
        <v>2</v>
      </c>
      <c r="AC19" s="2282"/>
      <c r="AD19" s="2282"/>
      <c r="AE19" s="2282"/>
      <c r="AF19" s="2282"/>
      <c r="AG19" s="2283"/>
      <c r="AH19" s="2281" cm="1">
        <f t="array" ref="AH19">SUMPRODUCT((Application!$B$714:$B$738 = 'CalHFA Addendum'!AH$18)*(Application!$AC$714:$AC$738 = 'CalHFA Addendum'!$B19),Application!$G$714:$G$738)</f>
        <v>2</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0.35714285714285715</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5">
      <c r="A21" s="1190"/>
      <c r="B21" s="2278">
        <v>0.5</v>
      </c>
      <c r="C21" s="2279"/>
      <c r="D21" s="2279"/>
      <c r="E21" s="2279"/>
      <c r="F21" s="2279"/>
      <c r="G21" s="2279"/>
      <c r="H21" s="2279"/>
      <c r="I21" s="2280"/>
      <c r="J21" s="2281">
        <f t="shared" si="0"/>
        <v>4</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2</v>
      </c>
      <c r="AC21" s="2282"/>
      <c r="AD21" s="2282"/>
      <c r="AE21" s="2282"/>
      <c r="AF21" s="2282"/>
      <c r="AG21" s="2283"/>
      <c r="AH21" s="2281" cm="1">
        <f t="array" ref="AH21">SUMPRODUCT((Application!$B$714:$B$738 = 'CalHFA Addendum'!AH$18)*(Application!$AC$714:$AC$738 = 'CalHFA Addendum'!$B21),Application!$G$714:$G$738)</f>
        <v>2</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5.7142857142857141E-2</v>
      </c>
      <c r="AU21" s="2267"/>
      <c r="AV21" s="2267"/>
      <c r="AW21" s="2267"/>
      <c r="AX21" s="2267"/>
      <c r="AY21" s="2268"/>
      <c r="AZ21" s="1190"/>
      <c r="BA21" s="1190"/>
      <c r="BB21" s="1190"/>
      <c r="BC21" s="1190"/>
      <c r="BD21" s="1190"/>
      <c r="BE21" s="1194"/>
    </row>
    <row r="22" spans="1:58" ht="15">
      <c r="A22" s="1190"/>
      <c r="B22" s="2278">
        <v>0.6</v>
      </c>
      <c r="C22" s="2279"/>
      <c r="D22" s="2279"/>
      <c r="E22" s="2279"/>
      <c r="F22" s="2279"/>
      <c r="G22" s="2279"/>
      <c r="H22" s="2279"/>
      <c r="I22" s="2280"/>
      <c r="J22" s="2281">
        <f t="shared" si="0"/>
        <v>0</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0</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v>
      </c>
      <c r="AU22" s="2267"/>
      <c r="AV22" s="2267"/>
      <c r="AW22" s="2267"/>
      <c r="AX22" s="2267"/>
      <c r="AY22" s="2268"/>
      <c r="AZ22" s="1190"/>
      <c r="BA22" s="1190"/>
      <c r="BB22" s="1190"/>
      <c r="BC22" s="1190"/>
      <c r="BD22" s="1190"/>
      <c r="BE22" s="1194"/>
    </row>
    <row r="23" spans="1:58" ht="15">
      <c r="A23" s="1190"/>
      <c r="B23" s="2278">
        <v>0.7</v>
      </c>
      <c r="C23" s="2279"/>
      <c r="D23" s="2279"/>
      <c r="E23" s="2279"/>
      <c r="F23" s="2279"/>
      <c r="G23" s="2279"/>
      <c r="H23" s="2279"/>
      <c r="I23" s="2280"/>
      <c r="J23" s="2281">
        <f t="shared" si="0"/>
        <v>1</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1</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1.4285714285714285E-2</v>
      </c>
      <c r="AU23" s="2267"/>
      <c r="AV23" s="2267"/>
      <c r="AW23" s="2267"/>
      <c r="AX23" s="2267"/>
      <c r="AY23" s="2268"/>
      <c r="AZ23" s="1190"/>
      <c r="BA23" s="1190"/>
      <c r="BB23" s="1190"/>
      <c r="BC23" s="1190"/>
      <c r="BD23" s="1190"/>
      <c r="BE23" s="1194"/>
    </row>
    <row r="24" spans="1:58" ht="15">
      <c r="A24" s="1190"/>
      <c r="B24" s="2278">
        <v>0.8</v>
      </c>
      <c r="C24" s="2279"/>
      <c r="D24" s="2279"/>
      <c r="E24" s="2279"/>
      <c r="F24" s="2279"/>
      <c r="G24" s="2279"/>
      <c r="H24" s="2279"/>
      <c r="I24" s="2280"/>
      <c r="J24" s="2281">
        <f t="shared" si="0"/>
        <v>39</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8</v>
      </c>
      <c r="W24" s="2282"/>
      <c r="X24" s="2282"/>
      <c r="Y24" s="2282"/>
      <c r="Z24" s="2282"/>
      <c r="AA24" s="2283"/>
      <c r="AB24" s="2281" cm="1">
        <f t="array" ref="AB24">SUMPRODUCT((Application!$B$714:$B$738 = 'CalHFA Addendum'!AB$18)*(Application!$AC$714:$AC$738 = 'CalHFA Addendum'!$B24),Application!$G$714:$G$738)</f>
        <v>15</v>
      </c>
      <c r="AC24" s="2282"/>
      <c r="AD24" s="2282"/>
      <c r="AE24" s="2282"/>
      <c r="AF24" s="2282"/>
      <c r="AG24" s="2283"/>
      <c r="AH24" s="2281" cm="1">
        <f t="array" ref="AH24">SUMPRODUCT((Application!$B$714:$B$738 = 'CalHFA Addendum'!AH$18)*(Application!$AC$714:$AC$738 = 'CalHFA Addendum'!$B24),Application!$G$714:$G$738)</f>
        <v>16</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0.55714285714285716</v>
      </c>
      <c r="AU24" s="2267"/>
      <c r="AV24" s="2267"/>
      <c r="AW24" s="2267"/>
      <c r="AX24" s="2267"/>
      <c r="AY24" s="2268"/>
      <c r="AZ24" s="1190"/>
      <c r="BA24" s="1190"/>
      <c r="BB24" s="1190"/>
      <c r="BC24" s="1190"/>
      <c r="BD24" s="1190"/>
      <c r="BE24" s="1194"/>
    </row>
    <row r="25" spans="1:58" ht="1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thickBot="1">
      <c r="A28" s="1190"/>
      <c r="B28" s="2269" t="s">
        <v>2432</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1</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1.4285714285714285E-2</v>
      </c>
      <c r="AU28" s="2276"/>
      <c r="AV28" s="2276"/>
      <c r="AW28" s="2276"/>
      <c r="AX28" s="2276"/>
      <c r="AY28" s="2277"/>
      <c r="AZ28" s="1190"/>
      <c r="BA28" s="1190"/>
      <c r="BB28" s="1190"/>
      <c r="BC28" s="1190"/>
      <c r="BD28" s="1190"/>
      <c r="BE28" s="1194"/>
    </row>
    <row r="29" spans="1:58" thickBot="1">
      <c r="A29" s="1190"/>
      <c r="B29" s="2252" t="s">
        <v>1588</v>
      </c>
      <c r="C29" s="2225"/>
      <c r="D29" s="2225"/>
      <c r="E29" s="2225"/>
      <c r="F29" s="2225"/>
      <c r="G29" s="2225"/>
      <c r="H29" s="2225"/>
      <c r="I29" s="2226"/>
      <c r="J29" s="2224">
        <f>SUM(J19:O28)</f>
        <v>70</v>
      </c>
      <c r="K29" s="2225"/>
      <c r="L29" s="2225"/>
      <c r="M29" s="2225"/>
      <c r="N29" s="2225"/>
      <c r="O29" s="2226"/>
      <c r="P29" s="2224">
        <f>SUM(P19:U28)</f>
        <v>0</v>
      </c>
      <c r="Q29" s="2225"/>
      <c r="R29" s="2225"/>
      <c r="S29" s="2225"/>
      <c r="T29" s="2225"/>
      <c r="U29" s="2226"/>
      <c r="V29" s="2224">
        <f>SUM(V19:AA28)</f>
        <v>30</v>
      </c>
      <c r="W29" s="2225"/>
      <c r="X29" s="2225"/>
      <c r="Y29" s="2225"/>
      <c r="Z29" s="2225"/>
      <c r="AA29" s="2226"/>
      <c r="AB29" s="2224">
        <f>SUM(AB19:AG28)</f>
        <v>20</v>
      </c>
      <c r="AC29" s="2225"/>
      <c r="AD29" s="2225"/>
      <c r="AE29" s="2225"/>
      <c r="AF29" s="2225"/>
      <c r="AG29" s="2226"/>
      <c r="AH29" s="2224">
        <f>SUM(AH19:AM28)</f>
        <v>20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0" t="s">
        <v>2431</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thickBot="1">
      <c r="A32" s="1190"/>
      <c r="B32" s="2233" t="s">
        <v>2430</v>
      </c>
      <c r="C32" s="2234"/>
      <c r="D32" s="2234"/>
      <c r="E32" s="2234"/>
      <c r="F32" s="2234"/>
      <c r="G32" s="2234"/>
      <c r="H32" s="2234"/>
      <c r="I32" s="2234"/>
      <c r="J32" s="2237" t="s">
        <v>2429</v>
      </c>
      <c r="K32" s="2238"/>
      <c r="L32" s="2238"/>
      <c r="M32" s="2238"/>
      <c r="N32" s="2237" t="s">
        <v>2428</v>
      </c>
      <c r="O32" s="2238"/>
      <c r="P32" s="2238"/>
      <c r="Q32" s="2240"/>
      <c r="R32" s="2242" t="s">
        <v>2427</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2426</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2425</v>
      </c>
      <c r="AT35" s="2254"/>
      <c r="AU35" s="2254"/>
      <c r="AV35" s="2254"/>
      <c r="AW35" s="2254"/>
      <c r="AX35" s="2262"/>
      <c r="AY35" s="2253" t="s">
        <v>2424</v>
      </c>
      <c r="AZ35" s="2254"/>
      <c r="BA35" s="2254"/>
      <c r="BB35" s="2254"/>
      <c r="BC35" s="2254"/>
      <c r="BD35" s="2255"/>
      <c r="BE35" s="1194"/>
    </row>
    <row r="36" spans="1:58" ht="15.75" customHeight="1">
      <c r="A36" s="1190"/>
      <c r="B36" s="2157" t="s">
        <v>2423</v>
      </c>
      <c r="C36" s="2158"/>
      <c r="D36" s="2158"/>
      <c r="E36" s="2158"/>
      <c r="F36" s="2158"/>
      <c r="G36" s="2158"/>
      <c r="H36" s="2158"/>
      <c r="I36" s="2158"/>
      <c r="J36" s="2222" t="s">
        <v>2422</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2421</v>
      </c>
      <c r="C37" s="2158"/>
      <c r="D37" s="2158"/>
      <c r="E37" s="2158"/>
      <c r="F37" s="2158"/>
      <c r="G37" s="2158"/>
      <c r="H37" s="2158"/>
      <c r="I37" s="2158"/>
      <c r="J37" s="2222" t="s">
        <v>2420</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2419</v>
      </c>
      <c r="C38" s="2158"/>
      <c r="D38" s="2158"/>
      <c r="E38" s="2158"/>
      <c r="F38" s="2158"/>
      <c r="G38" s="2158"/>
      <c r="H38" s="2158"/>
      <c r="I38" s="2158"/>
      <c r="J38" s="2222" t="s">
        <v>2418</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2417</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2417</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2416</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2416</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2415</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2414</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2413</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2337</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2410</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2403</v>
      </c>
      <c r="C51" s="2100"/>
      <c r="D51" s="2100"/>
      <c r="E51" s="2100"/>
      <c r="F51" s="2100"/>
      <c r="G51" s="2100"/>
      <c r="H51" s="2100"/>
      <c r="I51" s="2100"/>
      <c r="J51" s="2100" t="s">
        <v>2409</v>
      </c>
      <c r="K51" s="2100"/>
      <c r="L51" s="2100"/>
      <c r="M51" s="2100"/>
      <c r="N51" s="2100"/>
      <c r="O51" s="2100"/>
      <c r="P51" s="2100"/>
      <c r="Q51" s="2100"/>
      <c r="R51" s="2201" t="s">
        <v>2408</v>
      </c>
      <c r="S51" s="2201"/>
      <c r="T51" s="2201"/>
      <c r="U51" s="2201"/>
      <c r="V51" s="2201"/>
      <c r="W51" s="2201"/>
      <c r="X51" s="2201"/>
      <c r="Y51" s="2201"/>
      <c r="Z51" s="2201" t="s">
        <v>2407</v>
      </c>
      <c r="AA51" s="2201"/>
      <c r="AB51" s="2201"/>
      <c r="AC51" s="2201"/>
      <c r="AD51" s="2201"/>
      <c r="AE51" s="2201"/>
      <c r="AF51" s="2201"/>
      <c r="AG51" s="2201"/>
      <c r="AH51" s="2201" t="s">
        <v>2406</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2405</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2404</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1588</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2403</v>
      </c>
      <c r="C59" s="2191"/>
      <c r="D59" s="2191"/>
      <c r="E59" s="2191"/>
      <c r="F59" s="2191"/>
      <c r="G59" s="2191"/>
      <c r="H59" s="2191"/>
      <c r="I59" s="2192"/>
      <c r="J59" s="2098" t="s">
        <v>2402</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2400</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2399</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2398</v>
      </c>
    </row>
    <row r="69" spans="1:94" ht="15.75" customHeight="1" thickTop="1" thickBot="1">
      <c r="A69" s="1190"/>
      <c r="B69" s="2175" t="s">
        <v>2397</v>
      </c>
      <c r="C69" s="2176"/>
      <c r="D69" s="2176"/>
      <c r="E69" s="2176"/>
      <c r="F69" s="2176"/>
      <c r="G69" s="2176"/>
      <c r="H69" s="2176"/>
      <c r="I69" s="2176"/>
      <c r="J69" s="2176"/>
      <c r="K69" s="2176"/>
      <c r="L69" s="2176"/>
      <c r="M69" s="2176"/>
      <c r="N69" s="2176"/>
      <c r="O69" s="2177" t="s">
        <v>2396</v>
      </c>
      <c r="P69" s="2178"/>
      <c r="Q69" s="2178"/>
      <c r="R69" s="2178"/>
      <c r="S69" s="2178"/>
      <c r="T69" s="2178"/>
      <c r="U69" s="2178"/>
      <c r="V69" s="2178"/>
      <c r="W69" s="2178"/>
      <c r="X69" s="2178"/>
      <c r="Y69" s="2178"/>
      <c r="Z69" s="2178"/>
      <c r="AA69" s="2179"/>
      <c r="AB69" s="1190"/>
      <c r="AC69" s="2180" t="s">
        <v>2395</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2394</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2393</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2392</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2391</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2390</v>
      </c>
    </row>
    <row r="72" spans="1:94" ht="15.75" customHeight="1">
      <c r="A72" s="1190"/>
      <c r="B72" s="2157" t="s">
        <v>2389</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2388</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2387</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2332</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2385</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2384</v>
      </c>
      <c r="C81" s="2152"/>
      <c r="D81" s="2152"/>
      <c r="E81" s="2152"/>
      <c r="F81" s="2152"/>
      <c r="G81" s="2152"/>
      <c r="H81" s="2152"/>
      <c r="I81" s="2152"/>
      <c r="J81" s="2152"/>
      <c r="K81" s="2152"/>
      <c r="L81" s="2152"/>
      <c r="M81" s="2152"/>
      <c r="N81" s="2152"/>
      <c r="O81" s="2152"/>
      <c r="P81" s="2152"/>
      <c r="Q81" s="2152"/>
      <c r="R81" s="2133" t="s">
        <v>2190</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2383</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2382</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2372</v>
      </c>
      <c r="J84" s="2100"/>
      <c r="K84" s="2100"/>
      <c r="L84" s="2100"/>
      <c r="M84" s="2100"/>
      <c r="N84" s="2100"/>
      <c r="O84" s="2100" t="s">
        <v>2348</v>
      </c>
      <c r="P84" s="2100"/>
      <c r="Q84" s="2100"/>
      <c r="R84" s="2100"/>
      <c r="S84" s="2100"/>
      <c r="T84" s="2100"/>
      <c r="U84" s="2100"/>
      <c r="V84" s="2136" t="s">
        <v>2347</v>
      </c>
      <c r="W84" s="2136"/>
      <c r="X84" s="2136"/>
      <c r="Y84" s="2136"/>
      <c r="Z84" s="2136"/>
      <c r="AA84" s="2136"/>
      <c r="AB84" s="2070" t="s">
        <v>2371</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2370</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2369</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2376</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2368</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2380</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2379</v>
      </c>
      <c r="C94" s="2152"/>
      <c r="D94" s="2152"/>
      <c r="E94" s="2152"/>
      <c r="F94" s="2152"/>
      <c r="G94" s="2152"/>
      <c r="H94" s="2152"/>
      <c r="I94" s="2152"/>
      <c r="J94" s="2152"/>
      <c r="K94" s="2152"/>
      <c r="L94" s="2152"/>
      <c r="M94" s="2152"/>
      <c r="N94" s="2152"/>
      <c r="O94" s="2152"/>
      <c r="P94" s="2152"/>
      <c r="Q94" s="2153"/>
      <c r="R94" s="2133" t="s">
        <v>2190</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2378</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2377</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Kingdom Development, Inc.</v>
      </c>
      <c r="BR96" s="1259">
        <f>Application!AH246</f>
        <v>1E-3</v>
      </c>
      <c r="CM96" s="1188"/>
      <c r="CN96" s="1188"/>
      <c r="CO96" s="1188"/>
      <c r="CP96" s="1188"/>
    </row>
    <row r="97" spans="1:94" ht="15.75" customHeight="1">
      <c r="A97" s="1190"/>
      <c r="B97" s="2132"/>
      <c r="C97" s="2100"/>
      <c r="D97" s="2100"/>
      <c r="E97" s="2100"/>
      <c r="F97" s="2100"/>
      <c r="G97" s="2100"/>
      <c r="H97" s="2100"/>
      <c r="I97" s="2100" t="s">
        <v>2372</v>
      </c>
      <c r="J97" s="2100"/>
      <c r="K97" s="2100"/>
      <c r="L97" s="2100"/>
      <c r="M97" s="2100"/>
      <c r="N97" s="2100"/>
      <c r="O97" s="2100" t="s">
        <v>2348</v>
      </c>
      <c r="P97" s="2100"/>
      <c r="Q97" s="2100"/>
      <c r="R97" s="2100"/>
      <c r="S97" s="2100"/>
      <c r="T97" s="2100"/>
      <c r="U97" s="2100"/>
      <c r="V97" s="2136" t="s">
        <v>2347</v>
      </c>
      <c r="W97" s="2136"/>
      <c r="X97" s="2136"/>
      <c r="Y97" s="2136"/>
      <c r="Z97" s="2136"/>
      <c r="AA97" s="2136"/>
      <c r="AB97" s="2070" t="s">
        <v>2371</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Global Housing Development, Inc.</v>
      </c>
      <c r="BR97" s="1259">
        <f>Application!AH254</f>
        <v>7.4000000000000003E-3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Samuelian Group LLC</v>
      </c>
      <c r="BR98" s="1259">
        <f>Application!AH262</f>
        <v>1.6000000000000001E-3</v>
      </c>
      <c r="CM98" s="1188"/>
      <c r="CN98" s="1188"/>
      <c r="CO98" s="1188"/>
      <c r="CP98" s="1188"/>
    </row>
    <row r="99" spans="1:94" ht="15.75" customHeight="1">
      <c r="A99" s="1190"/>
      <c r="B99" s="2132" t="s">
        <v>2370</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2369</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2376</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2368</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Hyder &amp;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2373</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2372</v>
      </c>
      <c r="J108" s="2100"/>
      <c r="K108" s="2100"/>
      <c r="L108" s="2100"/>
      <c r="M108" s="2100"/>
      <c r="N108" s="2100"/>
      <c r="O108" s="2100" t="s">
        <v>2348</v>
      </c>
      <c r="P108" s="2100"/>
      <c r="Q108" s="2100"/>
      <c r="R108" s="2100"/>
      <c r="S108" s="2100"/>
      <c r="T108" s="2100"/>
      <c r="U108" s="2100"/>
      <c r="V108" s="2136" t="s">
        <v>2347</v>
      </c>
      <c r="W108" s="2136"/>
      <c r="X108" s="2136"/>
      <c r="Y108" s="2136"/>
      <c r="Z108" s="2136"/>
      <c r="AA108" s="2136"/>
      <c r="AB108" s="2070" t="s">
        <v>2371</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2370</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2369</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2368</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2366</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2366</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2364</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1578</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2363</v>
      </c>
      <c r="J127" s="2100"/>
      <c r="K127" s="2100"/>
      <c r="L127" s="2100"/>
      <c r="M127" s="2100"/>
      <c r="N127" s="2100"/>
      <c r="O127" s="2101" t="s">
        <v>2362</v>
      </c>
      <c r="P127" s="2101"/>
      <c r="Q127" s="2101"/>
      <c r="R127" s="2101"/>
      <c r="S127" s="2101"/>
      <c r="T127" s="2101"/>
      <c r="U127" s="2102"/>
      <c r="V127" s="1190"/>
      <c r="W127" s="1190"/>
      <c r="X127" s="2040" t="s">
        <v>2332</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2346</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2345</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2360</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2348</v>
      </c>
      <c r="J134" s="2075"/>
      <c r="K134" s="2075"/>
      <c r="L134" s="2075"/>
      <c r="M134" s="2075"/>
      <c r="N134" s="2075"/>
      <c r="O134" s="2075"/>
      <c r="P134" s="2075" t="s">
        <v>2347</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2346</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2345</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2359</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2358</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2357</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2356</v>
      </c>
      <c r="C142" s="2083"/>
      <c r="D142" s="2083"/>
      <c r="E142" s="2083"/>
      <c r="F142" s="2083"/>
      <c r="G142" s="2083"/>
      <c r="H142" s="2083"/>
      <c r="I142" s="2083"/>
      <c r="J142" s="2083"/>
      <c r="K142" s="2083"/>
      <c r="L142" s="2083"/>
      <c r="M142" s="2083"/>
      <c r="N142" s="2083"/>
      <c r="O142" s="2083"/>
      <c r="P142" s="2083"/>
      <c r="Q142" s="2083"/>
      <c r="R142" s="2084" t="s">
        <v>2355</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2354</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2351</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2350</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2348</v>
      </c>
      <c r="J157" s="2075"/>
      <c r="K157" s="2075"/>
      <c r="L157" s="2075"/>
      <c r="M157" s="2075"/>
      <c r="N157" s="2075"/>
      <c r="O157" s="2075"/>
      <c r="P157" s="2075" t="s">
        <v>2349</v>
      </c>
      <c r="Q157" s="2075"/>
      <c r="R157" s="2075"/>
      <c r="S157" s="2075"/>
      <c r="T157" s="2075"/>
      <c r="U157" s="2076"/>
      <c r="V157" s="1190"/>
      <c r="W157" s="1190"/>
      <c r="X157" s="2037"/>
      <c r="Y157" s="2038"/>
      <c r="Z157" s="2038"/>
      <c r="AA157" s="2038"/>
      <c r="AB157" s="2038"/>
      <c r="AC157" s="2038"/>
      <c r="AD157" s="2038"/>
      <c r="AE157" s="2075" t="s">
        <v>2348</v>
      </c>
      <c r="AF157" s="2075"/>
      <c r="AG157" s="2075"/>
      <c r="AH157" s="2075"/>
      <c r="AI157" s="2075"/>
      <c r="AJ157" s="2075"/>
      <c r="AK157" s="2075"/>
      <c r="AL157" s="2075" t="s">
        <v>2347</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2346</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2346</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2345</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2344</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2329</v>
      </c>
      <c r="D163" s="2038"/>
      <c r="E163" s="2038"/>
      <c r="F163" s="2038"/>
      <c r="G163" s="2038"/>
      <c r="H163" s="2038"/>
      <c r="I163" s="2038"/>
      <c r="J163" s="2038"/>
      <c r="K163" s="2038"/>
      <c r="L163" s="2038"/>
      <c r="M163" s="2038"/>
      <c r="N163" s="2038"/>
      <c r="O163" s="2038"/>
      <c r="P163" s="2038"/>
      <c r="Q163" s="2038" t="s">
        <v>2343</v>
      </c>
      <c r="R163" s="2038"/>
      <c r="S163" s="2038"/>
      <c r="T163" s="2070" t="s">
        <v>2342</v>
      </c>
      <c r="U163" s="2070"/>
      <c r="V163" s="2070"/>
      <c r="W163" s="2070"/>
      <c r="X163" s="2070"/>
      <c r="Y163" s="2070"/>
      <c r="Z163" s="2070"/>
      <c r="AA163" s="2070"/>
      <c r="AB163" s="2038" t="s">
        <v>2341</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2340</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2339</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2338</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2337</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2318</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2318</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2318</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2336</v>
      </c>
      <c r="D172" s="2024"/>
      <c r="E172" s="2024"/>
      <c r="F172" s="2024"/>
      <c r="G172" s="2024"/>
      <c r="H172" s="2024"/>
      <c r="I172" s="2024"/>
      <c r="J172" s="2024"/>
      <c r="K172" s="2024"/>
      <c r="L172" s="2024"/>
      <c r="M172" s="2024"/>
      <c r="N172" s="2033"/>
      <c r="O172" s="1190"/>
      <c r="P172" s="2034" t="s">
        <v>2335</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2334</v>
      </c>
      <c r="D173" s="2038"/>
      <c r="E173" s="2038"/>
      <c r="F173" s="2038"/>
      <c r="G173" s="2038"/>
      <c r="H173" s="2038"/>
      <c r="I173" s="2038" t="s">
        <v>2333</v>
      </c>
      <c r="J173" s="2038"/>
      <c r="K173" s="2038"/>
      <c r="L173" s="2038"/>
      <c r="M173" s="2038"/>
      <c r="N173" s="2039"/>
      <c r="O173" s="1190"/>
      <c r="P173" s="2040" t="s">
        <v>2332</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2331</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2329</v>
      </c>
      <c r="D184" s="2024"/>
      <c r="E184" s="2024"/>
      <c r="F184" s="2024"/>
      <c r="G184" s="2024"/>
      <c r="H184" s="2024"/>
      <c r="I184" s="2024"/>
      <c r="J184" s="2024"/>
      <c r="K184" s="2024"/>
      <c r="L184" s="2024"/>
      <c r="M184" s="2024"/>
      <c r="N184" s="2024" t="s">
        <v>2330</v>
      </c>
      <c r="O184" s="2024"/>
      <c r="P184" s="2024"/>
      <c r="Q184" s="2024"/>
      <c r="R184" s="2024"/>
      <c r="S184" s="2024"/>
      <c r="T184" s="2024"/>
      <c r="U184" s="2025" t="s">
        <v>2329</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2328</v>
      </c>
      <c r="D185" s="2003"/>
      <c r="E185" s="2003"/>
      <c r="F185" s="2003"/>
      <c r="G185" s="2003"/>
      <c r="H185" s="2003"/>
      <c r="I185" s="2003"/>
      <c r="J185" s="2003"/>
      <c r="K185" s="2003"/>
      <c r="L185" s="2003"/>
      <c r="M185" s="2003"/>
      <c r="N185" s="2013">
        <f>'Sources and Uses Budget'!B105</f>
        <v>37608627</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2327</v>
      </c>
      <c r="D186" s="2003"/>
      <c r="E186" s="2003"/>
      <c r="F186" s="2003"/>
      <c r="G186" s="2003"/>
      <c r="H186" s="2003"/>
      <c r="I186" s="2003"/>
      <c r="J186" s="2003"/>
      <c r="K186" s="2003"/>
      <c r="L186" s="2003"/>
      <c r="M186" s="2003"/>
      <c r="N186" s="2013">
        <f>N185/J29</f>
        <v>537266.1</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2326</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2325</v>
      </c>
      <c r="D188" s="2003"/>
      <c r="E188" s="2003"/>
      <c r="F188" s="2003"/>
      <c r="G188" s="2003"/>
      <c r="H188" s="2003"/>
      <c r="I188" s="2003"/>
      <c r="J188" s="2003"/>
      <c r="K188" s="2003"/>
      <c r="L188" s="2003"/>
      <c r="M188" s="2003"/>
      <c r="N188" s="2032">
        <f>SUM('Sources and Uses Budget'!B85:B86)</f>
        <v>1250000</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2324</v>
      </c>
      <c r="D189" s="2003"/>
      <c r="E189" s="2003"/>
      <c r="F189" s="2003"/>
      <c r="G189" s="2003"/>
      <c r="H189" s="2003"/>
      <c r="I189" s="2003"/>
      <c r="J189" s="2003"/>
      <c r="K189" s="2003"/>
      <c r="L189" s="2003"/>
      <c r="M189" s="2003"/>
      <c r="N189" s="2032">
        <f>'Sources and Uses Budget'!B8</f>
        <v>3500000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2322</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2323</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2322</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2321</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2320</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2318</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2319</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2318</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2318</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2317</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2316</v>
      </c>
      <c r="D195" s="1957"/>
      <c r="E195" s="1957"/>
      <c r="F195" s="1957"/>
      <c r="G195" s="1957"/>
      <c r="H195" s="1957"/>
      <c r="I195" s="1957"/>
      <c r="J195" s="1957"/>
      <c r="K195" s="1957"/>
      <c r="L195" s="1957"/>
      <c r="M195" s="1957"/>
      <c r="N195" s="1958">
        <f>SUM(N187:T194)</f>
        <v>4750000</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2315</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2314</v>
      </c>
      <c r="D196" s="1967"/>
      <c r="E196" s="1967"/>
      <c r="F196" s="1967"/>
      <c r="G196" s="1967"/>
      <c r="H196" s="1967"/>
      <c r="I196" s="1967"/>
      <c r="J196" s="1967"/>
      <c r="K196" s="1967"/>
      <c r="L196" s="1967"/>
      <c r="M196" s="1967"/>
      <c r="N196" s="1968">
        <f>(N185-N195)/J29</f>
        <v>469408.95714285714</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2313</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2312</v>
      </c>
      <c r="D200" s="1954"/>
      <c r="E200" s="1954"/>
      <c r="F200" s="1954"/>
      <c r="G200" s="1954"/>
      <c r="H200" s="1954"/>
      <c r="I200" s="1954"/>
      <c r="J200" s="1954"/>
      <c r="K200" s="1954"/>
      <c r="L200" s="1954"/>
      <c r="M200" s="1954"/>
      <c r="N200" s="1954"/>
      <c r="O200" s="1955" t="s">
        <v>2311</v>
      </c>
      <c r="P200" s="1955"/>
      <c r="Q200" s="1955"/>
      <c r="R200" s="1955"/>
      <c r="S200" s="1955"/>
      <c r="T200" s="1955"/>
      <c r="U200" s="1955"/>
      <c r="V200" s="1955"/>
      <c r="W200" s="1955"/>
      <c r="X200" s="1955" t="s">
        <v>2310</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2309</v>
      </c>
      <c r="D201" s="1946"/>
      <c r="E201" s="1946"/>
      <c r="F201" s="1946"/>
      <c r="G201" s="1946"/>
      <c r="H201" s="1946"/>
      <c r="I201" s="1946"/>
      <c r="J201" s="1946"/>
      <c r="K201" s="1946"/>
      <c r="L201" s="1946"/>
      <c r="M201" s="1946"/>
      <c r="N201" s="1946"/>
      <c r="O201" s="1947" t="s">
        <v>2308</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2308</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2307</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2306</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2305</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2304</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2303</v>
      </c>
      <c r="D207" s="1925"/>
      <c r="E207" s="1925"/>
      <c r="F207" s="1926"/>
      <c r="G207" s="1930" t="s">
        <v>2302</v>
      </c>
      <c r="H207" s="1925"/>
      <c r="I207" s="1925"/>
      <c r="J207" s="1925"/>
      <c r="K207" s="1925"/>
      <c r="L207" s="1925"/>
      <c r="M207" s="1925"/>
      <c r="N207" s="1925"/>
      <c r="O207" s="1926"/>
      <c r="P207" s="1932" t="s">
        <v>2301</v>
      </c>
      <c r="Q207" s="1933"/>
      <c r="R207" s="1933"/>
      <c r="S207" s="1933"/>
      <c r="T207" s="1934"/>
      <c r="U207" s="1938" t="s">
        <v>2300</v>
      </c>
      <c r="V207" s="1939"/>
      <c r="W207" s="1939"/>
      <c r="X207" s="1940"/>
      <c r="Y207" s="1938" t="s">
        <v>2299</v>
      </c>
      <c r="Z207" s="1939"/>
      <c r="AA207" s="1939"/>
      <c r="AB207" s="1940"/>
      <c r="AC207" s="1938" t="s">
        <v>2298</v>
      </c>
      <c r="AD207" s="1939"/>
      <c r="AE207" s="1939"/>
      <c r="AF207" s="1940"/>
      <c r="AG207" s="1930" t="s">
        <v>2297</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1886</v>
      </c>
      <c r="H209" s="1915"/>
      <c r="I209" s="1915"/>
      <c r="J209" s="1915"/>
      <c r="K209" s="1915"/>
      <c r="L209" s="1915"/>
      <c r="M209" s="1915"/>
      <c r="N209" s="1915"/>
      <c r="O209" s="1915"/>
      <c r="P209" s="1916"/>
      <c r="Q209" s="1919"/>
      <c r="R209" s="1919"/>
      <c r="S209" s="1919"/>
      <c r="T209" s="1919"/>
      <c r="U209" s="1917" t="s">
        <v>1886</v>
      </c>
      <c r="V209" s="1917"/>
      <c r="W209" s="1917"/>
      <c r="X209" s="1917"/>
      <c r="Y209" s="1917" t="s">
        <v>1886</v>
      </c>
      <c r="Z209" s="1917"/>
      <c r="AA209" s="1917"/>
      <c r="AB209" s="1917"/>
      <c r="AC209" s="1918" t="s">
        <v>1886</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1886</v>
      </c>
      <c r="H210" s="1915"/>
      <c r="I210" s="1915"/>
      <c r="J210" s="1915"/>
      <c r="K210" s="1915"/>
      <c r="L210" s="1915"/>
      <c r="M210" s="1915"/>
      <c r="N210" s="1915"/>
      <c r="O210" s="1915"/>
      <c r="P210" s="1916"/>
      <c r="Q210" s="1916"/>
      <c r="R210" s="1916"/>
      <c r="S210" s="1916"/>
      <c r="T210" s="1916"/>
      <c r="U210" s="1917" t="s">
        <v>1886</v>
      </c>
      <c r="V210" s="1917"/>
      <c r="W210" s="1917"/>
      <c r="X210" s="1917"/>
      <c r="Y210" s="1917" t="s">
        <v>1886</v>
      </c>
      <c r="Z210" s="1917"/>
      <c r="AA210" s="1917"/>
      <c r="AB210" s="1917"/>
      <c r="AC210" s="1918" t="s">
        <v>1886</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1886</v>
      </c>
      <c r="H211" s="1915"/>
      <c r="I211" s="1915"/>
      <c r="J211" s="1915"/>
      <c r="K211" s="1915"/>
      <c r="L211" s="1915"/>
      <c r="M211" s="1915"/>
      <c r="N211" s="1915"/>
      <c r="O211" s="1915"/>
      <c r="P211" s="1916"/>
      <c r="Q211" s="1916"/>
      <c r="R211" s="1916"/>
      <c r="S211" s="1916"/>
      <c r="T211" s="1916"/>
      <c r="U211" s="1917" t="s">
        <v>1886</v>
      </c>
      <c r="V211" s="1917"/>
      <c r="W211" s="1917"/>
      <c r="X211" s="1917"/>
      <c r="Y211" s="1917" t="s">
        <v>1886</v>
      </c>
      <c r="Z211" s="1917"/>
      <c r="AA211" s="1917"/>
      <c r="AB211" s="1917"/>
      <c r="AC211" s="1918" t="s">
        <v>1886</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1886</v>
      </c>
      <c r="H212" s="1915"/>
      <c r="I212" s="1915"/>
      <c r="J212" s="1915"/>
      <c r="K212" s="1915"/>
      <c r="L212" s="1915"/>
      <c r="M212" s="1915"/>
      <c r="N212" s="1915"/>
      <c r="O212" s="1915"/>
      <c r="P212" s="1916"/>
      <c r="Q212" s="1916"/>
      <c r="R212" s="1916"/>
      <c r="S212" s="1916"/>
      <c r="T212" s="1916"/>
      <c r="U212" s="1917" t="s">
        <v>1886</v>
      </c>
      <c r="V212" s="1917"/>
      <c r="W212" s="1917"/>
      <c r="X212" s="1917"/>
      <c r="Y212" s="1917" t="s">
        <v>1886</v>
      </c>
      <c r="Z212" s="1917"/>
      <c r="AA212" s="1917"/>
      <c r="AB212" s="1917"/>
      <c r="AC212" s="1918" t="s">
        <v>1886</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1886</v>
      </c>
      <c r="H213" s="1915"/>
      <c r="I213" s="1915"/>
      <c r="J213" s="1915"/>
      <c r="K213" s="1915"/>
      <c r="L213" s="1915"/>
      <c r="M213" s="1915"/>
      <c r="N213" s="1915"/>
      <c r="O213" s="1915"/>
      <c r="P213" s="1916"/>
      <c r="Q213" s="1916"/>
      <c r="R213" s="1916"/>
      <c r="S213" s="1916"/>
      <c r="T213" s="1916"/>
      <c r="U213" s="1917" t="s">
        <v>1886</v>
      </c>
      <c r="V213" s="1917"/>
      <c r="W213" s="1917"/>
      <c r="X213" s="1917"/>
      <c r="Y213" s="1917" t="s">
        <v>1886</v>
      </c>
      <c r="Z213" s="1917"/>
      <c r="AA213" s="1917"/>
      <c r="AB213" s="1917"/>
      <c r="AC213" s="1918" t="s">
        <v>1886</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1886</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1886</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1886</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2296</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2294</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2293</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2292</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2291</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2289</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2288</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2287</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2286</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2285</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2284</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2283</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73" sqref="AB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3" t="s">
        <v>1282</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1240</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31365964</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498</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1265</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31365964</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84517196.099999994</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1266</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31365964</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31365964</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31365964</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1268</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1267</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1155</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31365964</v>
      </c>
      <c r="Z38" s="2333"/>
      <c r="AA38" s="2333"/>
      <c r="AB38" s="2333"/>
      <c r="AC38" s="2333"/>
      <c r="AD38" s="2333">
        <f>IF(T24&gt;=(T23+Y23+AD23+AI23),AD28+AI28,0)</f>
        <v>0</v>
      </c>
      <c r="AE38" s="2333"/>
      <c r="AF38" s="2333"/>
      <c r="AG38" s="2333"/>
      <c r="AH38" s="2333"/>
    </row>
    <row r="39" spans="1:76" ht="12.95" customHeight="1">
      <c r="B39" s="2339" t="s">
        <v>1693</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1254639</v>
      </c>
      <c r="Z40" s="2333"/>
      <c r="AA40" s="2333"/>
      <c r="AB40" s="2333"/>
      <c r="AC40" s="2333"/>
      <c r="AD40" s="2352">
        <f>ROUND(AD38*AD39,0)</f>
        <v>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1254639</v>
      </c>
      <c r="Z41" s="2351"/>
      <c r="AA41" s="2351"/>
      <c r="AB41" s="2351"/>
      <c r="AC41" s="2351"/>
      <c r="AD41" s="2351"/>
      <c r="AE41" s="2351"/>
      <c r="AF41" s="2351"/>
      <c r="AG41" s="2351"/>
      <c r="AH41" s="235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1278</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37608627</v>
      </c>
      <c r="AC47" s="2348"/>
      <c r="AD47" s="2348"/>
      <c r="AE47" s="2348"/>
      <c r="AF47" s="2349"/>
    </row>
    <row r="48" spans="1:76" ht="12.95" customHeight="1">
      <c r="D48" s="404" t="s">
        <v>21</v>
      </c>
      <c r="AB48" s="2347">
        <f>Application!AO639-MAX(IF('Sources and Uses Budget'!B15="",0,'Sources and Uses Budget'!B15),IF(Application!AG394="",0,Application!AG394))</f>
        <v>21781148</v>
      </c>
      <c r="AC48" s="2348"/>
      <c r="AD48" s="2348"/>
      <c r="AE48" s="2348"/>
      <c r="AF48" s="2349"/>
    </row>
    <row r="49" spans="1:76" ht="12.95" customHeight="1">
      <c r="D49" s="404" t="s">
        <v>91</v>
      </c>
      <c r="AB49" s="2347">
        <f>AB47-AB48</f>
        <v>15827479</v>
      </c>
      <c r="AC49" s="2348"/>
      <c r="AD49" s="2348"/>
      <c r="AE49" s="2348"/>
      <c r="AF49" s="2349"/>
    </row>
    <row r="50" spans="1:76" ht="12.95" customHeight="1">
      <c r="D50" s="404" t="s">
        <v>682</v>
      </c>
      <c r="AA50" s="415"/>
      <c r="AB50" s="2335">
        <v>0.83</v>
      </c>
      <c r="AC50" s="2336"/>
      <c r="AD50" s="2336"/>
      <c r="AE50" s="2336"/>
      <c r="AF50" s="2337"/>
    </row>
    <row r="51" spans="1:76" s="417" customFormat="1" ht="12.95" customHeight="1">
      <c r="A51" s="402"/>
      <c r="B51" s="402"/>
      <c r="C51" s="402"/>
      <c r="D51" s="402"/>
      <c r="E51" s="2346" t="s">
        <v>2613</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19069252</v>
      </c>
      <c r="AC54" s="2348"/>
      <c r="AD54" s="2348"/>
      <c r="AE54" s="2348"/>
      <c r="AF54" s="2349"/>
    </row>
    <row r="55" spans="1:76" ht="12.95" customHeight="1">
      <c r="D55" s="404" t="s">
        <v>333</v>
      </c>
      <c r="AB55" s="2347">
        <f>(AB54/10)</f>
        <v>1906925.2</v>
      </c>
      <c r="AC55" s="2348"/>
      <c r="AD55" s="2348"/>
      <c r="AE55" s="2348"/>
      <c r="AF55" s="2349"/>
    </row>
    <row r="56" spans="1:76" ht="12.95" customHeight="1">
      <c r="D56" s="404" t="s">
        <v>757</v>
      </c>
      <c r="AB56" s="2347">
        <f>ROUND((IF((Y41&lt;AB55),Y41,AB55)),0)</f>
        <v>1254639</v>
      </c>
      <c r="AC56" s="2348"/>
      <c r="AD56" s="2348"/>
      <c r="AE56" s="2348"/>
      <c r="AF56" s="2349"/>
    </row>
    <row r="57" spans="1:76" ht="12.95" customHeight="1">
      <c r="D57" s="404" t="s">
        <v>756</v>
      </c>
      <c r="AB57" s="2347">
        <f>ROUND((10*AB56*AB50),0)</f>
        <v>10413504</v>
      </c>
      <c r="AC57" s="2348"/>
      <c r="AD57" s="2348"/>
      <c r="AE57" s="2348"/>
      <c r="AF57" s="2349"/>
    </row>
    <row r="58" spans="1:76" ht="12.95" customHeight="1">
      <c r="D58" s="404"/>
      <c r="AB58" s="423"/>
      <c r="AC58" s="423"/>
      <c r="AD58" s="423"/>
      <c r="AE58" s="423"/>
      <c r="AF58" s="423"/>
    </row>
    <row r="59" spans="1:76" ht="12.95" customHeight="1">
      <c r="D59" s="404" t="s">
        <v>755</v>
      </c>
      <c r="AB59" s="2331">
        <f>AB49-AB57</f>
        <v>5413975</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590</v>
      </c>
      <c r="C63" s="205" t="s">
        <v>1250</v>
      </c>
      <c r="Y63" s="2342" t="s">
        <v>985</v>
      </c>
      <c r="Z63" s="2342"/>
      <c r="AA63" s="2342"/>
      <c r="AB63" s="2342"/>
      <c r="AC63" s="2342"/>
      <c r="AD63" s="2342" t="s">
        <v>369</v>
      </c>
      <c r="AE63" s="2342"/>
      <c r="AF63" s="2342"/>
      <c r="AG63" s="2342"/>
      <c r="AH63" s="2342"/>
    </row>
    <row r="64" spans="1:76" ht="12.95" customHeight="1">
      <c r="C64" s="404"/>
      <c r="D64" s="377" t="s">
        <v>1251</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31365964</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4"/>
      <c r="E65" s="1017" t="s">
        <v>1850</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1851</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System'!B13="Yes"),0.13,0))</f>
        <v>0</v>
      </c>
      <c r="AE67" s="2332"/>
      <c r="AF67" s="2332"/>
      <c r="AG67" s="2332"/>
      <c r="AH67" s="2332"/>
    </row>
    <row r="68" spans="1:36" ht="12.95" customHeight="1">
      <c r="C68" s="404"/>
      <c r="D68" s="205" t="s">
        <v>2226</v>
      </c>
      <c r="Y68" s="2333">
        <f>ROUND(Y64*Y67,0)</f>
        <v>9409789</v>
      </c>
      <c r="Z68" s="2334"/>
      <c r="AA68" s="2334"/>
      <c r="AB68" s="2334"/>
      <c r="AC68" s="2334"/>
      <c r="AD68" s="2333">
        <f>ROUND(AD64*AD67,0)</f>
        <v>0</v>
      </c>
      <c r="AE68" s="2334"/>
      <c r="AF68" s="2334"/>
      <c r="AG68" s="2334"/>
      <c r="AH68" s="2334"/>
    </row>
    <row r="69" spans="1:36" ht="12.95" customHeight="1">
      <c r="C69" s="404"/>
      <c r="D69" s="205" t="s">
        <v>2227</v>
      </c>
      <c r="Y69" s="2333">
        <f>IF(OR(Application!Z205="State Farmworker Credit",Application!Z205="$500M (Farmworker Housing)"),Y68+AD68,MIN(Y68+AD68,200000*(Application!G753+Application!O777)))</f>
        <v>9409789</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1252</v>
      </c>
      <c r="AB72" s="2335">
        <v>0.8</v>
      </c>
      <c r="AC72" s="2336"/>
      <c r="AD72" s="2336"/>
      <c r="AE72" s="2336"/>
      <c r="AF72" s="2337"/>
    </row>
    <row r="73" spans="1:36" ht="12.95" customHeight="1">
      <c r="A73" s="404"/>
      <c r="C73" s="404"/>
      <c r="D73" s="404"/>
      <c r="E73" s="2338" t="s">
        <v>1253</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1254</v>
      </c>
      <c r="AB77" s="2326">
        <f>ROUND(IF(ISERROR((AB59/AB72)),0,(AB59/AB72)),0)</f>
        <v>6767469</v>
      </c>
      <c r="AC77" s="2326"/>
      <c r="AD77" s="2326"/>
      <c r="AE77" s="2326"/>
      <c r="AF77" s="2326"/>
    </row>
    <row r="78" spans="1:36" ht="12.95" customHeight="1">
      <c r="C78" s="404"/>
      <c r="D78" s="205" t="s">
        <v>1255</v>
      </c>
      <c r="AB78" s="2327">
        <f>ROUNDUP(MIN(Y69,AB77),0)</f>
        <v>6767469</v>
      </c>
      <c r="AC78" s="2328"/>
      <c r="AD78" s="2328"/>
      <c r="AE78" s="2328"/>
      <c r="AF78" s="2329"/>
    </row>
    <row r="79" spans="1:36" ht="12.95" customHeight="1">
      <c r="C79" s="404"/>
      <c r="D79" s="205" t="s">
        <v>1256</v>
      </c>
      <c r="AB79" s="2330">
        <f>AB78*AB72</f>
        <v>5413975.2000000002</v>
      </c>
      <c r="AC79" s="2330"/>
      <c r="AD79" s="2330"/>
      <c r="AE79" s="2330"/>
      <c r="AF79" s="2330"/>
    </row>
    <row r="80" spans="1:36" ht="12.95" customHeight="1">
      <c r="C80" s="404"/>
      <c r="D80" s="404"/>
      <c r="AB80" s="425"/>
      <c r="AC80" s="425"/>
      <c r="AD80" s="425"/>
      <c r="AE80" s="425"/>
      <c r="AF80" s="425"/>
    </row>
    <row r="81" spans="1:78" ht="12.95" customHeight="1">
      <c r="D81" s="404" t="s">
        <v>755</v>
      </c>
      <c r="AB81" s="2331">
        <f>AB49-(AB57+AB79)</f>
        <v>-0.19999999925494194</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4"/>
      <c r="C86" s="205"/>
    </row>
    <row r="87" spans="1:78" ht="12.95" customHeight="1">
      <c r="D87" s="205"/>
      <c r="AB87" s="2382"/>
      <c r="AC87" s="2382"/>
      <c r="AD87" s="2382"/>
      <c r="AE87" s="2382"/>
      <c r="AF87" s="2382"/>
    </row>
    <row r="88" spans="1:78" ht="12.95"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29" workbookViewId="0">
      <selection activeCell="C163" sqref="C163:AJ1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4" t="s">
        <v>1302</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1303</v>
      </c>
      <c r="B4" s="539" t="s">
        <v>1304</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1305</v>
      </c>
      <c r="B7" s="539" t="s">
        <v>1306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1307</v>
      </c>
      <c r="AF7" s="2405"/>
      <c r="AG7" s="2405"/>
      <c r="AH7" s="2405"/>
      <c r="AI7" s="2405"/>
      <c r="AJ7" s="2405"/>
      <c r="AK7" s="2405"/>
      <c r="AL7" s="540"/>
      <c r="AM7" s="540"/>
      <c r="AN7" s="535"/>
    </row>
    <row r="8" spans="1:42" s="536" customFormat="1" ht="12.75" customHeight="1">
      <c r="A8" s="538"/>
      <c r="B8" s="539" t="s">
        <v>1731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1308</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1309</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IF(SUM(AO13:AO17)&gt;20,20,(SUM(AO13:AO17)))</f>
        <v>0</v>
      </c>
      <c r="AP18" s="536" t="s">
        <v>1310</v>
      </c>
    </row>
    <row r="19" spans="1:42" s="536" customFormat="1" ht="12.75" customHeight="1">
      <c r="A19" s="540"/>
      <c r="B19" s="540"/>
      <c r="C19" s="540"/>
      <c r="D19" s="551"/>
      <c r="E19" s="552" t="s">
        <v>1311</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1312</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1310</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2035</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1310</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2250</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1310</v>
      </c>
    </row>
    <row r="33" spans="1:41" s="536" customFormat="1" ht="12.75" customHeight="1">
      <c r="A33" s="540"/>
      <c r="B33" s="2395" t="s">
        <v>592</v>
      </c>
      <c r="C33" s="2395"/>
      <c r="D33" s="547"/>
      <c r="E33" s="2431" t="s">
        <v>2252</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2253</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592</v>
      </c>
      <c r="C40" s="2395"/>
      <c r="D40" s="547"/>
      <c r="E40" s="2396" t="s">
        <v>2251</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2010</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592</v>
      </c>
      <c r="C52" s="2395"/>
      <c r="D52" s="540"/>
      <c r="E52" s="2396" t="s">
        <v>2015</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592</v>
      </c>
      <c r="C56" s="2395"/>
      <c r="D56" s="540"/>
      <c r="E56" s="2416" t="s">
        <v>2016</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592</v>
      </c>
      <c r="C58" s="2395"/>
      <c r="D58" s="540"/>
      <c r="E58" s="2396" t="s">
        <v>2017</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1313</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1314</v>
      </c>
      <c r="B65" s="539" t="s">
        <v>1315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1316</v>
      </c>
      <c r="AF65" s="2405"/>
      <c r="AG65" s="2405"/>
      <c r="AH65" s="2405"/>
      <c r="AI65" s="2405"/>
      <c r="AJ65" s="2405"/>
      <c r="AK65" s="2405"/>
      <c r="AL65" s="540"/>
      <c r="AM65" s="540"/>
      <c r="AN65" s="535"/>
    </row>
    <row r="66" spans="1:42" s="536" customFormat="1" ht="12.75" customHeight="1">
      <c r="A66" s="538"/>
      <c r="B66" s="539" t="s">
        <v>1730</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592</v>
      </c>
      <c r="C68" s="2395"/>
      <c r="D68" s="547" t="s">
        <v>1317</v>
      </c>
      <c r="E68" s="2406" t="s">
        <v>2018</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10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1318</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592</v>
      </c>
      <c r="C74" s="2395"/>
      <c r="D74" s="547" t="s">
        <v>1319</v>
      </c>
      <c r="E74" s="971" t="s">
        <v>1726</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592</v>
      </c>
      <c r="F75" s="2395"/>
      <c r="G75" s="575"/>
      <c r="H75" s="558" t="s">
        <v>1320</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1321</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1741</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1740</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546</v>
      </c>
      <c r="C81" s="2395"/>
      <c r="D81" s="547" t="s">
        <v>1322</v>
      </c>
      <c r="E81" s="2396" t="s">
        <v>1742</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1323</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1324</v>
      </c>
      <c r="B87" s="539" t="s">
        <v>1325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1307</v>
      </c>
      <c r="AF87" s="2405"/>
      <c r="AG87" s="2405"/>
      <c r="AH87" s="2405"/>
      <c r="AI87" s="2405"/>
      <c r="AJ87" s="2405"/>
      <c r="AK87" s="2405"/>
      <c r="AL87" s="540"/>
      <c r="AM87" s="540"/>
      <c r="AN87" s="535"/>
    </row>
    <row r="88" spans="1:43" s="536" customFormat="1" ht="12.75" customHeight="1">
      <c r="A88" s="538"/>
      <c r="B88" s="539" t="s">
        <v>1326</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592</v>
      </c>
      <c r="C90" s="2395"/>
      <c r="D90" s="547" t="s">
        <v>1317</v>
      </c>
      <c r="E90" s="2406" t="s">
        <v>1327</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0.60000000000000009</v>
      </c>
      <c r="F93" s="2390"/>
      <c r="G93" s="2390"/>
      <c r="H93" s="2390"/>
      <c r="I93" s="577"/>
      <c r="J93" s="580" t="s">
        <v>1328</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0</v>
      </c>
      <c r="F94" s="2392"/>
      <c r="G94" s="2392"/>
      <c r="H94" s="2392"/>
      <c r="I94" s="577"/>
      <c r="J94" s="580" t="s">
        <v>1329</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0</v>
      </c>
      <c r="F95" s="2423"/>
      <c r="G95" s="2423"/>
      <c r="H95" s="2423"/>
      <c r="I95" s="577"/>
      <c r="J95" s="580" t="s">
        <v>1330</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1310</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546</v>
      </c>
      <c r="C98" s="2395"/>
      <c r="D98" s="547" t="s">
        <v>1319</v>
      </c>
      <c r="E98" s="2406" t="s">
        <v>1727</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0.60000000000000009</v>
      </c>
      <c r="F103" s="2390"/>
      <c r="G103" s="2390"/>
      <c r="H103" s="2390"/>
      <c r="I103" s="577"/>
      <c r="J103" s="580" t="s">
        <v>1328</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0.36231884057971014</v>
      </c>
      <c r="F104" s="2390"/>
      <c r="G104" s="2390"/>
      <c r="H104" s="2390"/>
      <c r="I104" s="577"/>
      <c r="J104" s="580" t="s">
        <v>1331</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5.7971014492753624E-2</v>
      </c>
      <c r="F105" s="2390"/>
      <c r="G105" s="2390"/>
      <c r="H105" s="2390"/>
      <c r="I105" s="577"/>
      <c r="J105" s="580" t="s">
        <v>1332</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1330</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1310</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1333</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1334</v>
      </c>
      <c r="B112" s="539" t="s">
        <v>1335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1316</v>
      </c>
      <c r="AF112" s="2405"/>
      <c r="AG112" s="2405"/>
      <c r="AH112" s="2405"/>
      <c r="AI112" s="2405"/>
      <c r="AJ112" s="2405"/>
      <c r="AK112" s="2405"/>
      <c r="AL112" s="540"/>
      <c r="AM112" s="540"/>
      <c r="AN112" s="535"/>
      <c r="AO112" s="536" t="str">
        <f>Application!B718</f>
        <v>1 Bedroom</v>
      </c>
      <c r="AQ112" s="536">
        <f>Application!O718</f>
        <v>809</v>
      </c>
    </row>
    <row r="113" spans="1:52" s="536" customFormat="1" ht="12.75" customHeight="1">
      <c r="A113" s="540"/>
      <c r="B113" s="539" t="s">
        <v>1326</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1945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2229</v>
      </c>
    </row>
    <row r="115" spans="1:52" s="536" customFormat="1" ht="12.75" customHeight="1">
      <c r="A115" s="540"/>
      <c r="B115" s="2395" t="s">
        <v>546</v>
      </c>
      <c r="C115" s="2395"/>
      <c r="D115" s="547" t="s">
        <v>1317</v>
      </c>
      <c r="E115" s="2406" t="s">
        <v>1859</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2 Bedrooms</v>
      </c>
      <c r="AQ115" s="536">
        <f>Application!O721</f>
        <v>966</v>
      </c>
      <c r="AU115" s="536" t="s">
        <v>1842</v>
      </c>
      <c r="AV115" s="595" t="s">
        <v>1843</v>
      </c>
      <c r="AW115" s="536" t="s">
        <v>1844</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1647.5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2670</v>
      </c>
      <c r="AU117" s="856" t="str">
        <f>J124</f>
        <v>1-bedroom</v>
      </c>
      <c r="AV117" s="536">
        <f t="array" ref="AV117">SUM(IF(Application!B718:F752="1 Bedroom",Application!G718:J752))</f>
        <v>30</v>
      </c>
      <c r="AW117" s="1011">
        <f>AV117/AV122</f>
        <v>0.43478260869565216</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3 Bedrooms</v>
      </c>
      <c r="AQ118" s="536">
        <f>Application!O724</f>
        <v>1113.5</v>
      </c>
      <c r="AU118" s="856" t="str">
        <f>O124</f>
        <v>2-bedroom</v>
      </c>
      <c r="AV118" s="536">
        <f t="array" ref="AV118">SUM(IF(Application!B718:F752="2 Bedrooms",Application!G718:J752))</f>
        <v>19</v>
      </c>
      <c r="AW118" s="1011">
        <f>AV118/AV122</f>
        <v>0.27536231884057971</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3 Bedrooms</v>
      </c>
      <c r="AQ119" s="536">
        <f>Application!O725</f>
        <v>1901.5</v>
      </c>
      <c r="AU119" s="856" t="str">
        <f>T124</f>
        <v>3-bedroom</v>
      </c>
      <c r="AV119" s="536">
        <f t="array" ref="AV119">SUM(IF(Application!B718:F752="3 Bedrooms",Application!G718:J752))</f>
        <v>20</v>
      </c>
      <c r="AW119" s="1011">
        <f>AV119/AV122</f>
        <v>0.28985507246376813</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t="str">
        <f>Application!B726</f>
        <v>3 Bedrooms</v>
      </c>
      <c r="AQ120" s="536">
        <f>Application!O726</f>
        <v>3083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f>Application!B728</f>
        <v>0</v>
      </c>
      <c r="AQ122" s="536">
        <f>Application!O728</f>
        <v>0</v>
      </c>
      <c r="AV122" s="536">
        <f>SUM(AV116:AV121)</f>
        <v>69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1590</v>
      </c>
      <c r="F124" s="2390"/>
      <c r="G124" s="2390"/>
      <c r="H124" s="2390"/>
      <c r="I124" s="577"/>
      <c r="J124" s="2390" t="s">
        <v>1633</v>
      </c>
      <c r="K124" s="2390"/>
      <c r="L124" s="2390"/>
      <c r="M124" s="2390"/>
      <c r="N124" s="577"/>
      <c r="O124" s="2390" t="s">
        <v>1634</v>
      </c>
      <c r="P124" s="2390"/>
      <c r="Q124" s="2390"/>
      <c r="R124" s="2390"/>
      <c r="S124" s="577"/>
      <c r="T124" s="2390" t="s">
        <v>1336</v>
      </c>
      <c r="U124" s="2390"/>
      <c r="V124" s="2390"/>
      <c r="W124" s="2390"/>
      <c r="X124" s="577"/>
      <c r="Y124" s="2390" t="s">
        <v>1635</v>
      </c>
      <c r="Z124" s="2390"/>
      <c r="AA124" s="2390"/>
      <c r="AB124" s="2390"/>
      <c r="AC124" s="577"/>
      <c r="AD124" s="2390" t="s">
        <v>1636</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1637</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c r="F127" s="2450"/>
      <c r="G127" s="2450"/>
      <c r="H127" s="2450"/>
      <c r="I127" s="864"/>
      <c r="J127" s="2450">
        <v>2856</v>
      </c>
      <c r="K127" s="2450"/>
      <c r="L127" s="2450"/>
      <c r="M127" s="2450"/>
      <c r="N127" s="864"/>
      <c r="O127" s="2450">
        <v>3364</v>
      </c>
      <c r="P127" s="2450"/>
      <c r="Q127" s="2450"/>
      <c r="R127" s="2450"/>
      <c r="S127" s="864"/>
      <c r="T127" s="2450">
        <v>3965</v>
      </c>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1846</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1225.5333333333333</v>
      </c>
      <c r="K130" s="2443"/>
      <c r="L130" s="2443"/>
      <c r="M130" s="2443"/>
      <c r="N130" s="864"/>
      <c r="O130" s="2443">
        <f>Application!EH670</f>
        <v>2383</v>
      </c>
      <c r="P130" s="2443"/>
      <c r="Q130" s="2443"/>
      <c r="R130" s="2443"/>
      <c r="S130" s="868"/>
      <c r="T130" s="2443">
        <f>Application!EM670</f>
        <v>2767.9</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1847</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t="e">
        <f>(E127-E130)/E127</f>
        <v>#DIV/0!</v>
      </c>
      <c r="F133" s="2392"/>
      <c r="G133" s="2392"/>
      <c r="H133" s="2642"/>
      <c r="I133" s="577"/>
      <c r="J133" s="2641">
        <f>(J127-J130)/J127</f>
        <v>0.57089169000933704</v>
      </c>
      <c r="K133" s="2392"/>
      <c r="L133" s="2392"/>
      <c r="M133" s="2642"/>
      <c r="N133" s="577"/>
      <c r="O133" s="2641">
        <f>(O127-O130)/O127</f>
        <v>0.29161712247324612</v>
      </c>
      <c r="P133" s="2392"/>
      <c r="Q133" s="2392"/>
      <c r="R133" s="2642"/>
      <c r="S133" s="577"/>
      <c r="T133" s="2641">
        <f>(T127-T130)/T127</f>
        <v>0.30191677175283732</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1848</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t="e">
        <f>IF(((E133-0.1)*AW116)&gt;0,((E133-0.1)*AW116),0)</f>
        <v>#DIV/0!</v>
      </c>
      <c r="F136" s="2445"/>
      <c r="G136" s="2445"/>
      <c r="H136" s="2446"/>
      <c r="I136" s="577"/>
      <c r="J136" s="2444">
        <f>IF(((J133-0.1)*AW117)&gt;0,((J133-0.1)*AW117),0)</f>
        <v>0.20473551739536394</v>
      </c>
      <c r="K136" s="2445"/>
      <c r="L136" s="2445"/>
      <c r="M136" s="2446"/>
      <c r="N136" s="577"/>
      <c r="O136" s="2444">
        <f>IF(((O133-0.1)*AW118)&gt;0,((O133-0.1)*AW118),0)</f>
        <v>5.2764135173792408E-2</v>
      </c>
      <c r="P136" s="2445"/>
      <c r="Q136" s="2445"/>
      <c r="R136" s="2446"/>
      <c r="S136" s="577"/>
      <c r="T136" s="2444">
        <f>IF(((T133-0.1)*AW119)&gt;0,((T133-0.1)*AW119),0)</f>
        <v>5.8526600508068786E-2</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0.31</v>
      </c>
      <c r="F138" s="2392"/>
      <c r="G138" s="2392"/>
      <c r="H138" s="2642"/>
      <c r="I138" s="577"/>
      <c r="J138" s="580" t="s">
        <v>1849</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1330</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1337</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1338</v>
      </c>
      <c r="AE146" s="2405" t="s">
        <v>1316</v>
      </c>
      <c r="AF146" s="2405"/>
      <c r="AG146" s="2405"/>
      <c r="AH146" s="2405"/>
      <c r="AI146" s="2405"/>
      <c r="AJ146" s="2405"/>
      <c r="AK146" s="240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1339</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1340</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tr">
        <f>Application!M251</f>
        <v>Global Housing Development, Inc.</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1341</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1342</v>
      </c>
      <c r="AP152" s="489">
        <v>5</v>
      </c>
    </row>
    <row r="153" spans="1:42" s="536" customFormat="1" ht="12.75" customHeight="1">
      <c r="A153" s="538"/>
      <c r="B153" s="2467" t="s">
        <v>2254</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1343</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1344</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1345</v>
      </c>
      <c r="AP156" s="489"/>
    </row>
    <row r="157" spans="1:42" s="536" customFormat="1" ht="12.75" customHeight="1">
      <c r="A157" s="538"/>
      <c r="B157" s="538" t="s">
        <v>1346</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1347</v>
      </c>
      <c r="AP157" s="489">
        <v>5</v>
      </c>
    </row>
    <row r="158" spans="1:42" s="536" customFormat="1" ht="12.75" customHeight="1">
      <c r="A158" s="538"/>
      <c r="B158" s="2467" t="s">
        <v>1345</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1348</v>
      </c>
      <c r="AP158" s="489">
        <v>7</v>
      </c>
    </row>
    <row r="159" spans="1:42" s="536" customFormat="1" ht="12.75" customHeight="1">
      <c r="B159" s="539" t="s">
        <v>1349</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2477</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2478</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2476</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546</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1351</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1353</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1354</v>
      </c>
      <c r="AG168" s="2440"/>
      <c r="AH168" s="2440"/>
      <c r="AI168" s="2440"/>
      <c r="AJ168" s="2440"/>
      <c r="AK168" s="2440"/>
      <c r="AL168" s="2440"/>
      <c r="AM168" s="603"/>
      <c r="AN168" s="598"/>
    </row>
    <row r="169" spans="1:42" s="550" customFormat="1" ht="12.75" customHeight="1">
      <c r="A169" s="536"/>
      <c r="B169" s="539" t="s">
        <v>1355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1352</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1350</v>
      </c>
      <c r="AP171" s="599">
        <v>2</v>
      </c>
    </row>
    <row r="172" spans="1:42" s="550" customFormat="1" ht="12.75" customHeight="1">
      <c r="A172" s="536"/>
      <c r="B172" s="536"/>
      <c r="C172" s="539" t="s">
        <v>1357</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592</v>
      </c>
      <c r="AG172" s="2468"/>
      <c r="AH172" s="536"/>
      <c r="AI172" s="536"/>
      <c r="AJ172" s="536"/>
      <c r="AK172" s="536"/>
      <c r="AL172" s="536"/>
      <c r="AM172" s="603"/>
      <c r="AN172" s="597"/>
      <c r="AO172" s="476" t="s">
        <v>1352</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7" t="s">
        <v>1345</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1349</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1359</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1345</v>
      </c>
      <c r="AP177" s="476"/>
    </row>
    <row r="178" spans="1:73" s="550" customFormat="1" ht="12.75" customHeight="1">
      <c r="A178" s="536"/>
      <c r="B178" s="536"/>
      <c r="C178" s="2469" t="str">
        <f>Application!AA335</f>
        <v>Hyder &amp; Company</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1356</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1358</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1360</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1361</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1362</v>
      </c>
      <c r="AQ185" s="612">
        <v>0</v>
      </c>
    </row>
    <row r="186" spans="1:73" s="550" customFormat="1" ht="12.75" customHeight="1">
      <c r="A186" s="538" t="s">
        <v>1363</v>
      </c>
      <c r="B186" s="538" t="s">
        <v>1729</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1316</v>
      </c>
      <c r="AF186" s="2405"/>
      <c r="AG186" s="2405"/>
      <c r="AH186" s="2405"/>
      <c r="AI186" s="2405"/>
      <c r="AJ186" s="2405"/>
      <c r="AK186" s="240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1364</v>
      </c>
      <c r="AQ187" s="550">
        <v>10</v>
      </c>
    </row>
    <row r="188" spans="1:73" s="550" customFormat="1" ht="12.75" customHeight="1">
      <c r="A188" s="536"/>
      <c r="B188" s="2465" t="s">
        <v>1042</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1365</v>
      </c>
      <c r="AG188" s="2440"/>
      <c r="AH188" s="2440"/>
      <c r="AI188" s="2440"/>
      <c r="AJ188" s="2440"/>
      <c r="AK188" s="2440"/>
      <c r="AL188" s="2440"/>
      <c r="AN188" s="597"/>
      <c r="AP188" s="550" t="s">
        <v>1044</v>
      </c>
      <c r="AQ188" s="550">
        <v>10</v>
      </c>
    </row>
    <row r="189" spans="1:73" s="550" customFormat="1" ht="12.75" customHeight="1">
      <c r="A189" s="536"/>
      <c r="B189" s="2466" t="s">
        <v>1728</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1366</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1369</v>
      </c>
      <c r="AQ190" s="550">
        <v>10</v>
      </c>
      <c r="AS190" s="550" t="s">
        <v>1367</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1368</v>
      </c>
      <c r="AK191" s="2475">
        <f>IF(AK84&gt;0,VLOOKUP($B$188,AP185:AQ191,2,FALSE),0)</f>
        <v>10</v>
      </c>
      <c r="AL191" s="2476"/>
      <c r="AM191" s="2477"/>
      <c r="AN191" s="535"/>
      <c r="AP191" s="550" t="s">
        <v>1371</v>
      </c>
      <c r="AQ191" s="550">
        <v>10</v>
      </c>
      <c r="AS191" s="550" t="s">
        <v>1370</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1372</v>
      </c>
      <c r="B194" s="538" t="s">
        <v>1373</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1374</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1591</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1627</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2713</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f>Application!AM555</f>
        <v>3046299</v>
      </c>
      <c r="AE199" s="2453"/>
      <c r="AF199" s="2453"/>
      <c r="AG199" s="2453"/>
      <c r="AH199" s="2453"/>
      <c r="AI199" s="2453"/>
      <c r="AJ199" s="2453"/>
      <c r="AK199" s="610"/>
    </row>
    <row r="200" spans="1:40">
      <c r="A200" s="605"/>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1629</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1592</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3046299</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1597</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1628</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1599</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1600</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1601</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1602</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1638</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1609</v>
      </c>
      <c r="J222" s="2456"/>
      <c r="K222" s="2456"/>
      <c r="L222" s="536"/>
      <c r="M222" s="536"/>
      <c r="N222" s="536"/>
      <c r="O222" s="536"/>
      <c r="P222" s="536"/>
      <c r="Q222" s="536"/>
      <c r="R222" s="536"/>
      <c r="S222" s="536"/>
      <c r="T222" s="2644" t="s">
        <v>1603</v>
      </c>
      <c r="U222" s="2644"/>
      <c r="V222" s="2644"/>
      <c r="W222" s="2644"/>
      <c r="X222" s="2644"/>
      <c r="Y222" s="2644"/>
      <c r="Z222" s="849"/>
      <c r="AA222" s="489"/>
      <c r="AB222" s="2451" t="s">
        <v>1604</v>
      </c>
      <c r="AC222" s="2451"/>
      <c r="AD222" s="2451"/>
      <c r="AE222" s="2451"/>
      <c r="AF222" s="2451"/>
      <c r="AG222" s="2451"/>
      <c r="AH222" s="827"/>
      <c r="AI222" s="827"/>
      <c r="AJ222" s="827"/>
      <c r="AK222" s="610"/>
    </row>
    <row r="223" spans="1:37">
      <c r="A223" s="605"/>
      <c r="B223" s="2454" t="s">
        <v>1589</v>
      </c>
      <c r="C223" s="2454"/>
      <c r="D223" s="2454"/>
      <c r="E223" s="2454"/>
      <c r="F223" s="2454"/>
      <c r="G223" s="2454"/>
      <c r="I223" s="2455" t="s">
        <v>1610</v>
      </c>
      <c r="J223" s="2455"/>
      <c r="K223" s="2455"/>
      <c r="L223" s="1008"/>
      <c r="N223" s="2461" t="s">
        <v>1605</v>
      </c>
      <c r="O223" s="2461"/>
      <c r="P223" s="2461"/>
      <c r="Q223" s="2461"/>
      <c r="R223" s="2461"/>
      <c r="T223" s="2461" t="s">
        <v>1606</v>
      </c>
      <c r="U223" s="2461"/>
      <c r="V223" s="2461"/>
      <c r="W223" s="2461"/>
      <c r="X223" s="2461"/>
      <c r="Y223" s="2461"/>
      <c r="Z223" s="850"/>
      <c r="AA223" s="489"/>
      <c r="AB223" s="2598" t="s">
        <v>1607</v>
      </c>
      <c r="AC223" s="2598"/>
      <c r="AD223" s="2598"/>
      <c r="AE223" s="2598"/>
      <c r="AF223" s="2598"/>
      <c r="AG223" s="2598"/>
      <c r="AH223" s="827"/>
      <c r="AI223" s="827"/>
      <c r="AJ223" s="827"/>
      <c r="AK223" s="610"/>
    </row>
    <row r="224" spans="1:37">
      <c r="A224" s="605"/>
      <c r="B224" s="2458" t="s">
        <v>1185</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1185</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1185</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1185</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1185</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1185</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1185</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1185</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1185</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1185</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1608</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1598</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1626</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1624</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1618</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1623</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1625</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1619</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1620</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1621</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1622</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1611</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1612</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1613</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1614</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1615</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1616</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1617</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1593</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1596</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1595</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1594</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1375</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3046299</v>
      </c>
      <c r="AH268" s="2478"/>
      <c r="AI268" s="2478"/>
      <c r="AJ268" s="2478"/>
      <c r="AK268" s="2478"/>
    </row>
    <row r="269" spans="1:37">
      <c r="A269" s="622"/>
      <c r="B269" s="625" t="s">
        <v>1376</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37608627</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0.16</v>
      </c>
      <c r="AH270" s="2479"/>
      <c r="AI270" s="2479"/>
      <c r="AJ270" s="2479"/>
      <c r="AK270" s="2479"/>
    </row>
    <row r="271" spans="1:37">
      <c r="A271" s="622"/>
      <c r="B271" s="978" t="s">
        <v>1743</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1377</v>
      </c>
      <c r="AK273" s="2480">
        <f>IFERROR(IF(AG270=0,0,IF((AG270*100)&gt;8,8,(AG270*100))),0)</f>
        <v>8</v>
      </c>
      <c r="AL273" s="2480"/>
      <c r="AM273" s="248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1378</v>
      </c>
      <c r="B276" s="538" t="s">
        <v>1379</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1316</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2" t="s">
        <v>546</v>
      </c>
      <c r="D278" s="2472"/>
      <c r="E278" s="547"/>
      <c r="F278" s="2629" t="s">
        <v>2026</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1365</v>
      </c>
      <c r="AH278" s="2473"/>
      <c r="AI278" s="2473"/>
      <c r="AJ278" s="2473"/>
      <c r="AK278" s="550"/>
      <c r="AL278" s="550"/>
      <c r="AM278" s="550"/>
      <c r="AO278" s="550"/>
    </row>
    <row r="279" spans="1:52" ht="13.7"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1381</v>
      </c>
      <c r="AK285" s="2480">
        <f>IF($C$278="yes",10,0)</f>
        <v>10</v>
      </c>
      <c r="AL285" s="2480"/>
      <c r="AM285" s="248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1382</v>
      </c>
      <c r="B288" s="538" t="s">
        <v>1855</v>
      </c>
      <c r="AH288" s="591" t="s">
        <v>1316</v>
      </c>
    </row>
    <row r="289" spans="1:49" ht="15" customHeight="1">
      <c r="B289" s="539"/>
    </row>
    <row r="290" spans="1:49" ht="15" customHeight="1">
      <c r="B290" s="539" t="s">
        <v>1730</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1384</v>
      </c>
      <c r="B292" s="1627"/>
      <c r="C292" s="2468" t="s">
        <v>546</v>
      </c>
      <c r="D292" s="2472"/>
      <c r="E292" s="547"/>
      <c r="F292" s="2500" t="s">
        <v>1385</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2019</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2027</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10</v>
      </c>
      <c r="AQ295" s="574" t="s">
        <v>1318</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1386</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1387</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1388</v>
      </c>
      <c r="B302" s="1627"/>
      <c r="C302" s="2472" t="s">
        <v>592</v>
      </c>
      <c r="D302" s="2472"/>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1390</v>
      </c>
      <c r="AH302" s="551"/>
      <c r="AI302" s="551"/>
      <c r="AJ302" s="550"/>
      <c r="AK302" s="550"/>
      <c r="AL302" s="550"/>
      <c r="AM302" s="550"/>
      <c r="AN302" s="647"/>
      <c r="AO302" s="14"/>
    </row>
    <row r="303" spans="1:49">
      <c r="A303" s="550"/>
      <c r="B303" s="551"/>
      <c r="C303" s="550"/>
      <c r="D303" s="551"/>
      <c r="E303" s="550"/>
      <c r="F303" s="2402" t="s">
        <v>2021</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1391</v>
      </c>
      <c r="B310" s="1627"/>
      <c r="C310" s="2472" t="s">
        <v>592</v>
      </c>
      <c r="D310" s="2472"/>
      <c r="E310" s="547"/>
      <c r="F310" s="644" t="s">
        <v>1389</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1390</v>
      </c>
      <c r="AH310" s="551"/>
      <c r="AI310" s="551"/>
      <c r="AJ310" s="550"/>
      <c r="AK310" s="550"/>
      <c r="AL310" s="550"/>
      <c r="AM310" s="550"/>
      <c r="AN310" s="73"/>
      <c r="AO310" s="14"/>
    </row>
    <row r="311" spans="1:44" hidden="1">
      <c r="A311" s="89"/>
      <c r="B311" s="89"/>
      <c r="C311" s="730"/>
      <c r="D311" s="730"/>
      <c r="E311" s="547"/>
      <c r="F311" s="2494" t="s">
        <v>2028</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1732</v>
      </c>
    </row>
    <row r="313" spans="1:44" hidden="1">
      <c r="A313" s="550"/>
      <c r="B313" s="551"/>
      <c r="C313" s="730"/>
      <c r="D313" s="730"/>
      <c r="E313" s="547"/>
      <c r="F313" s="652" t="s">
        <v>1392</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1734</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1733</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1639</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1735</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1737</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1736</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1393</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1640</v>
      </c>
    </row>
    <row r="333" spans="1:42" ht="12.75" hidden="1" customHeight="1">
      <c r="A333" s="1627" t="s">
        <v>1394</v>
      </c>
      <c r="B333" s="1627"/>
      <c r="C333" s="2472" t="s">
        <v>592</v>
      </c>
      <c r="D333" s="2472"/>
      <c r="E333" s="547"/>
      <c r="F333" s="2396" t="s">
        <v>2029</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1390</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1395</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1454</v>
      </c>
      <c r="AK338" s="2475">
        <f>IF(NOT(OR(Application!M355="Yes",Application!M356="Yes")),0,AP295)</f>
        <v>10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1455</v>
      </c>
      <c r="B341" s="539" t="s">
        <v>846</v>
      </c>
      <c r="C341" s="536"/>
      <c r="AC341" s="539"/>
      <c r="AE341" s="2405" t="s">
        <v>1316</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1456</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2094</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2209</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1457</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1458</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1459</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0</v>
      </c>
      <c r="AS361" s="539" t="s">
        <v>1880</v>
      </c>
    </row>
    <row r="362" spans="1:46" s="550" customFormat="1" ht="12.75" customHeight="1">
      <c r="A362" s="603"/>
      <c r="B362" s="611"/>
      <c r="C362" s="2536" t="s">
        <v>2233</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4" t="s">
        <v>1460</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0</v>
      </c>
    </row>
    <row r="372" spans="1:81" s="550" customFormat="1" ht="12.4" customHeight="1">
      <c r="A372" s="603"/>
      <c r="B372" s="611"/>
      <c r="C372" s="550" t="s">
        <v>1461</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2">
        <f>Application!DU802-U374</f>
        <v>128</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1317</v>
      </c>
      <c r="F377" s="2518" t="s">
        <v>1462</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1463</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1464</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1319</v>
      </c>
      <c r="F384" s="2518" t="s">
        <v>1465</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1466</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1464</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1322</v>
      </c>
      <c r="F392" s="2518" t="s">
        <v>1467</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546</v>
      </c>
      <c r="D397" s="2472"/>
      <c r="E397" s="691"/>
      <c r="F397" s="721" t="s">
        <v>1468</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1469</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592</v>
      </c>
      <c r="D399" s="2472"/>
      <c r="E399" s="691"/>
      <c r="F399" s="738" t="s">
        <v>1470</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1464</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1471</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1472</v>
      </c>
      <c r="F403" s="2518" t="s">
        <v>1473</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592</v>
      </c>
      <c r="D407" s="2472"/>
      <c r="E407" s="691"/>
      <c r="F407" s="721" t="s">
        <v>1474</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1464</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546</v>
      </c>
      <c r="D409" s="2472"/>
      <c r="E409" s="719"/>
      <c r="F409" s="721" t="s">
        <v>1475</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1476</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1477</v>
      </c>
      <c r="F412" s="2518" t="s">
        <v>1478</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1464</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1479</v>
      </c>
      <c r="F417" s="2518" t="s">
        <v>1480</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592</v>
      </c>
      <c r="D421" s="2472"/>
      <c r="E421" s="691"/>
      <c r="F421" s="721" t="s">
        <v>1481</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1464</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1482</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1476</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1483</v>
      </c>
      <c r="F427" s="2518" t="s">
        <v>1484</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592</v>
      </c>
      <c r="D430" s="2472"/>
      <c r="E430" s="691"/>
      <c r="F430" s="721" t="s">
        <v>1485</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1464</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1486</v>
      </c>
      <c r="F433" s="2518" t="s">
        <v>1487</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1488</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1464</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1489</v>
      </c>
      <c r="F445" s="2518" t="s">
        <v>1490</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1494</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1464</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1471</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592</v>
      </c>
      <c r="D453" s="2522"/>
      <c r="E453" s="715" t="s">
        <v>1499</v>
      </c>
      <c r="F453" s="2518" t="s">
        <v>1500</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1464</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1505</v>
      </c>
      <c r="F457" s="2518" t="s">
        <v>1506</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1464</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1508</v>
      </c>
      <c r="F462" s="2518" t="s">
        <v>1509</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1481</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1464</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1510</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1511</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1512</v>
      </c>
      <c r="C472" s="539"/>
      <c r="E472" s="596"/>
      <c r="AE472" s="2516" t="s">
        <v>1513</v>
      </c>
      <c r="AF472" s="2516"/>
      <c r="AG472" s="2516"/>
      <c r="AH472" s="2516"/>
      <c r="AI472" s="2516"/>
      <c r="AJ472" s="2516"/>
      <c r="AK472" s="2516"/>
      <c r="AL472" s="591"/>
      <c r="AN472" s="597"/>
      <c r="AO472" s="550" t="s">
        <v>1491</v>
      </c>
      <c r="AP472" s="550">
        <v>5</v>
      </c>
      <c r="AT472" s="550" t="s">
        <v>1491</v>
      </c>
      <c r="AU472" s="550">
        <v>5</v>
      </c>
      <c r="AV472" s="752"/>
    </row>
    <row r="473" spans="1:58" s="550" customFormat="1" ht="12.75" hidden="1" customHeight="1">
      <c r="A473" s="539"/>
      <c r="B473" s="536" t="s">
        <v>1514</v>
      </c>
      <c r="C473" s="539"/>
      <c r="E473" s="596"/>
      <c r="AE473" s="591"/>
      <c r="AF473" s="591"/>
      <c r="AG473" s="591"/>
      <c r="AH473" s="591"/>
      <c r="AI473" s="591"/>
      <c r="AJ473" s="591"/>
      <c r="AK473" s="591"/>
      <c r="AL473" s="591"/>
      <c r="AN473" s="597"/>
      <c r="AO473" s="550" t="s">
        <v>1515</v>
      </c>
      <c r="AP473" s="550">
        <v>5</v>
      </c>
      <c r="AT473" s="550" t="s">
        <v>1492</v>
      </c>
      <c r="AU473" s="550">
        <v>5</v>
      </c>
      <c r="AV473" s="752"/>
    </row>
    <row r="474" spans="1:58" s="550" customFormat="1" ht="12.75" hidden="1" customHeight="1">
      <c r="A474" s="539"/>
      <c r="B474" s="539" t="s">
        <v>1516</v>
      </c>
      <c r="C474" s="539"/>
      <c r="E474" s="596"/>
      <c r="AE474" s="591"/>
      <c r="AF474" s="591"/>
      <c r="AG474" s="591"/>
      <c r="AH474" s="591"/>
      <c r="AI474" s="591"/>
      <c r="AJ474" s="591"/>
      <c r="AK474" s="591"/>
      <c r="AL474" s="591"/>
      <c r="AN474" s="597"/>
      <c r="AO474" s="550" t="s">
        <v>1493</v>
      </c>
      <c r="AP474" s="550">
        <v>5</v>
      </c>
      <c r="AQ474" s="539"/>
      <c r="AR474" s="539"/>
      <c r="AS474" s="755"/>
      <c r="AT474" s="550" t="s">
        <v>1493</v>
      </c>
      <c r="AU474" s="550">
        <v>5</v>
      </c>
      <c r="AV474" s="536"/>
    </row>
    <row r="475" spans="1:58" s="550" customFormat="1" ht="12.75" hidden="1" customHeight="1">
      <c r="A475" s="539"/>
      <c r="B475" s="539" t="s">
        <v>1517</v>
      </c>
      <c r="C475" s="539"/>
      <c r="E475" s="596"/>
      <c r="AE475" s="591"/>
      <c r="AF475" s="591"/>
      <c r="AG475" s="591"/>
      <c r="AH475" s="591"/>
      <c r="AI475" s="591"/>
      <c r="AJ475" s="591"/>
      <c r="AK475" s="591"/>
      <c r="AL475" s="591"/>
      <c r="AN475" s="597"/>
      <c r="AO475" s="550" t="s">
        <v>1495</v>
      </c>
      <c r="AP475" s="550">
        <v>5</v>
      </c>
      <c r="AQ475" s="539"/>
      <c r="AR475" s="539"/>
      <c r="AT475" s="550" t="s">
        <v>1495</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1496</v>
      </c>
      <c r="AP476" s="550">
        <v>5</v>
      </c>
      <c r="AQ476" s="539"/>
      <c r="AR476" s="539"/>
      <c r="AT476" s="550" t="s">
        <v>1496</v>
      </c>
      <c r="AU476" s="550">
        <v>5</v>
      </c>
    </row>
    <row r="477" spans="1:58" s="550" customFormat="1" ht="12.75" hidden="1" customHeight="1">
      <c r="A477" s="539"/>
      <c r="C477" s="712" t="s">
        <v>1518</v>
      </c>
      <c r="D477" s="570"/>
      <c r="AE477" s="591"/>
      <c r="AF477" s="591"/>
      <c r="AG477" s="596"/>
      <c r="AH477" s="596"/>
      <c r="AI477" s="596"/>
      <c r="AJ477" s="596"/>
      <c r="AK477" s="596"/>
      <c r="AL477" s="596"/>
      <c r="AN477" s="597"/>
      <c r="AO477" s="550" t="s">
        <v>1497</v>
      </c>
      <c r="AP477" s="550">
        <v>5</v>
      </c>
      <c r="AT477" s="550" t="s">
        <v>1497</v>
      </c>
      <c r="AU477" s="550">
        <v>5</v>
      </c>
    </row>
    <row r="478" spans="1:58" s="550" customFormat="1" ht="12.75" hidden="1" customHeight="1">
      <c r="A478" s="539"/>
      <c r="C478" s="2541" t="s">
        <v>592</v>
      </c>
      <c r="D478" s="2542"/>
      <c r="E478" s="761" t="s">
        <v>508</v>
      </c>
      <c r="F478" s="2543" t="s">
        <v>1519</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1520</v>
      </c>
      <c r="AP478" s="550">
        <v>5</v>
      </c>
      <c r="AS478" s="758"/>
      <c r="AT478" s="550" t="s">
        <v>1498</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1501</v>
      </c>
      <c r="AP479" s="550">
        <v>1</v>
      </c>
      <c r="AT479" s="550" t="s">
        <v>1501</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1330</v>
      </c>
      <c r="AI480" s="767"/>
      <c r="AJ480" s="767"/>
      <c r="AK480" s="742"/>
      <c r="AN480" s="597"/>
      <c r="AS480" s="755"/>
      <c r="AX480" s="755"/>
      <c r="BB480" s="755" t="s">
        <v>1502</v>
      </c>
      <c r="BF480" s="755" t="s">
        <v>1503</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1504</v>
      </c>
      <c r="AX482" s="637">
        <v>3</v>
      </c>
      <c r="AY482" s="593"/>
      <c r="BB482" s="758">
        <v>0.4</v>
      </c>
      <c r="BC482" s="593">
        <v>3</v>
      </c>
      <c r="BF482" s="758">
        <v>0.4</v>
      </c>
      <c r="BG482" s="593">
        <v>4</v>
      </c>
    </row>
    <row r="483" spans="1:81" s="550" customFormat="1" ht="12.75" hidden="1" customHeight="1">
      <c r="C483" s="770" t="s">
        <v>1522</v>
      </c>
      <c r="F483" s="771" t="s">
        <v>1523</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1507</v>
      </c>
      <c r="AX483" s="637">
        <v>5</v>
      </c>
      <c r="AY483" s="593"/>
      <c r="BB483" s="758">
        <v>0.6</v>
      </c>
      <c r="BC483" s="593">
        <v>4</v>
      </c>
      <c r="BF483" s="758">
        <v>0.6</v>
      </c>
      <c r="BG483" s="593">
        <v>5</v>
      </c>
    </row>
    <row r="484" spans="1:81" s="550" customFormat="1" ht="12.75" hidden="1" customHeight="1">
      <c r="C484" s="751"/>
      <c r="D484" s="730"/>
      <c r="E484" s="772"/>
      <c r="F484" s="771" t="s">
        <v>1524</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1525</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1330</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1526</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1330</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1527</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1528</v>
      </c>
      <c r="AP489" s="637">
        <v>2</v>
      </c>
    </row>
    <row r="490" spans="1:81" s="550" customFormat="1" ht="12.75" hidden="1" customHeight="1">
      <c r="C490" s="762"/>
      <c r="F490" s="609" t="s">
        <v>1529</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1530</v>
      </c>
      <c r="AP490" s="550">
        <v>2</v>
      </c>
    </row>
    <row r="491" spans="1:81" s="596" customFormat="1" ht="12.75" hidden="1" customHeight="1">
      <c r="A491" s="550"/>
      <c r="B491" s="550"/>
      <c r="C491" s="739"/>
      <c r="D491" s="570"/>
      <c r="E491" s="570"/>
      <c r="F491" s="609" t="s">
        <v>1531</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1532</v>
      </c>
      <c r="AP491" s="550">
        <v>2</v>
      </c>
    </row>
    <row r="492" spans="1:81" s="550" customFormat="1" ht="12.75" hidden="1" customHeight="1">
      <c r="C492" s="777"/>
      <c r="F492" s="775" t="s">
        <v>1533</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1330</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1534</v>
      </c>
      <c r="D494" s="714"/>
      <c r="E494" s="714"/>
      <c r="F494" s="780" t="s">
        <v>1535</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1536</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1537</v>
      </c>
      <c r="AP495" s="637">
        <v>5</v>
      </c>
      <c r="AQ495" s="539"/>
    </row>
    <row r="496" spans="1:81" s="570" customFormat="1" ht="12.75" hidden="1" customHeight="1">
      <c r="A496" s="679"/>
      <c r="B496" s="550"/>
      <c r="C496" s="762"/>
      <c r="D496" s="550"/>
      <c r="E496" s="550"/>
      <c r="F496" s="782" t="s">
        <v>1525</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1330</v>
      </c>
      <c r="AI496" s="551"/>
      <c r="AJ496" s="550"/>
      <c r="AK496" s="732"/>
      <c r="AL496" s="550"/>
      <c r="AM496" s="550"/>
      <c r="AN496" s="684"/>
      <c r="AO496" s="550" t="s">
        <v>1538</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1539</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1526</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1330</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1540</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1519</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1330</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1541</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1542</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1330</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1543</v>
      </c>
      <c r="F510" s="780" t="s">
        <v>1544</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1545</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1330</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1546</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1330</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1547</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1548</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1549</v>
      </c>
      <c r="G519" s="2519" t="s">
        <v>1550</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1330</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1551</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1552</v>
      </c>
      <c r="F523" s="771" t="s">
        <v>1553</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1330</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1554</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1555</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1556</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1557</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1558</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1559</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1560</v>
      </c>
      <c r="B538" s="539" t="s">
        <v>1561</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1562</v>
      </c>
      <c r="AF538" s="2405"/>
      <c r="AG538" s="2405"/>
      <c r="AH538" s="2405"/>
      <c r="AI538" s="2405"/>
      <c r="AJ538" s="2405"/>
      <c r="AK538" s="2405"/>
      <c r="AL538" s="595"/>
      <c r="AM538" s="595"/>
      <c r="AN538" s="597"/>
    </row>
    <row r="539" spans="1:81" s="550" customFormat="1" ht="12.75" customHeight="1">
      <c r="A539" s="539"/>
      <c r="B539" s="539" t="s">
        <v>1326</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592</v>
      </c>
      <c r="D541" s="2472"/>
      <c r="E541" s="551"/>
      <c r="F541" s="2599" t="s">
        <v>1563</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546</v>
      </c>
      <c r="D544" s="2472"/>
      <c r="E544" s="806"/>
      <c r="F544" s="644" t="s">
        <v>1564</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1565</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1566</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42902130</v>
      </c>
      <c r="AQ550" s="2621"/>
      <c r="AR550" s="2621"/>
      <c r="AS550" s="550" t="s">
        <v>2171</v>
      </c>
    </row>
    <row r="551" spans="1:49" s="550" customFormat="1" ht="12.75" customHeight="1">
      <c r="A551" s="498"/>
      <c r="B551" s="447" t="s">
        <v>1567</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31365964</v>
      </c>
      <c r="AG551" s="2478"/>
      <c r="AH551" s="2478"/>
      <c r="AI551" s="2478"/>
      <c r="AJ551" s="2478"/>
      <c r="AK551" s="595"/>
      <c r="AL551" s="595"/>
      <c r="AM551" s="595"/>
      <c r="AN551" s="597"/>
    </row>
    <row r="552" spans="1:49" s="550" customFormat="1" ht="12.75" customHeight="1">
      <c r="A552" s="625"/>
      <c r="B552" s="625" t="s">
        <v>1568</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84517196.099999994</v>
      </c>
      <c r="AG552" s="2626"/>
      <c r="AH552" s="2626"/>
      <c r="AI552" s="2626"/>
      <c r="AJ552" s="2626"/>
      <c r="AK552" s="595"/>
      <c r="AL552" s="595"/>
      <c r="AM552" s="595"/>
      <c r="AN552" s="597"/>
      <c r="AP552" s="2621">
        <f>Application!AJ1045</f>
        <v>2145106.5</v>
      </c>
      <c r="AQ552" s="2621"/>
      <c r="AR552" s="2621"/>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1.25</v>
      </c>
      <c r="AG553" s="2627"/>
      <c r="AH553" s="2627"/>
      <c r="AI553" s="2627"/>
      <c r="AJ553" s="2627"/>
      <c r="AK553" s="595"/>
      <c r="AL553" s="595"/>
      <c r="AM553" s="595"/>
      <c r="AN553" s="597"/>
      <c r="AP553" s="2624">
        <f>Application!AJ1049</f>
        <v>30889533.599999998</v>
      </c>
      <c r="AQ553" s="2624"/>
      <c r="AR553" s="2624"/>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0.76999999999999991</v>
      </c>
      <c r="AQ554" s="2620"/>
      <c r="AR554" s="2620"/>
      <c r="AS554" s="550" t="s">
        <v>2173</v>
      </c>
    </row>
    <row r="555" spans="1:49" s="550" customFormat="1" ht="12.75" customHeight="1">
      <c r="A555" s="624"/>
      <c r="B555" s="2557" t="s">
        <v>2033</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51482556</v>
      </c>
      <c r="AQ556" s="2530"/>
      <c r="AR556" s="2530"/>
      <c r="AS556" s="550" t="s">
        <v>2175</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84517196.099999994</v>
      </c>
      <c r="AQ557" s="2621"/>
      <c r="AR557" s="2621"/>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1569</v>
      </c>
      <c r="AK559" s="2566">
        <f>IFERROR(IF(AND(C541="N/A",C544="N/A"),0,IF(AF553=0,0,IF((AF553*100)&gt;12,12,(AF553*100)))),0)</f>
        <v>12</v>
      </c>
      <c r="AL559" s="2566"/>
      <c r="AM559" s="2567"/>
      <c r="AN559" s="597"/>
      <c r="AP559" s="2638">
        <f>AP556+(AP550*AP554)</f>
        <v>84517196.099999994</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1316</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2024</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1396</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1397</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1700</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1340</v>
      </c>
      <c r="AG578" s="2440"/>
      <c r="AH578" s="2440"/>
      <c r="AI578" s="2440"/>
      <c r="AJ578" s="2440"/>
      <c r="AK578" s="2440"/>
      <c r="AL578" s="2440"/>
      <c r="AN578" s="597"/>
    </row>
    <row r="579" spans="1:42" s="550" customFormat="1" ht="12.75" customHeight="1">
      <c r="B579" s="536"/>
      <c r="C579" s="616"/>
      <c r="D579" s="663"/>
      <c r="E579" s="838" t="s">
        <v>1701</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1702</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1703</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1704</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1705</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1706</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1398</v>
      </c>
      <c r="AG585" s="2440"/>
      <c r="AH585" s="2440"/>
      <c r="AI585" s="2440"/>
      <c r="AJ585" s="2440"/>
      <c r="AK585" s="2440"/>
      <c r="AL585" s="2440"/>
      <c r="AN585" s="597"/>
    </row>
    <row r="586" spans="1:42" s="550" customFormat="1" ht="12.75" customHeight="1">
      <c r="B586" s="536"/>
      <c r="C586" s="933"/>
      <c r="D586" s="663"/>
      <c r="E586" s="838" t="s">
        <v>1707</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1708</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1710</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1709</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1399</v>
      </c>
      <c r="AP590" s="550">
        <v>4</v>
      </c>
    </row>
    <row r="591" spans="1:42" s="550" customFormat="1" ht="12.75" customHeight="1">
      <c r="B591" s="536"/>
      <c r="C591" s="931"/>
      <c r="D591" s="663" t="s">
        <v>278</v>
      </c>
      <c r="E591" s="838" t="s">
        <v>1711</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1380</v>
      </c>
      <c r="AG591" s="2440"/>
      <c r="AH591" s="2440"/>
      <c r="AI591" s="2440"/>
      <c r="AJ591" s="2440"/>
      <c r="AK591" s="2440"/>
      <c r="AL591" s="2440"/>
      <c r="AN591" s="597"/>
      <c r="AO591" s="611" t="s">
        <v>1400</v>
      </c>
      <c r="AP591" s="550">
        <v>3</v>
      </c>
    </row>
    <row r="592" spans="1:42" s="550" customFormat="1" ht="12.75" customHeight="1">
      <c r="B592" s="536"/>
      <c r="C592" s="933"/>
      <c r="D592" s="663"/>
      <c r="E592" s="838" t="s">
        <v>1707</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1708</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1710</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1709</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1399</v>
      </c>
      <c r="E597" s="838" t="s">
        <v>1712</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1401</v>
      </c>
      <c r="AG597" s="2440"/>
      <c r="AH597" s="2440"/>
      <c r="AI597" s="2440"/>
      <c r="AJ597" s="2440"/>
      <c r="AK597" s="2440"/>
      <c r="AL597" s="2440"/>
      <c r="AN597" s="597"/>
      <c r="AO597" s="550" t="str">
        <f>X634</f>
        <v>N/A</v>
      </c>
    </row>
    <row r="598" spans="1:53" s="550" customFormat="1" ht="12.75" customHeight="1">
      <c r="B598" s="536"/>
      <c r="C598" s="933"/>
      <c r="D598" s="663"/>
      <c r="E598" s="838" t="s">
        <v>1713</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1714</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6" t="s">
        <v>1185</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1400</v>
      </c>
      <c r="E603" s="838" t="s">
        <v>1716</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1354</v>
      </c>
      <c r="AG603" s="2440"/>
      <c r="AH603" s="2440"/>
      <c r="AI603" s="2440"/>
      <c r="AJ603" s="2440"/>
      <c r="AK603" s="2440"/>
      <c r="AL603" s="2440"/>
      <c r="AN603" s="597"/>
    </row>
    <row r="604" spans="1:53" s="550" customFormat="1" ht="12.75" customHeight="1">
      <c r="B604" s="536"/>
      <c r="C604" s="931"/>
      <c r="D604" s="663"/>
      <c r="E604" s="838" t="s">
        <v>1715</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1402</v>
      </c>
      <c r="E606" s="936"/>
      <c r="F606" s="936"/>
      <c r="G606" s="936"/>
      <c r="H606" s="2524" t="s">
        <v>688</v>
      </c>
      <c r="I606" s="2524"/>
      <c r="J606" s="936"/>
      <c r="K606" s="936"/>
      <c r="L606" s="936"/>
      <c r="N606" s="22"/>
      <c r="O606" s="22"/>
      <c r="P606" s="22"/>
      <c r="Q606" s="1151" t="s">
        <v>2178</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1717</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1718</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1719</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1720</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1402</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1403</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1404</v>
      </c>
      <c r="AP615" s="550">
        <v>2</v>
      </c>
    </row>
    <row r="616" spans="1:42" s="550" customFormat="1" ht="12.75" customHeight="1">
      <c r="B616" s="2468" t="s">
        <v>592</v>
      </c>
      <c r="C616" s="2468"/>
      <c r="D616" s="642"/>
      <c r="E616" s="2495" t="s">
        <v>1405</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1406</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1407</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1696</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1354</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1408</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1409</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1410</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1399</v>
      </c>
      <c r="AP637" s="680">
        <v>4</v>
      </c>
    </row>
    <row r="638" spans="1:42" s="550" customFormat="1" ht="12.75" customHeight="1">
      <c r="B638" s="536"/>
      <c r="C638" s="931"/>
      <c r="D638" s="536" t="s">
        <v>1402</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1400</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1411</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1412</v>
      </c>
      <c r="AJ640" s="2475">
        <f>VLOOKUP($H$638,$AO$605:$AP$607,2,FALSE)</f>
        <v>3</v>
      </c>
      <c r="AK640" s="2477"/>
      <c r="AL640" s="595"/>
      <c r="AN640" s="597"/>
      <c r="AO640" s="611" t="s">
        <v>1413</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1414</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2099</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1354</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1415</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1410</v>
      </c>
      <c r="AG647" s="2440"/>
      <c r="AH647" s="2440"/>
      <c r="AI647" s="2440"/>
      <c r="AJ647" s="2440"/>
      <c r="AK647" s="2440"/>
      <c r="AL647" s="2440"/>
      <c r="AN647" s="597"/>
    </row>
    <row r="648" spans="1:42" s="550" customFormat="1" ht="12.75" customHeight="1">
      <c r="B648" s="536"/>
      <c r="C648" s="931"/>
      <c r="D648" s="663"/>
      <c r="E648" s="616" t="s">
        <v>1416</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1402</v>
      </c>
      <c r="E650" s="936"/>
      <c r="F650" s="936"/>
      <c r="G650" s="936"/>
      <c r="H650" s="2524" t="s">
        <v>688</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1417</v>
      </c>
      <c r="AJ652" s="2475">
        <f>VLOOKUP(H650,AT605:AU607,2,FALSE)</f>
        <v>3</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1418</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1419</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1420</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1380</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1421</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1401</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1422</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1354</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1399</v>
      </c>
      <c r="E669" s="2495" t="s">
        <v>1423</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1401</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1400</v>
      </c>
      <c r="E673" s="2495" t="s">
        <v>1424</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1354</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1411</v>
      </c>
      <c r="E677" s="2495" t="s">
        <v>1425</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1410</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1413</v>
      </c>
      <c r="E681" s="2495" t="s">
        <v>1426</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1427</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1402</v>
      </c>
      <c r="E685" s="936"/>
      <c r="F685" s="936"/>
      <c r="G685" s="936"/>
      <c r="H685" s="2524" t="s">
        <v>510</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1428</v>
      </c>
      <c r="AJ687" s="2475">
        <f>VLOOKUP($H$685,$AO$633:$AP$640,2,FALSE)</f>
        <v>4</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69</v>
      </c>
    </row>
    <row r="691" spans="1:51" s="550" customFormat="1" ht="12.75" customHeight="1">
      <c r="A691" s="679"/>
      <c r="B691" s="536"/>
      <c r="C691" s="948"/>
      <c r="D691" s="663" t="s">
        <v>688</v>
      </c>
      <c r="E691" s="2531" t="s">
        <v>2191</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1354</v>
      </c>
      <c r="AG691" s="2440"/>
      <c r="AH691" s="2440"/>
      <c r="AI691" s="2440"/>
      <c r="AJ691" s="2440"/>
      <c r="AK691" s="2440"/>
      <c r="AL691" s="2440"/>
      <c r="AN691" s="597"/>
      <c r="AW691" s="22" t="s">
        <v>2186</v>
      </c>
      <c r="AX691" s="550">
        <f>Application!DE753</f>
        <v>20</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5" t="s">
        <v>2135</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1354</v>
      </c>
      <c r="AG694" s="2440"/>
      <c r="AH694" s="2440"/>
      <c r="AI694" s="2440"/>
      <c r="AJ694" s="2440"/>
      <c r="AK694" s="2440"/>
      <c r="AL694" s="2440"/>
      <c r="AN694" s="597"/>
      <c r="AW694" s="22" t="s">
        <v>2189</v>
      </c>
      <c r="AX694" s="550">
        <f>AX691+AX692+AX693</f>
        <v>20</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2190</v>
      </c>
      <c r="AX695" s="550">
        <f>IFERROR(AX694/AX690,0)</f>
        <v>0.28985507246376813</v>
      </c>
      <c r="AY695" s="550">
        <f>IFERROR(AX694/(AX690-AX689),0)</f>
        <v>0.28985507246376813</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2136</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1410</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1695</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1402</v>
      </c>
      <c r="E709" s="936"/>
      <c r="F709" s="936"/>
      <c r="G709" s="936"/>
      <c r="H709" s="2524" t="s">
        <v>688</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1429</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1407</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5">
        <f>VLOOKUP($H$709,$AO$703:$AP$706,2,FALSE)</f>
        <v>3</v>
      </c>
      <c r="AK711" s="2477"/>
      <c r="AL711" s="595"/>
      <c r="AM711" s="550"/>
      <c r="AN711" s="684"/>
      <c r="AP711" s="570" t="s">
        <v>1414</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1430</v>
      </c>
    </row>
    <row r="713" spans="1:43" s="570" customFormat="1" ht="12.75" customHeight="1">
      <c r="A713" s="550"/>
      <c r="B713" s="536"/>
      <c r="C713" s="539" t="s">
        <v>1431</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1432</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1433</v>
      </c>
    </row>
    <row r="715" spans="1:43" s="570" customFormat="1" ht="12.75" customHeight="1">
      <c r="A715" s="637"/>
      <c r="B715" s="536"/>
      <c r="C715" s="931"/>
      <c r="D715" s="663" t="s">
        <v>688</v>
      </c>
      <c r="E715" s="2532" t="s">
        <v>1697</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1354</v>
      </c>
      <c r="AG715" s="2440"/>
      <c r="AH715" s="2440"/>
      <c r="AI715" s="2440"/>
      <c r="AJ715" s="2440"/>
      <c r="AK715" s="2440"/>
      <c r="AL715" s="2440"/>
      <c r="AM715" s="550"/>
      <c r="AN715" s="684"/>
      <c r="AP715" s="570" t="s">
        <v>1434</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1435</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1436</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1438</v>
      </c>
    </row>
    <row r="719" spans="1:43" s="570" customFormat="1" ht="13.9" customHeight="1">
      <c r="A719" s="550"/>
      <c r="B719" s="536"/>
      <c r="C719" s="931"/>
      <c r="D719" s="663" t="s">
        <v>510</v>
      </c>
      <c r="E719" s="2533" t="s">
        <v>1437</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1410</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1402</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1439</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1440</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1698</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1354</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1441</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1410</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1402</v>
      </c>
      <c r="E735" s="936"/>
      <c r="F735" s="936"/>
      <c r="G735" s="936"/>
      <c r="H735" s="2524" t="s">
        <v>592</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1442</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1443</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1444</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1354</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1445</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1410</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1402</v>
      </c>
      <c r="E751" s="936"/>
      <c r="F751" s="936"/>
      <c r="G751" s="936"/>
      <c r="H751" s="2524" t="s">
        <v>688</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1446</v>
      </c>
      <c r="AJ753" s="2475">
        <f>VLOOKUP($H$751,$AO$680:$AP$682,2,FALSE)</f>
        <v>3</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1436</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1447</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1410</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1448</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1427</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1402</v>
      </c>
      <c r="E763" s="936"/>
      <c r="F763" s="936"/>
      <c r="G763" s="936"/>
      <c r="H763" s="2524" t="s">
        <v>688</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1449</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1438</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5" t="s">
        <v>1694</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1410</v>
      </c>
      <c r="AG769" s="2440"/>
      <c r="AH769" s="2440"/>
      <c r="AI769" s="2440"/>
      <c r="AJ769" s="2440"/>
      <c r="AK769" s="2440"/>
      <c r="AL769" s="2440"/>
      <c r="AM769" s="613"/>
      <c r="AN769" s="684"/>
      <c r="AO769" s="550" t="s">
        <v>592</v>
      </c>
      <c r="AP769" s="673">
        <v>0</v>
      </c>
    </row>
    <row r="770" spans="1:81" s="570" customFormat="1" ht="13.7"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1699</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1354</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1402</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1450</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1451</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5" t="s">
        <v>2034</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1354</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1402</v>
      </c>
      <c r="E790" s="936"/>
      <c r="F790" s="936"/>
      <c r="G790" s="936"/>
      <c r="H790" s="2524" t="s">
        <v>546</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1452</v>
      </c>
      <c r="AJ792" s="2475">
        <f>VLOOKUP($H$790,$AO$784:$AP$785,2,FALSE)</f>
        <v>3</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1453</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1570</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1571</v>
      </c>
      <c r="U802" s="2572"/>
      <c r="V802" s="2572"/>
      <c r="W802" s="2572"/>
      <c r="X802" s="2572"/>
      <c r="Y802" s="2573"/>
      <c r="Z802" s="2571" t="s">
        <v>1572</v>
      </c>
      <c r="AA802" s="2572"/>
      <c r="AB802" s="2572"/>
      <c r="AC802" s="2572"/>
      <c r="AD802" s="2572"/>
      <c r="AE802" s="2573"/>
      <c r="AF802" s="2571" t="s">
        <v>1573</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1306</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c r="A805" s="819" t="s">
        <v>1543</v>
      </c>
      <c r="B805" s="2551" t="s">
        <v>1315</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c r="A806" s="819" t="s">
        <v>1552</v>
      </c>
      <c r="B806" s="2551" t="s">
        <v>1325</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1574</v>
      </c>
      <c r="B807" s="2551" t="s">
        <v>1335</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1575</v>
      </c>
      <c r="B808" s="2551" t="s">
        <v>1576</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1577</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1578</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1363</v>
      </c>
      <c r="B811" s="2551" t="s">
        <v>1579</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c r="A812" s="819" t="s">
        <v>1372</v>
      </c>
      <c r="B812" s="2551" t="s">
        <v>1373</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1580</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1378</v>
      </c>
      <c r="B814" s="2551" t="s">
        <v>1581</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1382</v>
      </c>
      <c r="B815" s="2551" t="s">
        <v>1383</v>
      </c>
      <c r="C815" s="2551"/>
      <c r="D815" s="2551"/>
      <c r="E815" s="2551"/>
      <c r="F815" s="2551"/>
      <c r="G815" s="2551"/>
      <c r="H815" s="2551"/>
      <c r="I815" s="2551"/>
      <c r="J815" s="2551"/>
      <c r="K815" s="2551"/>
      <c r="L815" s="2551"/>
      <c r="M815" s="2551"/>
      <c r="N815" s="2551"/>
      <c r="O815" s="2551"/>
      <c r="P815" s="2551"/>
      <c r="Q815" s="2551"/>
      <c r="R815" s="2551"/>
      <c r="S815" s="2552"/>
      <c r="T815" s="2577">
        <f>AK338</f>
        <v>10</v>
      </c>
      <c r="U815" s="2577"/>
      <c r="V815" s="2577"/>
      <c r="W815" s="2577"/>
      <c r="X815" s="2577"/>
      <c r="Y815" s="2577"/>
      <c r="Z815" s="2583">
        <v>10</v>
      </c>
      <c r="AA815" s="2584"/>
      <c r="AB815" s="2584"/>
      <c r="AC815" s="2584"/>
      <c r="AD815" s="2584"/>
      <c r="AE815" s="2585"/>
      <c r="AF815" s="2583">
        <f>IF(T815&gt;Z815,Z815,T815)</f>
        <v>10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1582</v>
      </c>
      <c r="D816" s="823"/>
      <c r="E816" s="823"/>
      <c r="F816" s="823"/>
      <c r="G816" s="823"/>
      <c r="H816" s="823"/>
      <c r="I816" s="823"/>
      <c r="J816" s="823"/>
      <c r="K816" s="823"/>
      <c r="L816" s="823"/>
      <c r="M816" s="823"/>
      <c r="N816" s="823"/>
      <c r="O816" s="823"/>
      <c r="P816" s="823"/>
      <c r="Q816" s="823"/>
      <c r="R816" s="821"/>
      <c r="S816" s="824"/>
      <c r="T816" s="2470">
        <f>AK338</f>
        <v>10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1455</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1560</v>
      </c>
      <c r="B818" s="2551" t="s">
        <v>1561</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1" t="s">
        <v>1583</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1584</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1585</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6" t="s">
        <v>1586</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120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Shant Samuelian</cp:lastModifiedBy>
  <cp:lastPrinted>2024-12-09T20:28:29Z</cp:lastPrinted>
  <dcterms:created xsi:type="dcterms:W3CDTF">2007-12-27T18:26:28Z</dcterms:created>
  <dcterms:modified xsi:type="dcterms:W3CDTF">2025-09-05T07:44:47Z</dcterms:modified>
</cp:coreProperties>
</file>