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700000-21700999\21700238\L\L\"/>
    </mc:Choice>
  </mc:AlternateContent>
  <xr:revisionPtr revIDLastSave="0" documentId="13_ncr:1_{37227CE1-F68B-407E-9B0D-A1FAE1C1842B}" xr6:coauthVersionLast="47" xr6:coauthVersionMax="47" xr10:uidLastSave="{00000000-0000-0000-0000-000000000000}"/>
  <bookViews>
    <workbookView xWindow="810" yWindow="705" windowWidth="25395" windowHeight="15345"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Sheet1" sheetId="24" r:id="rId7"/>
    <sheet name="CalHFA Addendum" sheetId="23" r:id="rId8"/>
    <sheet name="Basis &amp; Credits" sheetId="15" r:id="rId9"/>
    <sheet name="Points System" sheetId="20" r:id="rId10"/>
    <sheet name="Tie Breaker" sheetId="21"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3" hidden="1">Application!$J$957:$S$957</definedName>
    <definedName name="bedrooms" localSheetId="7">Application!$CB$159:$CH$159</definedName>
    <definedName name="bedrooms">Application!$CB$159:$CH$159</definedName>
    <definedName name="HudFmrs" localSheetId="7">Application!$BX$656:$CB$713</definedName>
    <definedName name="HudFmrs">Application!$CJ$160:$CN$217</definedName>
    <definedName name="ListofSources" localSheetId="7">Application!$BN$511:$BN$536</definedName>
    <definedName name="ListofSources">Application!$BN$512:$BN$537</definedName>
    <definedName name="_xlnm.Print_Area" localSheetId="12">'15 Year Pro Forma'!$A$1:$AH$77</definedName>
    <definedName name="_xlnm.Print_Area" localSheetId="3">Application!$A$913:$AS$950</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9">'Points System'!$A$1:$AM$823</definedName>
    <definedName name="_xlnm.Print_Area" localSheetId="14">'Post-award Project Cost Changes'!$A$1:$F$107</definedName>
    <definedName name="_xlnm.Print_Area" localSheetId="5">'Sources and Basis Breakdown'!$A$1:$J$111</definedName>
    <definedName name="_xlnm.Print_Area" localSheetId="4">'Sources and Uses Budget'!$A$1:$T$139</definedName>
    <definedName name="_xlnm.Print_Area" localSheetId="10">'Tie Breaker'!$A$1:$I$132</definedName>
    <definedName name="_xlnm.Print_Titles" localSheetId="5">'Sources and Basis Breakdown'!$1:$2</definedName>
    <definedName name="_xlnm.Print_Titles" localSheetId="4">'Sources and Uses Budget'!$1:$2</definedName>
    <definedName name="_xlnm.Print_Titles" localSheetId="10">'Tie Breaker'!$1:$7</definedName>
    <definedName name="TC_Rent" localSheetId="7">Application!$CB$159:$CH$217</definedName>
    <definedName name="TC_Rent">Application!$CB$159:$CH$217</definedName>
    <definedName name="TcacRents" localSheetId="7">Application!$BQ$656:$BV$713</definedName>
    <definedName name="TcacRents">Application!$CC$160:$CH$217</definedName>
    <definedName name="UnitSizes" localSheetId="7">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9" hidden="1">'Points System'!$AN:$CC</definedName>
    <definedName name="Z_48A1B9AA_9520_4513_968D_1FB22989E0AF_.wvu.Cols" localSheetId="5" hidden="1">'Sources and Basis Breakdown'!$K:$IV</definedName>
    <definedName name="Z_48A1B9AA_9520_4513_968D_1FB22989E0AF_.wvu.PrintArea" localSheetId="8" hidden="1">'Basis &amp; Credits'!$A$1:$AN$83</definedName>
    <definedName name="Z_48A1B9AA_9520_4513_968D_1FB22989E0AF_.wvu.PrintArea" localSheetId="9"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8" hidden="1">'Basis &amp; Credits'!$104:$65544,'Basis &amp; Credits'!$85:$103</definedName>
    <definedName name="Z_48A1B9AA_9520_4513_968D_1FB22989E0AF_.wvu.Rows" localSheetId="9"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2"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4"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4"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8" i="3" l="1"/>
  <c r="C59" i="7" l="1"/>
  <c r="E83" i="4"/>
  <c r="E94" i="4"/>
  <c r="F30" i="4"/>
  <c r="G99" i="4"/>
  <c r="E103" i="4" l="1"/>
  <c r="E102" i="4"/>
  <c r="E101" i="4"/>
  <c r="E100" i="4"/>
  <c r="E99" i="4"/>
  <c r="E95" i="4"/>
  <c r="E93" i="4"/>
  <c r="E92" i="4"/>
  <c r="E91" i="4"/>
  <c r="E90" i="4"/>
  <c r="E88" i="4"/>
  <c r="E87" i="4"/>
  <c r="E86" i="4"/>
  <c r="E85" i="4"/>
  <c r="E84"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AA948" i="3"/>
  <c r="AA919" i="3"/>
  <c r="AA918" i="3"/>
  <c r="AC886" i="3"/>
  <c r="O728" i="3"/>
  <c r="O727" i="3"/>
  <c r="O726" i="3"/>
  <c r="O724" i="3"/>
  <c r="O723" i="3"/>
  <c r="O722" i="3"/>
  <c r="O720" i="3"/>
  <c r="O719" i="3"/>
  <c r="O718" i="3"/>
  <c r="Q628" i="3"/>
  <c r="T629" i="3"/>
  <c r="Q629" i="3"/>
  <c r="Q627" i="3"/>
  <c r="AD199" i="20"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T45" i="21"/>
  <c r="S47"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E66" i="13" s="1"/>
  <c r="F66" i="13" s="1"/>
  <c r="R67" i="4"/>
  <c r="S67" i="4" s="1"/>
  <c r="E67" i="13" s="1"/>
  <c r="F67" i="13"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9" i="13"/>
  <c r="F49" i="13" s="1"/>
  <c r="E37" i="13"/>
  <c r="F37"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S95" i="4" s="1"/>
  <c r="E95" i="13" s="1"/>
  <c r="F95" i="13" s="1"/>
  <c r="R94" i="4"/>
  <c r="S94" i="4" s="1"/>
  <c r="E94" i="13" s="1"/>
  <c r="F94" i="13" s="1"/>
  <c r="R93" i="4"/>
  <c r="S93" i="4"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E46" i="13" s="1"/>
  <c r="F46" i="13" s="1"/>
  <c r="R45" i="4"/>
  <c r="S45" i="4" s="1"/>
  <c r="E45" i="13" s="1"/>
  <c r="F45" i="13" s="1"/>
  <c r="R43" i="4"/>
  <c r="S43" i="4" s="1"/>
  <c r="E43" i="13" s="1"/>
  <c r="F43" i="13" s="1"/>
  <c r="R41" i="4"/>
  <c r="S41" i="4" s="1"/>
  <c r="E41" i="13" s="1"/>
  <c r="F41" i="13" s="1"/>
  <c r="R40" i="4"/>
  <c r="S40" i="4" s="1"/>
  <c r="E40" i="13" s="1"/>
  <c r="F40" i="13"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54" i="13" l="1"/>
  <c r="C42" i="13"/>
  <c r="C77" i="13"/>
  <c r="F81" i="13"/>
  <c r="S104" i="4"/>
  <c r="BA1058" i="3" s="1"/>
  <c r="C81" i="13"/>
  <c r="F42" i="13"/>
  <c r="F54" i="13"/>
  <c r="C38" i="13"/>
  <c r="C62" i="13"/>
  <c r="F38" i="13"/>
  <c r="F70" i="13"/>
  <c r="C96" i="13"/>
  <c r="S96" i="4"/>
  <c r="E96" i="13" s="1"/>
  <c r="S81" i="4"/>
  <c r="E81" i="13" s="1"/>
  <c r="S38" i="4"/>
  <c r="E38" i="13" s="1"/>
  <c r="E93" i="13"/>
  <c r="F93" i="13" s="1"/>
  <c r="F96" i="13" s="1"/>
  <c r="S54" i="4"/>
  <c r="E54" i="13" s="1"/>
  <c r="S70" i="4"/>
  <c r="E70" i="13" s="1"/>
  <c r="S42" i="4"/>
  <c r="E42" i="13" s="1"/>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6"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F63" i="13"/>
  <c r="E104" i="13"/>
  <c r="C97" i="13"/>
  <c r="C105" i="13" s="1"/>
  <c r="F97" i="13"/>
  <c r="F105" i="13" s="1"/>
  <c r="F107" i="13" s="1"/>
  <c r="S63" i="4"/>
  <c r="E63"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E29" i="21"/>
  <c r="G24" i="21"/>
  <c r="S97" i="4" l="1"/>
  <c r="S105" i="4" s="1"/>
  <c r="O31" i="21"/>
  <c r="O30" i="21"/>
  <c r="O29" i="21"/>
  <c r="P29" i="21" s="1" a="1"/>
  <c r="P29" i="21" s="1"/>
  <c r="S29" i="21" s="1"/>
  <c r="O28" i="21"/>
  <c r="P28" i="21" s="1" a="1"/>
  <c r="P28" i="21" s="1"/>
  <c r="S28" i="21" s="1"/>
  <c r="O27"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E97" i="13"/>
  <c r="B105" i="13"/>
  <c r="AG269" i="20"/>
  <c r="O58" i="7"/>
  <c r="Q53" i="7"/>
  <c r="T105" i="4"/>
  <c r="H97" i="13"/>
  <c r="P31" i="21" a="1"/>
  <c r="P31" i="21" s="1"/>
  <c r="S31" i="21" s="1"/>
  <c r="P30" i="21" a="1"/>
  <c r="P30" i="21" s="1"/>
  <c r="S30" i="21" s="1"/>
  <c r="P27" i="21" a="1"/>
  <c r="P27" i="21" s="1"/>
  <c r="S27" i="21" s="1"/>
  <c r="P20" i="21" a="1"/>
  <c r="P20" i="21" s="1"/>
  <c r="S20" i="21" s="1"/>
  <c r="DU755" i="3"/>
  <c r="O756" i="3" s="1"/>
  <c r="BG753" i="3"/>
  <c r="BU753" i="3"/>
  <c r="AH753" i="3" s="1"/>
  <c r="BE43" i="3"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F27" i="21"/>
  <c r="G61" i="21"/>
  <c r="G63" i="21" s="1"/>
  <c r="G65" i="21" s="1"/>
  <c r="E13" i="21" s="1"/>
  <c r="F28" i="21"/>
  <c r="G28" i="21" s="1"/>
  <c r="G52" i="21"/>
  <c r="G54" i="21" s="1"/>
  <c r="G56" i="21" s="1"/>
  <c r="E12" i="21" s="1"/>
  <c r="AZ1046" i="3" l="1"/>
  <c r="AB266" i="20"/>
  <c r="AG268" i="20" s="1"/>
  <c r="AC454" i="3"/>
  <c r="AB47" i="15"/>
  <c r="AB49" i="15" s="1"/>
  <c r="AB54" i="15" s="1"/>
  <c r="AB55" i="15" s="1"/>
  <c r="T805" i="20"/>
  <c r="AF805" i="20" s="1"/>
  <c r="BE72" i="3" s="1"/>
  <c r="N185" i="23"/>
  <c r="BE22" i="3"/>
  <c r="S107" i="4"/>
  <c r="E105" i="13"/>
  <c r="BA1056" i="3"/>
  <c r="AZ1051" i="3"/>
  <c r="H105" i="13"/>
  <c r="T107" i="4"/>
  <c r="H107" i="13" s="1"/>
  <c r="Q58" i="7"/>
  <c r="S53" i="7"/>
  <c r="AG270" i="20"/>
  <c r="AK273" i="20" s="1"/>
  <c r="T812" i="20" s="1"/>
  <c r="AF812" i="20" s="1"/>
  <c r="BE77" i="3" s="1"/>
  <c r="G45" i="21"/>
  <c r="G47" i="21" s="1"/>
  <c r="E10" i="21" s="1"/>
  <c r="E11" i="21"/>
  <c r="AP705" i="20"/>
  <c r="AP706" i="20"/>
  <c r="I4" i="7"/>
  <c r="I5" i="7" s="1"/>
  <c r="K9" i="7"/>
  <c r="E11" i="7"/>
  <c r="AJ992" i="3"/>
  <c r="E138" i="20"/>
  <c r="E139" i="20" s="1"/>
  <c r="AK143" i="20" s="1"/>
  <c r="T807" i="20" s="1"/>
  <c r="AF807" i="20" s="1"/>
  <c r="BE74" i="3" s="1"/>
  <c r="AB991" i="3"/>
  <c r="DU802" i="3"/>
  <c r="U373" i="20" s="1"/>
  <c r="P421" i="3"/>
  <c r="I6" i="7"/>
  <c r="G7" i="7"/>
  <c r="G11" i="7" s="1"/>
  <c r="O15" i="7"/>
  <c r="M9" i="7"/>
  <c r="O8" i="7"/>
  <c r="G27" i="21"/>
  <c r="F26" i="21"/>
  <c r="W849" i="3" l="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K6" i="7"/>
  <c r="I7" i="7"/>
  <c r="I11" i="7" s="1"/>
  <c r="G26" i="21"/>
  <c r="F29" i="21"/>
  <c r="G29" i="21"/>
  <c r="Q15" i="7"/>
  <c r="O9" i="7"/>
  <c r="Q8" i="7"/>
  <c r="E16" i="7" l="1"/>
  <c r="AC883" i="3"/>
  <c r="AC885" i="3" s="1"/>
  <c r="T11" i="15"/>
  <c r="T23" i="15" s="1"/>
  <c r="T26" i="15" s="1"/>
  <c r="T28" i="15" s="1"/>
  <c r="Y11" i="15"/>
  <c r="Y23" i="15" s="1"/>
  <c r="Y26" i="15" s="1"/>
  <c r="Y28" i="15" s="1"/>
  <c r="U58" i="7"/>
  <c r="W53" i="7"/>
  <c r="AJ1053" i="3"/>
  <c r="AA1057" i="3" s="1"/>
  <c r="G1058" i="3" s="1"/>
  <c r="AP552" i="20"/>
  <c r="AP554" i="20" s="1"/>
  <c r="K5" i="7"/>
  <c r="O4" i="7"/>
  <c r="M5" i="7"/>
  <c r="M6" i="7"/>
  <c r="K7" i="7"/>
  <c r="S15" i="7"/>
  <c r="G79" i="21"/>
  <c r="G31" i="21"/>
  <c r="G33" i="21" s="1"/>
  <c r="E9" i="21" s="1"/>
  <c r="G88" i="21"/>
  <c r="G90" i="21" s="1"/>
  <c r="E16" i="21" s="1"/>
  <c r="G111" i="21"/>
  <c r="G96" i="21"/>
  <c r="Q9" i="7"/>
  <c r="S8" i="7"/>
  <c r="G16" i="7" l="1"/>
  <c r="E22" i="7"/>
  <c r="E35" i="7" s="1"/>
  <c r="E37" i="7" s="1"/>
  <c r="T29" i="15"/>
  <c r="Y64" i="15"/>
  <c r="Y68" i="15" s="1"/>
  <c r="Y69" i="15" s="1"/>
  <c r="G80" i="21"/>
  <c r="E15" i="21" s="1"/>
  <c r="W58" i="7"/>
  <c r="Y53" i="7"/>
  <c r="T24" i="15"/>
  <c r="Y38" i="15" s="1"/>
  <c r="Y40" i="15" s="1"/>
  <c r="AP557" i="20"/>
  <c r="AP556" i="20" s="1"/>
  <c r="AP559" i="20" s="1"/>
  <c r="AF552" i="20" s="1"/>
  <c r="AF553" i="20" s="1"/>
  <c r="AK559" i="20" s="1"/>
  <c r="T818" i="20" s="1"/>
  <c r="AF818" i="20" s="1"/>
  <c r="BE81" i="3" s="1"/>
  <c r="K11" i="7"/>
  <c r="O5" i="7"/>
  <c r="Q4" i="7"/>
  <c r="M7" i="7"/>
  <c r="M11" i="7" s="1"/>
  <c r="O6" i="7"/>
  <c r="G101" i="21"/>
  <c r="G113" i="21"/>
  <c r="G97" i="21"/>
  <c r="U15" i="7"/>
  <c r="U8" i="7"/>
  <c r="S9" i="7"/>
  <c r="E49" i="7" l="1"/>
  <c r="E45" i="7"/>
  <c r="I16" i="7"/>
  <c r="G22" i="7"/>
  <c r="G35" i="7" s="1"/>
  <c r="G37" i="7" s="1"/>
  <c r="AA53" i="7"/>
  <c r="Y58" i="7"/>
  <c r="AD38" i="15"/>
  <c r="AD40" i="15" s="1"/>
  <c r="Y41" i="15" s="1"/>
  <c r="AB56" i="15" s="1"/>
  <c r="G115" i="21"/>
  <c r="E17" i="21" s="1"/>
  <c r="E14" i="21" s="1"/>
  <c r="E18" i="21" s="1"/>
  <c r="S4" i="7"/>
  <c r="Q5" i="7"/>
  <c r="O7" i="7"/>
  <c r="O11" i="7" s="1"/>
  <c r="Q6" i="7"/>
  <c r="W15" i="7"/>
  <c r="U9" i="7"/>
  <c r="W8" i="7"/>
  <c r="G45" i="7" l="1"/>
  <c r="G49" i="7"/>
  <c r="K16" i="7"/>
  <c r="I22" i="7"/>
  <c r="I35" i="7" s="1"/>
  <c r="I37" i="7" s="1"/>
  <c r="E48" i="7"/>
  <c r="E60" i="7"/>
  <c r="E47" i="7"/>
  <c r="AC53" i="7"/>
  <c r="AA58" i="7"/>
  <c r="M26" i="3"/>
  <c r="BE19" i="3" s="1"/>
  <c r="U4" i="7"/>
  <c r="S5" i="7"/>
  <c r="Q7" i="7"/>
  <c r="Q11" i="7" s="1"/>
  <c r="S6" i="7"/>
  <c r="Y15" i="7"/>
  <c r="W9" i="7"/>
  <c r="Y8" i="7"/>
  <c r="E62" i="7" l="1"/>
  <c r="E66" i="7"/>
  <c r="E67" i="7"/>
  <c r="I49" i="7"/>
  <c r="I45" i="7"/>
  <c r="M16" i="7"/>
  <c r="K22" i="7"/>
  <c r="K35" i="7" s="1"/>
  <c r="K37" i="7" s="1"/>
  <c r="G48" i="7"/>
  <c r="G60" i="7"/>
  <c r="G47" i="7"/>
  <c r="AE53" i="7"/>
  <c r="AC58" i="7"/>
  <c r="AB57" i="15"/>
  <c r="P204" i="3"/>
  <c r="U5" i="7"/>
  <c r="W4" i="7"/>
  <c r="S7" i="7"/>
  <c r="S11" i="7" s="1"/>
  <c r="U6" i="7"/>
  <c r="AA15" i="7"/>
  <c r="Y9" i="7"/>
  <c r="AA8" i="7"/>
  <c r="G67" i="7" l="1"/>
  <c r="G62" i="7"/>
  <c r="G66" i="7"/>
  <c r="G70" i="7" s="1"/>
  <c r="O16" i="7"/>
  <c r="M22" i="7"/>
  <c r="M35" i="7" s="1"/>
  <c r="M37" i="7" s="1"/>
  <c r="K45" i="7"/>
  <c r="K49" i="7"/>
  <c r="E70" i="7"/>
  <c r="E72" i="7" s="1"/>
  <c r="I60" i="7"/>
  <c r="I47" i="7"/>
  <c r="I48" i="7"/>
  <c r="AG53" i="7"/>
  <c r="AG58" i="7" s="1"/>
  <c r="AE58" i="7"/>
  <c r="AB59" i="15"/>
  <c r="AB77" i="15" s="1"/>
  <c r="W5" i="7"/>
  <c r="Y4" i="7"/>
  <c r="U7" i="7"/>
  <c r="U11" i="7" s="1"/>
  <c r="W6" i="7"/>
  <c r="AC15" i="7"/>
  <c r="AC8" i="7"/>
  <c r="AA9" i="7"/>
  <c r="I67" i="7" l="1"/>
  <c r="I62" i="7"/>
  <c r="I66" i="7"/>
  <c r="M45" i="7"/>
  <c r="M49" i="7"/>
  <c r="K47" i="7"/>
  <c r="K60" i="7"/>
  <c r="K48" i="7"/>
  <c r="Q16" i="7"/>
  <c r="O22" i="7"/>
  <c r="O35" i="7" s="1"/>
  <c r="O37" i="7" s="1"/>
  <c r="G72" i="7"/>
  <c r="AB78" i="15"/>
  <c r="AB79" i="15" s="1"/>
  <c r="AB81" i="15" s="1"/>
  <c r="J82" i="15" s="1"/>
  <c r="AA4" i="7"/>
  <c r="Y5" i="7"/>
  <c r="Y6" i="7"/>
  <c r="W7" i="7"/>
  <c r="W11" i="7" s="1"/>
  <c r="AE15" i="7"/>
  <c r="AC9" i="7"/>
  <c r="AE8" i="7"/>
  <c r="I70" i="7" l="1"/>
  <c r="I72" i="7" s="1"/>
  <c r="O45" i="7"/>
  <c r="O49" i="7"/>
  <c r="S16" i="7"/>
  <c r="Q22" i="7"/>
  <c r="Q35" i="7" s="1"/>
  <c r="Q37" i="7" s="1"/>
  <c r="K62" i="7"/>
  <c r="K66" i="7"/>
  <c r="K67" i="7"/>
  <c r="M48" i="7"/>
  <c r="M60" i="7"/>
  <c r="M47" i="7"/>
  <c r="M27" i="3"/>
  <c r="BE20" i="3" s="1"/>
  <c r="I10" i="21"/>
  <c r="I11" i="21" s="1"/>
  <c r="AA5" i="7"/>
  <c r="AC4" i="7"/>
  <c r="Y7" i="7"/>
  <c r="Y11" i="7" s="1"/>
  <c r="AA6" i="7"/>
  <c r="AG15" i="7"/>
  <c r="AE9" i="7"/>
  <c r="AG8" i="7"/>
  <c r="AG9" i="7" s="1"/>
  <c r="M67" i="7" l="1"/>
  <c r="M66" i="7"/>
  <c r="M70" i="7" s="1"/>
  <c r="M62" i="7"/>
  <c r="O47" i="7"/>
  <c r="O60" i="7"/>
  <c r="O48" i="7"/>
  <c r="K70" i="7"/>
  <c r="K72" i="7" s="1"/>
  <c r="Q49" i="7"/>
  <c r="Q45" i="7"/>
  <c r="U16" i="7"/>
  <c r="S22" i="7"/>
  <c r="S35" i="7" s="1"/>
  <c r="S37" i="7" s="1"/>
  <c r="I18" i="21"/>
  <c r="H4" i="21" s="1"/>
  <c r="P205" i="3"/>
  <c r="AC5" i="7"/>
  <c r="AE4" i="7"/>
  <c r="AC6" i="7"/>
  <c r="AA7" i="7"/>
  <c r="AA11" i="7" s="1"/>
  <c r="S49" i="7" l="1"/>
  <c r="S45" i="7"/>
  <c r="W16" i="7"/>
  <c r="U22" i="7"/>
  <c r="U35" i="7" s="1"/>
  <c r="U37" i="7" s="1"/>
  <c r="Q60" i="7"/>
  <c r="Q48" i="7"/>
  <c r="Q47" i="7"/>
  <c r="O67" i="7"/>
  <c r="O66" i="7"/>
  <c r="O70" i="7" s="1"/>
  <c r="O72" i="7" s="1"/>
  <c r="O62" i="7"/>
  <c r="M72" i="7"/>
  <c r="AE5" i="7"/>
  <c r="AG4" i="7"/>
  <c r="AE6" i="7"/>
  <c r="AC7" i="7"/>
  <c r="AC11" i="7" s="1"/>
  <c r="Q67" i="7" l="1"/>
  <c r="Q62" i="7"/>
  <c r="Q66" i="7"/>
  <c r="Q70" i="7" s="1"/>
  <c r="Q72" i="7" s="1"/>
  <c r="U49" i="7"/>
  <c r="U45" i="7"/>
  <c r="Y16" i="7"/>
  <c r="W22" i="7"/>
  <c r="W35" i="7" s="1"/>
  <c r="W37" i="7" s="1"/>
  <c r="S48" i="7"/>
  <c r="S47" i="7"/>
  <c r="S60" i="7"/>
  <c r="AG5" i="7"/>
  <c r="AE7" i="7"/>
  <c r="AE11" i="7" s="1"/>
  <c r="AG6" i="7"/>
  <c r="W49" i="7" l="1"/>
  <c r="W45" i="7"/>
  <c r="S67" i="7"/>
  <c r="S66" i="7"/>
  <c r="S70" i="7" s="1"/>
  <c r="S62" i="7"/>
  <c r="AA16" i="7"/>
  <c r="Y22" i="7"/>
  <c r="Y35" i="7" s="1"/>
  <c r="Y37" i="7" s="1"/>
  <c r="U47" i="7"/>
  <c r="U48" i="7"/>
  <c r="U60" i="7"/>
  <c r="AG7" i="7"/>
  <c r="AG11" i="7" s="1"/>
  <c r="Y49" i="7" l="1"/>
  <c r="Y45" i="7"/>
  <c r="U66" i="7"/>
  <c r="U62" i="7"/>
  <c r="U67" i="7"/>
  <c r="AC16" i="7"/>
  <c r="AA22" i="7"/>
  <c r="AA35" i="7" s="1"/>
  <c r="AA37" i="7" s="1"/>
  <c r="S72" i="7"/>
  <c r="W60" i="7"/>
  <c r="W47" i="7"/>
  <c r="W48" i="7"/>
  <c r="W67" i="7" l="1"/>
  <c r="W62" i="7"/>
  <c r="Y62" i="7" s="1"/>
  <c r="W66" i="7"/>
  <c r="W70" i="7" s="1"/>
  <c r="W72" i="7" s="1"/>
  <c r="AA45" i="7"/>
  <c r="AA49" i="7"/>
  <c r="AE16" i="7"/>
  <c r="AC22" i="7"/>
  <c r="AC35" i="7" s="1"/>
  <c r="AC37" i="7" s="1"/>
  <c r="U70" i="7"/>
  <c r="U72" i="7" s="1"/>
  <c r="Y60" i="7"/>
  <c r="Y67" i="7" s="1"/>
  <c r="Y70" i="7" s="1"/>
  <c r="Y72" i="7" s="1"/>
  <c r="Y47" i="7"/>
  <c r="Y48" i="7"/>
  <c r="AG16" i="7" l="1"/>
  <c r="AG22" i="7" s="1"/>
  <c r="AG35" i="7" s="1"/>
  <c r="AG37" i="7" s="1"/>
  <c r="AE22" i="7"/>
  <c r="AE35" i="7" s="1"/>
  <c r="AE37" i="7" s="1"/>
  <c r="AA60" i="7"/>
  <c r="AA67" i="7" s="1"/>
  <c r="AA70" i="7" s="1"/>
  <c r="AA72" i="7" s="1"/>
  <c r="AA47" i="7"/>
  <c r="AA48" i="7"/>
  <c r="AC45" i="7"/>
  <c r="AC49" i="7"/>
  <c r="AC60" i="7" l="1"/>
  <c r="AC47" i="7"/>
  <c r="AC48" i="7"/>
  <c r="AE49" i="7"/>
  <c r="AE45" i="7"/>
  <c r="AG45" i="7"/>
  <c r="AG49" i="7"/>
  <c r="BH753" i="3"/>
  <c r="AC753" i="3" s="1"/>
  <c r="BE42" i="3" s="1"/>
  <c r="AG60" i="7" l="1"/>
  <c r="AG48" i="7"/>
  <c r="AG47" i="7"/>
  <c r="AE60" i="7"/>
  <c r="AE48" i="7"/>
  <c r="AE47" i="7"/>
  <c r="AC66" i="7"/>
  <c r="AC67" i="7"/>
  <c r="E93" i="20"/>
  <c r="E94" i="20" s="1"/>
  <c r="E95" i="20" s="1"/>
  <c r="E103" i="20"/>
  <c r="E106" i="20" s="1"/>
  <c r="AP106" i="20" s="1"/>
  <c r="AK109" i="20" s="1"/>
  <c r="T806" i="20" s="1"/>
  <c r="AF806" i="20" s="1"/>
  <c r="AC70" i="7" l="1"/>
  <c r="AC72" i="7" s="1"/>
  <c r="AE66" i="7"/>
  <c r="AE67" i="7"/>
  <c r="AG66" i="7"/>
  <c r="AG67" i="7"/>
  <c r="BE73" i="3"/>
  <c r="AF821" i="20"/>
  <c r="BE70" i="3" s="1"/>
  <c r="H3" i="21"/>
  <c r="AG70" i="7" l="1"/>
  <c r="AG72" i="7" s="1"/>
  <c r="AE70" i="7"/>
  <c r="AE72" i="7"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8C8F52BE-48E8-4E0D-9646-8DBB5229D9A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D7C23B29-AED5-42BD-8995-28C7F41693F3}">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<sst xmlns="http://schemas.openxmlformats.org/spreadsheetml/2006/main" count="4970" uniqueCount="2723">
  <si>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</si>
  <si>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</si>
  <si>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</si>
  <si>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</si>
  <si>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</si>
  <si>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</si>
  <si>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</si>
  <si>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</si>
  <si>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</si>
  <si>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</si>
  <si>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</si>
  <si>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</si>
  <si>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</si>
  <si>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</si>
  <si>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</si>
  <si>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</si>
  <si>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</si>
  <si>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</si>
  <si>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</si>
  <si>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</si>
  <si>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</si>
  <si>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</si>
  <si>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</si>
  <si>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</si>
  <si>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</si>
  <si>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</si>
  <si>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</si>
  <si>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</si>
  <si>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</si>
  <si>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</si>
  <si>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</si>
  <si>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</si>
  <si>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</si>
  <si>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</si>
  <si>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</si>
  <si>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</si>
  <si>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</si>
  <si>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</si>
  <si>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</si>
  <si>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</si>
  <si>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</si>
  <si>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</si>
  <si>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</si>
  <si>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</si>
  <si>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</si>
  <si>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</si>
  <si>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</si>
  <si>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</si>
  <si>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</si>
  <si>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</si>
  <si>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</si>
  <si>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</si>
  <si>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</si>
  <si>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</si>
  <si>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</si>
  <si>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</si>
  <si>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</si>
  <si>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</si>
  <si>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</si>
  <si>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</si>
  <si>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</si>
  <si>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</si>
  <si>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</si>
  <si>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</si>
  <si>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</si>
  <si>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</si>
  <si>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</si>
  <si>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</si>
  <si>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</si>
  <si>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</si>
  <si>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</si>
  <si>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</si>
  <si>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</si>
  <si>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</si>
  <si>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</si>
  <si>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</si>
  <si>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</si>
  <si>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</si>
  <si>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</si>
  <si>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</si>
  <si>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</si>
  <si>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</si>
  <si>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</si>
  <si>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</si>
  <si>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</si>
  <si>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</si>
  <si>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</si>
  <si>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</si>
  <si>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</si>
  <si>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</si>
  <si>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</si>
  <si>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</si>
  <si>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</si>
  <si>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</si>
  <si>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</si>
  <si>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</si>
  <si>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</si>
  <si>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</si>
  <si>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</si>
  <si>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</si>
  <si>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</si>
  <si>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</si>
  <si>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</si>
  <si>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</si>
  <si>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</si>
  <si>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</si>
  <si>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</si>
  <si>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</si>
  <si>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</si>
  <si>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</si>
  <si>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</si>
  <si>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</si>
  <si>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</si>
  <si>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</si>
  <si>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</si>
  <si>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</si>
  <si>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</si>
  <si>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</si>
  <si>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</si>
  <si>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</si>
  <si>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</si>
  <si>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</si>
  <si>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</si>
  <si>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</si>
  <si>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</si>
  <si>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</si>
  <si>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</si>
  <si>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</si>
  <si>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</si>
  <si>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</si>
  <si>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</si>
  <si>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</si>
  <si>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</si>
  <si>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</si>
  <si>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</si>
  <si>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</si>
  <si>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</si>
  <si>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</si>
  <si>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</si>
  <si>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</si>
  <si>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</si>
  <si>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</si>
  <si>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</si>
  <si>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</si>
  <si>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</si>
  <si>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</si>
  <si>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</si>
  <si>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</si>
  <si>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</si>
  <si>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</si>
  <si>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</si>
  <si>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</si>
  <si>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</si>
  <si>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</si>
  <si>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</si>
  <si>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</si>
  <si>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</si>
  <si>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</si>
  <si>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</si>
  <si>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</si>
  <si>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</si>
  <si>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</si>
  <si>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</si>
  <si>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</si>
  <si>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</si>
  <si>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</si>
  <si>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</si>
  <si>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</si>
  <si>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</si>
  <si>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</si>
  <si>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</si>
  <si>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</si>
  <si>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</si>
  <si>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</si>
  <si>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</si>
  <si>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</si>
  <si>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</si>
  <si>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</si>
  <si>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</si>
  <si>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</si>
  <si>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</si>
  <si>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</si>
  <si>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</si>
  <si>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</si>
  <si>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</si>
  <si>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</si>
  <si>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</si>
  <si>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</si>
  <si>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</si>
  <si>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</si>
  <si>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</si>
  <si>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</si>
  <si>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</si>
  <si>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</si>
  <si>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</si>
  <si>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</si>
  <si>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</si>
  <si>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</si>
  <si>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</si>
  <si>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</si>
  <si>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</si>
  <si>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</si>
  <si>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</si>
  <si>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</si>
  <si>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</si>
  <si>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</si>
  <si>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</si>
  <si>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</si>
  <si>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</si>
  <si>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</si>
  <si>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</si>
  <si>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</si>
  <si>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</si>
  <si>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</si>
  <si>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</si>
  <si>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</si>
  <si>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</si>
  <si>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</si>
  <si>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</si>
  <si>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</si>
  <si>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</si>
  <si>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</si>
  <si>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</si>
  <si>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</si>
  <si>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</si>
  <si>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</si>
  <si>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</si>
  <si>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</si>
  <si>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</si>
  <si>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</si>
  <si>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</si>
  <si>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</si>
  <si>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</si>
  <si>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</si>
  <si>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</si>
  <si>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</si>
  <si>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</si>
  <si>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</si>
  <si>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</si>
  <si>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</si>
  <si>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</si>
  <si>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</si>
  <si>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</si>
  <si>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</si>
  <si>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</si>
  <si>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</si>
  <si>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</si>
  <si>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</si>
  <si>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</si>
  <si>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</si>
  <si>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</si>
  <si>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</si>
  <si>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</si>
  <si>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</si>
  <si>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</si>
  <si>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</si>
  <si>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</si>
  <si>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</si>
  <si>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</si>
  <si>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</si>
  <si>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</si>
  <si>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</si>
  <si>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</si>
  <si>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</si>
  <si>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</si>
  <si>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</si>
  <si>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</si>
  <si>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</si>
  <si>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</si>
  <si>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</si>
  <si>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</si>
  <si>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</si>
  <si>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</si>
  <si>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</si>
  <si>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</si>
  <si>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</si>
  <si>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</si>
  <si>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</si>
  <si>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</si>
  <si>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</si>
  <si>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</si>
  <si>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</si>
  <si>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</si>
  <si>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</si>
  <si>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</si>
  <si>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</si>
  <si>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</si>
  <si>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</si>
  <si>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</si>
  <si>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</si>
  <si>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</si>
  <si>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</si>
  <si>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</si>
  <si>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</si>
  <si>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</si>
  <si>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</si>
  <si>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</si>
  <si>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</si>
  <si>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</si>
  <si>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</si>
  <si>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</si>
  <si>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</si>
  <si>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</si>
  <si>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</si>
  <si>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</si>
  <si>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</si>
  <si>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</si>
  <si>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</si>
  <si>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</si>
  <si>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</si>
  <si>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</si>
  <si>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</si>
  <si>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</si>
  <si>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</si>
  <si>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</si>
  <si>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</si>
  <si>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</si>
  <si>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</si>
  <si>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</si>
  <si>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</si>
  <si>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</si>
  <si>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</si>
  <si>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</si>
  <si>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</si>
  <si>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</si>
  <si>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</si>
  <si>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</si>
  <si>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</si>
  <si>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</si>
  <si>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</si>
  <si>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</si>
  <si>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</si>
  <si>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</si>
  <si>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</si>
  <si>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</si>
  <si>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</si>
  <si>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</si>
  <si>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</si>
  <si>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</si>
  <si>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</si>
  <si>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</si>
  <si>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</si>
  <si>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</si>
  <si>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</si>
  <si>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</si>
  <si>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</si>
  <si>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</si>
  <si>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</si>
  <si>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</si>
  <si>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</si>
  <si>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</si>
  <si>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</si>
  <si>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</si>
  <si>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</si>
  <si>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</si>
  <si>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</si>
  <si>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</si>
  <si>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</si>
  <si>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</si>
  <si>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</si>
  <si>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</si>
  <si>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</si>
  <si>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</si>
  <si>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</si>
  <si>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</si>
  <si>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</si>
  <si>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</si>
  <si>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</si>
  <si>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</si>
  <si>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</si>
  <si>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</si>
  <si>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</si>
  <si>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</si>
  <si>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</si>
  <si>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</si>
  <si>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</si>
  <si>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</si>
  <si>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</si>
  <si>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</si>
  <si>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</si>
  <si>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</si>
  <si>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</si>
  <si>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</si>
  <si>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</si>
  <si>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</si>
  <si>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</si>
  <si>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</si>
  <si>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</si>
  <si>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</si>
  <si>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</si>
  <si>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</si>
  <si>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</si>
  <si>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</si>
  <si>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</si>
  <si>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</si>
  <si>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</si>
  <si>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</si>
  <si>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</si>
  <si>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</si>
  <si>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</si>
  <si>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</si>
  <si>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</si>
  <si>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</si>
  <si>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</si>
  <si>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</si>
  <si>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</si>
  <si>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</si>
  <si>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</si>
  <si>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</si>
  <si>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</si>
  <si>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</si>
  <si>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</si>
  <si>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</si>
  <si>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</si>
  <si>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</si>
  <si>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</si>
  <si>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</si>
  <si>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</si>
  <si>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</si>
  <si>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</si>
  <si>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</si>
  <si>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</si>
  <si>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</si>
  <si>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</si>
  <si>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</si>
  <si>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</si>
  <si>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</si>
  <si>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</si>
  <si>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</si>
  <si>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</si>
  <si>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</si>
  <si>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</si>
  <si>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</si>
  <si>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</si>
  <si>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</si>
  <si>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</si>
  <si>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</si>
  <si>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</si>
  <si>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</si>
  <si>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</si>
  <si>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</si>
  <si>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</si>
  <si>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</si>
  <si>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</si>
  <si>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</si>
  <si>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</si>
  <si>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</si>
  <si>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</si>
  <si>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</si>
  <si>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</si>
  <si>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</si>
  <si>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</si>
  <si>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</si>
  <si>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</si>
  <si>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</si>
  <si>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</si>
  <si>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</si>
  <si>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</si>
  <si>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</si>
  <si>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</si>
  <si>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</si>
  <si>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</si>
  <si>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</si>
  <si>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</si>
  <si>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</si>
  <si>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</si>
  <si>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</si>
  <si>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</si>
  <si>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</si>
  <si>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</si>
  <si>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</si>
  <si>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</si>
  <si>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</si>
  <si>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</si>
  <si>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</si>
  <si>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</si>
  <si>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</si>
  <si>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</si>
  <si>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</si>
  <si>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</si>
  <si>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</si>
  <si>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</si>
  <si>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</si>
  <si>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</si>
  <si>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</si>
  <si>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</si>
  <si>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</si>
  <si>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</si>
  <si>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</si>
  <si>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</si>
  <si>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</si>
  <si>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</si>
  <si>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</si>
  <si>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</si>
  <si>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</si>
  <si>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</si>
  <si>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</si>
  <si>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</si>
  <si>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</si>
  <si>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</si>
  <si>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</si>
  <si>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</si>
  <si>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</si>
  <si>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</si>
  <si>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</si>
  <si>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</si>
  <si>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</si>
  <si>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</si>
  <si>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</si>
  <si>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</si>
  <si>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</si>
  <si>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</si>
  <si>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</si>
  <si>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</si>
  <si>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</si>
  <si>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</si>
  <si>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</si>
  <si>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</si>
  <si>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</si>
  <si>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</si>
  <si>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</si>
  <si>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</si>
  <si>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</si>
  <si>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</si>
  <si>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</si>
  <si>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</si>
  <si>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</si>
  <si>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</si>
  <si>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</si>
  <si>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</si>
  <si>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</si>
  <si>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</si>
  <si>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</si>
  <si>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</si>
  <si>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</si>
  <si>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</si>
  <si>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</si>
  <si>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</si>
  <si>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</si>
  <si>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</si>
  <si>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</si>
  <si>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</si>
  <si>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</si>
  <si>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</si>
  <si>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</si>
  <si>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</si>
  <si>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</si>
  <si>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</si>
  <si>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</si>
  <si>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</si>
  <si>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</si>
  <si>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</si>
  <si>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</si>
  <si>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</si>
  <si>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</si>
  <si>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</si>
  <si>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</si>
  <si>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</si>
  <si>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</si>
  <si>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</si>
  <si>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</si>
  <si>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</si>
  <si>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</si>
  <si>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</si>
  <si>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</si>
  <si>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</si>
  <si>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</si>
  <si>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</si>
  <si>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</si>
  <si>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</si>
  <si>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</si>
  <si>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</si>
  <si>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</si>
  <si>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</si>
  <si>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</si>
  <si>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</si>
  <si>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</si>
  <si>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</si>
  <si>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</si>
  <si>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</si>
  <si>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</si>
  <si>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</si>
  <si>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</si>
  <si>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</si>
  <si>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</si>
  <si>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</si>
  <si>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</si>
  <si>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</si>
  <si>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</si>
  <si>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</si>
  <si>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</si>
  <si>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</si>
  <si>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</si>
  <si>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</si>
  <si>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</si>
  <si>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</si>
  <si>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</si>
  <si>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</si>
  <si>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</si>
  <si>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</si>
  <si>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</si>
  <si>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</si>
  <si>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</si>
  <si>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</si>
  <si>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</si>
  <si>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</si>
  <si>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</si>
  <si>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</si>
  <si>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</si>
  <si>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</si>
  <si>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</si>
  <si>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</si>
  <si>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</si>
  <si>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</si>
  <si>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</si>
  <si>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</si>
  <si>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</si>
  <si>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</si>
  <si>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</si>
  <si>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</si>
  <si>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</si>
  <si>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</si>
  <si>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</si>
  <si>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</si>
  <si>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</si>
  <si>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</si>
  <si>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</si>
  <si>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</si>
  <si>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</si>
  <si>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</si>
  <si>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</si>
  <si>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</si>
  <si>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</si>
  <si>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</si>
  <si>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</si>
  <si>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</si>
  <si>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</si>
  <si>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</si>
  <si>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</si>
  <si>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</si>
  <si>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</si>
  <si>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</si>
  <si>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</si>
  <si>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</si>
  <si>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</si>
  <si>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</si>
  <si>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</si>
  <si>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</si>
  <si>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</si>
  <si>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</si>
  <si>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</si>
  <si>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</si>
  <si>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</si>
  <si>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</si>
  <si>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</si>
  <si>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</si>
  <si>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</si>
  <si>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</si>
  <si>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</si>
  <si>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</si>
  <si>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</si>
  <si>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</si>
  <si>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</si>
  <si>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</si>
  <si>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</si>
  <si>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</si>
  <si>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</si>
  <si>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</si>
  <si>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</si>
  <si>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</si>
  <si>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</si>
  <si>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</si>
  <si>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</si>
  <si>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</si>
  <si>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</si>
  <si>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</si>
  <si>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</si>
  <si>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</si>
  <si>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</si>
  <si>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</si>
  <si>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</si>
  <si>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</si>
  <si>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</si>
  <si>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</si>
  <si>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</si>
  <si>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</si>
  <si>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</si>
  <si>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</si>
  <si>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</si>
  <si>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</si>
  <si>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</si>
  <si>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</si>
  <si>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</si>
  <si>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</si>
  <si>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</si>
  <si>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</si>
  <si>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</si>
  <si>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</si>
  <si>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</si>
  <si>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</si>
  <si>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</si>
  <si>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</si>
  <si>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</si>
  <si>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</si>
  <si>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</si>
  <si>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</si>
  <si>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</si>
  <si>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</si>
  <si>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</si>
  <si>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</si>
  <si>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</si>
  <si>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</si>
  <si>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</si>
  <si>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</si>
  <si>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</si>
  <si>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</si>
  <si>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</si>
  <si>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</si>
  <si>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</si>
  <si>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</si>
  <si>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</si>
  <si>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</si>
  <si>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</si>
  <si>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</si>
  <si>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</si>
  <si>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</si>
  <si>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</si>
  <si>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</si>
  <si>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</si>
  <si>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</si>
  <si>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</si>
  <si>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</si>
  <si>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</si>
  <si>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</si>
  <si>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</si>
  <si>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</si>
  <si>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</si>
  <si>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</si>
  <si>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</si>
  <si>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</si>
  <si>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</si>
  <si>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</si>
  <si>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</si>
  <si>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</si>
  <si>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</si>
  <si>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</si>
  <si>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</si>
  <si>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</si>
  <si>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</si>
  <si>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</si>
  <si>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</si>
  <si>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</si>
  <si>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</si>
  <si>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</si>
  <si>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</si>
  <si>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</si>
  <si>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</si>
  <si>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</si>
  <si>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</si>
  <si>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</si>
  <si>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</si>
  <si>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</si>
  <si>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</si>
  <si>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</si>
  <si>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</si>
  <si>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</si>
  <si>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</si>
  <si>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</si>
  <si>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</si>
  <si>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</si>
  <si>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</si>
  <si>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</si>
  <si>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</si>
  <si>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</si>
  <si>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</si>
  <si>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</si>
  <si>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</si>
  <si>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</si>
  <si>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</si>
  <si>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</si>
  <si>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</si>
  <si>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</si>
  <si>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</si>
  <si>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</si>
  <si>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</si>
  <si>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</si>
  <si>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</si>
  <si>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</si>
  <si>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</si>
  <si>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</si>
  <si>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</si>
  <si>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</si>
  <si>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</si>
  <si>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</si>
  <si>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</si>
  <si>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</si>
  <si>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</si>
  <si>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</si>
  <si>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</si>
  <si>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</si>
  <si>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</si>
  <si>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</si>
  <si>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</si>
  <si>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</si>
  <si>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</si>
  <si>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</si>
  <si>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</si>
  <si>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</si>
  <si>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</si>
  <si>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</si>
  <si>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</si>
  <si>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</si>
  <si>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</si>
  <si>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</si>
  <si>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</si>
  <si>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</si>
  <si>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</si>
  <si>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</si>
  <si>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</si>
  <si>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</si>
  <si>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</si>
  <si>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</si>
  <si>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</si>
  <si>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</si>
  <si>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</si>
  <si>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</si>
  <si>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</si>
  <si>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</si>
  <si>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</si>
  <si>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</si>
  <si>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</si>
  <si>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</si>
  <si>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</si>
  <si>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</si>
  <si>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</si>
  <si>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</si>
  <si>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</si>
  <si>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</si>
  <si>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</si>
  <si>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</si>
  <si>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</si>
  <si>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</si>
  <si>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</si>
  <si>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</si>
  <si>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</si>
  <si>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</si>
  <si>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</si>
  <si>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</si>
  <si>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</si>
  <si>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</si>
  <si>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</si>
  <si>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</si>
  <si>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</si>
  <si>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</si>
  <si>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</si>
  <si>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</si>
  <si>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</si>
  <si>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</si>
  <si>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</si>
  <si>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</si>
  <si>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</si>
  <si>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</si>
  <si>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</si>
  <si>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</si>
  <si>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</si>
  <si>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</si>
  <si>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</si>
  <si>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</si>
  <si>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</si>
  <si>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</si>
  <si>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</si>
  <si>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</si>
  <si>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</si>
  <si>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</si>
  <si>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</si>
  <si>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</si>
  <si>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</si>
  <si>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</si>
  <si>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</si>
  <si>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</si>
  <si>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</si>
  <si>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</si>
  <si>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</si>
  <si>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</si>
  <si>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</si>
  <si>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</si>
  <si>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</si>
  <si>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</si>
  <si>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</si>
  <si>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</si>
  <si>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</si>
  <si>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</si>
  <si>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</si>
  <si>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</si>
  <si>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</si>
  <si>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</si>
  <si>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</si>
  <si>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</si>
  <si>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</si>
  <si>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</si>
  <si>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</si>
  <si>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</si>
  <si>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</si>
  <si>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</si>
  <si>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</si>
  <si>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</si>
  <si>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</si>
  <si>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</si>
  <si>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</si>
  <si>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</si>
  <si>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</si>
  <si>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</si>
  <si>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</si>
  <si>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</si>
  <si>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</si>
  <si>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</si>
  <si>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</si>
  <si>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</si>
  <si>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</si>
  <si>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</si>
  <si>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</si>
  <si>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</si>
  <si>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</si>
  <si>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</si>
  <si>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</si>
  <si>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</si>
  <si>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</si>
  <si>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</si>
  <si>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</si>
  <si>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</si>
  <si>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</si>
  <si>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</si>
  <si>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</si>
  <si>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</si>
  <si>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</si>
  <si>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</si>
  <si>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</si>
  <si>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</si>
  <si>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</si>
  <si>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</si>
  <si>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</si>
  <si>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</si>
  <si>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</si>
  <si>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</si>
  <si>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</si>
  <si>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</si>
  <si>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</si>
  <si>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</si>
  <si>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</si>
  <si>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</si>
  <si>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</si>
  <si>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</si>
  <si>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</si>
  <si>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</si>
  <si>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</si>
  <si>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</si>
  <si>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</si>
  <si>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</si>
  <si>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</si>
  <si>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</si>
  <si>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</si>
  <si>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</si>
  <si>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</si>
  <si>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</si>
  <si>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</si>
  <si>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</si>
  <si>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</si>
  <si>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</si>
  <si>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</si>
  <si>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</si>
  <si>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</si>
  <si>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</si>
  <si>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</si>
  <si>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</si>
  <si>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</si>
  <si>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</si>
  <si>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</si>
  <si>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</si>
  <si>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</si>
  <si>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</si>
  <si>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</si>
  <si>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</si>
  <si>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</si>
  <si>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</si>
  <si>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</si>
  <si>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</si>
  <si>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</si>
  <si>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</si>
  <si>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</si>
  <si>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</si>
  <si>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</si>
  <si>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</si>
  <si>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</si>
  <si>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</si>
  <si>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</si>
  <si>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</si>
  <si>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</si>
  <si>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</si>
  <si>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</si>
  <si>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</si>
  <si>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</si>
  <si>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</si>
  <si>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</si>
  <si>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</si>
  <si>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</si>
  <si>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</si>
  <si>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</si>
  <si>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</si>
  <si>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</si>
  <si>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</si>
  <si>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</si>
  <si>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</si>
  <si>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</si>
  <si>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</si>
  <si>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</si>
  <si>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</si>
  <si>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</si>
  <si>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</si>
  <si>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</si>
  <si>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</si>
  <si>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</si>
  <si>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</si>
  <si>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</si>
  <si>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</si>
  <si>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</si>
  <si>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</si>
  <si>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</si>
  <si>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</si>
  <si>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</si>
  <si>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</si>
  <si>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</si>
  <si>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</si>
  <si>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</si>
  <si>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</si>
  <si>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</si>
  <si>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</si>
  <si>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</si>
  <si>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</si>
  <si>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</si>
  <si>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</si>
  <si>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</si>
  <si>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</si>
  <si>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</si>
  <si>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</si>
  <si>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</si>
  <si>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</si>
  <si>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</si>
  <si>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</si>
  <si>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</si>
  <si>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</si>
  <si>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</si>
  <si>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</si>
  <si>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</si>
  <si>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</si>
  <si>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</si>
  <si>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</si>
  <si>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</si>
  <si>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</si>
  <si>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</si>
  <si>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</si>
  <si>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</si>
  <si>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</si>
  <si>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</si>
  <si>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</si>
  <si>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</si>
  <si>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</si>
  <si>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</si>
  <si>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</si>
  <si>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</si>
  <si>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</si>
  <si>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</si>
  <si>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</si>
  <si>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</si>
  <si>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</si>
  <si>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</si>
  <si>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</si>
  <si>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</si>
  <si>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</si>
  <si>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</si>
  <si>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</si>
  <si>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</si>
  <si>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</si>
  <si>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</si>
  <si>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</si>
  <si>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</si>
  <si>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</si>
  <si>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</si>
  <si>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</si>
  <si>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</si>
  <si>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</si>
  <si>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</si>
  <si>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</si>
  <si>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</si>
  <si>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</si>
  <si>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</si>
  <si>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</si>
  <si>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</si>
  <si>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</si>
  <si>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</si>
  <si>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</si>
  <si>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</si>
  <si>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</si>
  <si>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</si>
  <si>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</si>
  <si>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</si>
  <si>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</si>
  <si>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</si>
  <si>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</si>
  <si>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</si>
  <si>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</si>
  <si>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</si>
  <si>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</si>
  <si>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</si>
  <si>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</si>
  <si>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</si>
  <si>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</si>
  <si>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</si>
  <si>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</si>
  <si>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</si>
  <si>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</si>
  <si>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</si>
  <si>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</si>
  <si>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</si>
  <si>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</si>
  <si>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</si>
  <si>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</si>
  <si>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</si>
  <si>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</si>
  <si>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</si>
  <si>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</si>
  <si>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</si>
  <si>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</si>
  <si>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</si>
  <si>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</si>
  <si>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</si>
  <si>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</si>
  <si>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</si>
  <si>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</si>
  <si>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</si>
  <si>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</si>
  <si>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</si>
  <si>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</si>
  <si>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</si>
  <si>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</si>
  <si>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</si>
  <si>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</si>
  <si>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</si>
  <si>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</si>
  <si>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</si>
  <si>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</si>
  <si>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</si>
  <si>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</si>
  <si>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</si>
  <si>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</si>
  <si>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</si>
  <si>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</si>
  <si>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</si>
  <si>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</si>
  <si>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</si>
  <si>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</si>
  <si>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</si>
  <si>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</si>
  <si>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</si>
  <si>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</si>
  <si>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</si>
  <si>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</si>
  <si>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</si>
  <si>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</si>
  <si>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</si>
  <si>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</si>
  <si>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</si>
  <si>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</si>
  <si>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</si>
  <si>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</si>
  <si>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</si>
  <si>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</si>
  <si>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</si>
  <si>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</si>
  <si>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</si>
  <si>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</si>
  <si>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</si>
  <si>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</si>
  <si>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</si>
  <si>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</si>
  <si>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</si>
  <si>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</si>
  <si>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</si>
  <si>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</si>
  <si>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</si>
  <si>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</si>
  <si>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</si>
  <si>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</si>
  <si>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</si>
  <si>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</si>
  <si>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</si>
  <si>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</si>
  <si>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</si>
  <si>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</si>
  <si>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</si>
  <si>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</si>
  <si>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</si>
  <si>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</si>
  <si>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</si>
  <si>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</si>
  <si>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</si>
  <si>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</si>
  <si>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</si>
  <si>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</si>
  <si>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</si>
  <si>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</si>
  <si>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</si>
  <si>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</si>
  <si>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</si>
  <si>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</si>
  <si>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</si>
  <si>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</si>
  <si>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</si>
  <si>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</si>
  <si>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</si>
  <si>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</si>
  <si>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</si>
  <si>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</si>
  <si>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</si>
  <si>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</si>
  <si>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</si>
  <si>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</si>
  <si>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</si>
  <si>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</si>
  <si>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</si>
  <si>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</si>
  <si>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</si>
  <si>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</si>
  <si>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</si>
  <si>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</si>
  <si>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</si>
  <si>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</si>
  <si>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</si>
  <si>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</si>
  <si>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</si>
  <si>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</si>
  <si>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</si>
  <si>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</si>
  <si>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</si>
  <si>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</si>
  <si>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</si>
  <si>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</si>
  <si>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</si>
  <si>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</si>
  <si>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</si>
  <si>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</si>
  <si>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</si>
  <si>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</si>
  <si>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</si>
  <si>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</si>
  <si>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</si>
  <si>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</si>
  <si>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</si>
  <si>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</si>
  <si>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</si>
  <si>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</si>
  <si>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</si>
  <si>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</si>
  <si>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</si>
  <si>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</si>
  <si>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</si>
  <si>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</si>
  <si>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</si>
  <si>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</si>
  <si>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</si>
  <si>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</si>
  <si>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</si>
  <si>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</si>
  <si>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</si>
  <si>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</si>
  <si>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</si>
  <si>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</si>
  <si>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</si>
  <si>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</si>
  <si>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</si>
  <si>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</si>
  <si>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</si>
  <si>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</si>
  <si>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</si>
  <si>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</si>
  <si>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</si>
  <si>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</si>
  <si>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</si>
  <si>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</si>
  <si>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</si>
  <si>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</si>
  <si>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</si>
  <si>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</si>
  <si>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</si>
  <si>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</si>
  <si>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</si>
  <si>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</si>
  <si>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</si>
  <si>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</si>
  <si>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</si>
  <si>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</si>
  <si>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</si>
  <si>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</si>
  <si>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</si>
  <si>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</si>
  <si>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</si>
  <si>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</si>
  <si>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</si>
  <si>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</si>
  <si>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</si>
  <si>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</si>
  <si>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</si>
  <si>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</si>
  <si>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</si>
  <si>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</si>
  <si>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</si>
  <si>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</si>
  <si>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</si>
  <si>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</si>
  <si>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</si>
  <si>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</si>
  <si>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</si>
  <si>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</si>
  <si>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</si>
  <si>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</si>
  <si>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</si>
  <si>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</si>
  <si>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</si>
  <si>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</si>
  <si>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</si>
  <si>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</si>
  <si>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</si>
  <si>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</si>
  <si>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</si>
  <si>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</si>
  <si>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</si>
  <si>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</si>
  <si>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</si>
  <si>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</si>
  <si>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</si>
  <si>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</si>
  <si>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</si>
  <si>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</si>
  <si>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</si>
  <si>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</si>
  <si>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</si>
  <si>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</si>
  <si>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</si>
  <si>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</si>
  <si>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</si>
  <si>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</si>
  <si>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</si>
  <si>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</si>
  <si>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</si>
  <si>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</si>
  <si>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</si>
  <si>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</si>
  <si>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</si>
  <si>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</si>
  <si>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</si>
  <si>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</si>
  <si>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</si>
  <si>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</si>
  <si>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</si>
  <si>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</si>
  <si>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</si>
  <si>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</si>
  <si>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</si>
  <si>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</si>
  <si>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</si>
  <si>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</si>
  <si>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</si>
  <si>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</si>
  <si>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</si>
  <si>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</si>
  <si>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</si>
  <si>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</si>
  <si>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</si>
  <si>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</si>
  <si>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</si>
  <si>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</si>
  <si>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</si>
  <si>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</si>
  <si>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</si>
  <si>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</si>
  <si>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</si>
  <si>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</si>
  <si>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</si>
  <si>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</si>
  <si>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</si>
  <si>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</si>
  <si>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</si>
  <si>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</si>
  <si>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</si>
  <si>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</si>
  <si>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</si>
  <si>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</si>
  <si>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</si>
  <si>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</si>
  <si>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</si>
  <si>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</si>
  <si>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</si>
  <si>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</si>
  <si>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</si>
  <si>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</si>
  <si>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</si>
  <si>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</si>
  <si>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</si>
  <si>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</si>
  <si>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</si>
  <si>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</si>
  <si>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</si>
  <si>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</si>
  <si>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</si>
  <si>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</si>
  <si>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</si>
  <si>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</si>
  <si>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</si>
  <si>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</si>
  <si>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</si>
  <si>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</si>
  <si>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</si>
  <si>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</si>
  <si>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</si>
  <si>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</si>
  <si>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</si>
  <si>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</si>
  <si>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</si>
  <si>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</si>
  <si>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</si>
  <si>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</si>
  <si>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</si>
  <si>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</si>
  <si>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</si>
  <si>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</si>
  <si>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</si>
  <si>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</si>
  <si>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</si>
  <si>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</si>
  <si>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</si>
  <si>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</si>
  <si>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</si>
  <si>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</si>
  <si>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</si>
  <si>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</si>
  <si>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</si>
  <si>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</si>
  <si>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</si>
  <si>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</si>
  <si>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</si>
  <si>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</si>
  <si>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</si>
  <si>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</si>
  <si>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</si>
  <si>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</si>
  <si>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</si>
  <si>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</si>
  <si>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</si>
  <si>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</si>
  <si>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</si>
  <si>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</si>
  <si>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</si>
  <si>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</si>
  <si>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</si>
  <si>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</si>
  <si>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</si>
  <si>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</si>
  <si>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</si>
  <si>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</si>
  <si>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</si>
  <si>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</si>
  <si>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</si>
  <si>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</si>
  <si>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</si>
  <si>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</si>
  <si>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</si>
  <si>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</si>
  <si>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</si>
  <si>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</si>
  <si>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</si>
  <si>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</si>
  <si>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</si>
  <si>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</si>
  <si>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</si>
  <si>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</si>
  <si>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</si>
  <si>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</si>
  <si>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</si>
  <si>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</si>
  <si>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</si>
  <si>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</si>
  <si>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</si>
  <si>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</si>
  <si>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</si>
  <si>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</si>
  <si>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</si>
  <si>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</si>
  <si>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</si>
  <si>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</si>
  <si>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</si>
  <si>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</si>
  <si>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</si>
  <si>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</si>
  <si>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</si>
  <si>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</si>
  <si>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</si>
  <si>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</si>
  <si>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</si>
  <si>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</si>
  <si>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</si>
  <si>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</si>
  <si>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</si>
  <si>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</si>
  <si>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</si>
  <si>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</si>
  <si>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</si>
  <si>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</si>
  <si>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</si>
  <si>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</si>
  <si>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</si>
  <si>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</si>
  <si>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</si>
  <si>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</si>
  <si>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</si>
  <si>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</si>
  <si>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</si>
  <si>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</si>
  <si>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</si>
  <si>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</si>
  <si>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</si>
  <si>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</si>
  <si>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</si>
  <si>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</si>
  <si>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</si>
  <si>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</si>
  <si>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</si>
  <si>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</si>
  <si>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</si>
  <si>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</si>
  <si>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</si>
  <si>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</si>
  <si>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</si>
  <si>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</si>
  <si>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</si>
  <si>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</si>
  <si>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</si>
  <si>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</si>
  <si>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</si>
  <si>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</si>
  <si>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</si>
  <si>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</si>
  <si>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</si>
  <si>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</si>
  <si>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</si>
  <si>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</si>
  <si>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</si>
  <si>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</si>
  <si>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</si>
  <si>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</si>
  <si>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</si>
  <si>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</si>
  <si>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</si>
  <si>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</si>
  <si>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</si>
  <si>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</si>
  <si>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</si>
  <si>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</si>
  <si>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</si>
  <si>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</si>
  <si>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</si>
  <si>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</si>
  <si>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</si>
  <si>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</si>
  <si>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</si>
  <si>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</si>
  <si>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</si>
  <si>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</si>
  <si>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</si>
  <si>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</si>
  <si>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</si>
  <si>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</si>
  <si>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</si>
  <si>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</si>
  <si>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</si>
  <si>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</si>
  <si>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</si>
  <si>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</si>
  <si>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</si>
  <si>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</si>
  <si>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</si>
  <si>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</si>
  <si>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</si>
  <si>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</si>
  <si>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</si>
  <si>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</si>
  <si>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</si>
  <si>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</si>
  <si>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</si>
  <si>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</si>
  <si>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</si>
  <si>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</si>
  <si>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</si>
  <si>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</si>
  <si>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</si>
  <si>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</si>
  <si>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</si>
  <si>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</si>
  <si>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</si>
  <si>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</si>
  <si>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</si>
  <si>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</si>
  <si>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</si>
  <si>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</si>
  <si>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</si>
  <si>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</si>
  <si>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</si>
  <si>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</si>
  <si>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</si>
  <si>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</si>
  <si>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</si>
  <si>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</si>
  <si>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</si>
  <si>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</si>
  <si>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</si>
  <si>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</si>
  <si>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</si>
  <si>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</si>
  <si>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</si>
  <si>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</si>
  <si>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</si>
  <si>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</si>
  <si>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</si>
  <si>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</si>
  <si>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</si>
  <si>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</si>
  <si>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</si>
  <si>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</si>
  <si>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</si>
  <si>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</si>
  <si>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</si>
  <si>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</si>
  <si>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</si>
  <si>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</si>
  <si>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</si>
  <si>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</si>
  <si>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</si>
  <si>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</si>
  <si>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</si>
  <si>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</si>
  <si>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</si>
  <si>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</si>
  <si>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</si>
  <si>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</si>
  <si>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</si>
  <si>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</si>
  <si>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</si>
  <si>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</si>
  <si>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</si>
  <si>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</si>
  <si>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</si>
  <si>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</si>
  <si>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</si>
  <si>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</si>
  <si>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</si>
  <si>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</si>
  <si>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</si>
  <si>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</si>
  <si>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</si>
  <si>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</si>
  <si>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</si>
  <si>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</si>
  <si>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</si>
  <si>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</si>
  <si>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</si>
  <si>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</si>
  <si>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</si>
  <si>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</si>
  <si>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</si>
  <si>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</si>
  <si>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</si>
  <si>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</si>
  <si>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</si>
  <si>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</si>
  <si>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</si>
  <si>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</si>
  <si>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</si>
  <si>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</si>
  <si>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</si>
  <si>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</si>
  <si>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</si>
  <si>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</si>
  <si>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</si>
  <si>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</si>
  <si>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</si>
  <si>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</si>
  <si>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</si>
  <si>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</si>
  <si>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</si>
  <si>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</si>
  <si>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</si>
  <si>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</si>
  <si>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</si>
  <si>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</si>
  <si>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</si>
  <si>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</si>
  <si>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</si>
  <si>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</si>
  <si>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</si>
  <si>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</si>
  <si>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</si>
  <si>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</si>
  <si>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</si>
  <si>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</si>
  <si>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</si>
  <si>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</si>
  <si>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</si>
  <si>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</si>
  <si>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</si>
  <si>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</si>
  <si>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</si>
  <si>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</si>
  <si>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</si>
  <si>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</si>
  <si>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</si>
  <si>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</si>
  <si>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</si>
  <si>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</si>
  <si>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</si>
  <si>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</si>
  <si>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</si>
  <si>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</si>
  <si>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</si>
  <si>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</si>
  <si>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</si>
  <si>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</si>
  <si>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</si>
  <si>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</si>
  <si>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</si>
  <si>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</si>
  <si>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</si>
  <si>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</si>
  <si>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</si>
  <si>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</si>
  <si>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</si>
  <si>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</si>
  <si>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</si>
  <si>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</si>
  <si>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</si>
  <si>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</si>
  <si>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</si>
  <si>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</si>
  <si>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</si>
  <si>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</si>
  <si>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</si>
  <si>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</si>
  <si>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</si>
  <si>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</si>
  <si>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</si>
  <si>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</si>
  <si>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</si>
  <si>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</si>
  <si>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</si>
  <si>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</si>
  <si>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</si>
  <si>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</si>
  <si>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</si>
  <si>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</si>
  <si>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</si>
  <si>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</si>
  <si>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</si>
  <si>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</si>
  <si>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</si>
  <si>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</si>
  <si>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</si>
  <si>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</si>
  <si>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</si>
  <si>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</si>
  <si>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</si>
  <si>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</si>
  <si>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</si>
  <si>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</si>
  <si>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</si>
  <si>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</si>
  <si>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</si>
  <si>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</si>
  <si>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</si>
  <si>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</si>
  <si>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</si>
  <si>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</si>
  <si>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</si>
  <si>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</si>
  <si>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</si>
  <si>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</si>
  <si>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</si>
  <si>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</si>
  <si>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</si>
  <si>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</si>
  <si>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</si>
  <si>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</si>
  <si>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</si>
  <si>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</si>
  <si>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</si>
  <si>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</si>
  <si>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</si>
  <si>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</si>
  <si>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</si>
  <si>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</si>
  <si>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</si>
  <si>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</si>
  <si>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</si>
  <si>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</si>
  <si>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</si>
  <si>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</si>
  <si>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</si>
  <si>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</si>
  <si>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</si>
  <si>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</si>
  <si>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</si>
  <si>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</si>
  <si>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</si>
  <si>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</si>
  <si>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</si>
  <si>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</si>
  <si>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</si>
  <si>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</si>
  <si>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</si>
  <si>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</si>
  <si>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</si>
  <si>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</si>
  <si>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</si>
  <si>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</si>
  <si>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</si>
  <si>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</si>
  <si>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</si>
  <si>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</si>
  <si>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</si>
  <si>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</si>
  <si>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</si>
  <si>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</si>
  <si>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</si>
  <si>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</si>
  <si>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</si>
  <si>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</si>
  <si>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</si>
  <si>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</si>
  <si>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</si>
  <si>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</si>
  <si>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</si>
  <si>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</si>
  <si>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</si>
  <si>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</si>
  <si>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</si>
  <si>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</si>
  <si>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</si>
  <si>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</si>
  <si>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</si>
  <si>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</si>
  <si>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</si>
  <si>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</si>
  <si>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</si>
  <si>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</si>
  <si>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</si>
  <si>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</si>
  <si>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</si>
  <si>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</si>
  <si>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</si>
  <si>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</si>
  <si>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</si>
  <si>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</si>
  <si>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</si>
  <si>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</si>
  <si>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</si>
  <si>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</si>
  <si>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</si>
  <si>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</si>
  <si>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</si>
  <si>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</si>
  <si>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</si>
  <si>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</si>
  <si>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</si>
  <si>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</si>
  <si>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</si>
  <si>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</si>
  <si>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</si>
  <si>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</si>
  <si>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</si>
  <si>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</si>
  <si>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</si>
  <si>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</si>
  <si>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</si>
  <si>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</si>
  <si>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</si>
  <si>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</si>
  <si>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</si>
  <si>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</si>
  <si>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</si>
  <si>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</si>
  <si>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</si>
  <si>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</si>
  <si>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</si>
  <si>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</si>
  <si>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</si>
  <si>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</si>
  <si>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</si>
  <si>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</si>
  <si>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</si>
  <si>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</si>
  <si>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</si>
  <si>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</si>
  <si>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</si>
  <si>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</si>
  <si>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</si>
  <si>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</si>
  <si>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</si>
  <si>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</si>
  <si>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</si>
  <si>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</si>
  <si>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</si>
  <si>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</si>
  <si>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</si>
  <si>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</si>
  <si>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</si>
  <si>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</si>
  <si>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</si>
  <si>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</si>
  <si>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</si>
  <si>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</si>
  <si>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</si>
  <si>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</si>
  <si>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</si>
  <si>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</si>
  <si>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</si>
  <si>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</si>
  <si>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</si>
  <si>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</si>
  <si>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</si>
  <si>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</si>
  <si>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</si>
  <si>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</si>
  <si>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</si>
  <si>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</si>
  <si>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</si>
  <si>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</si>
  <si>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</si>
  <si>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</si>
  <si>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</si>
  <si>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</si>
  <si>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</si>
  <si>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</si>
  <si>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</si>
  <si>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</si>
  <si>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</si>
  <si>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</si>
  <si>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</si>
  <si>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</si>
  <si>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</si>
  <si>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</si>
  <si>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</si>
  <si>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</si>
  <si>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</si>
  <si>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</si>
  <si>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</si>
  <si>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</si>
  <si>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</si>
  <si>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</si>
  <si>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</si>
  <si>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</si>
  <si>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</si>
  <si>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</si>
  <si>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</si>
  <si>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</si>
  <si>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</si>
  <si>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</si>
  <si>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</si>
  <si>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</si>
  <si>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</si>
  <si>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</si>
  <si>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</si>
  <si>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</si>
  <si>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</si>
  <si>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</si>
  <si>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</si>
  <si>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</si>
  <si>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</si>
  <si>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</si>
  <si>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</si>
  <si>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</si>
  <si>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</si>
  <si>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</si>
  <si>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</si>
  <si>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</si>
  <si>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</si>
  <si>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</si>
  <si>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</si>
  <si>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</si>
  <si>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</si>
  <si>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</si>
  <si>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</si>
  <si>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</si>
  <si>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</si>
  <si>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</si>
  <si>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</si>
  <si>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</si>
  <si>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</si>
  <si>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</si>
  <si>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</si>
  <si>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</si>
  <si>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</si>
  <si>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</si>
  <si>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</si>
  <si>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</si>
  <si>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</si>
  <si>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</si>
  <si>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</si>
  <si>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</si>
  <si>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</si>
  <si>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</si>
  <si>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</si>
  <si>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</si>
  <si>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</si>
  <si>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</si>
  <si>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</si>
  <si>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</si>
  <si>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</si>
  <si>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</si>
  <si>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</si>
  <si>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</si>
  <si>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</si>
  <si>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</si>
  <si>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</si>
  <si>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</si>
  <si>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</si>
  <si>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</si>
  <si>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</si>
  <si>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</si>
  <si>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</si>
  <si>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</si>
  <si>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</si>
  <si>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</si>
  <si>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</si>
  <si>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</si>
  <si>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</si>
  <si>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</si>
  <si>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</si>
  <si>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</si>
  <si>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</si>
  <si>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</si>
  <si>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</si>
  <si>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</si>
  <si>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</si>
  <si>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</si>
  <si>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</si>
  <si>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</si>
  <si>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</si>
  <si>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</si>
  <si>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</si>
  <si>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</si>
  <si>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</si>
  <si>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</si>
  <si>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</si>
  <si>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</si>
  <si>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</si>
  <si>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</si>
  <si>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</si>
  <si>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</si>
  <si>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</si>
  <si>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</si>
  <si>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</si>
  <si>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</si>
  <si>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</si>
  <si>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</si>
  <si>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</si>
  <si>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</si>
  <si>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</si>
  <si>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</si>
  <si>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</si>
  <si>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</si>
  <si>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</si>
  <si>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</si>
  <si>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</si>
  <si>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</si>
  <si>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</si>
  <si>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</si>
  <si>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</si>
  <si>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</si>
  <si>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</si>
  <si>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</si>
  <si>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</si>
  <si>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</si>
  <si>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</si>
  <si>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</si>
  <si>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</si>
  <si>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</si>
  <si>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</si>
  <si>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</si>
  <si>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</si>
  <si>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</si>
  <si>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</si>
  <si>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</si>
  <si>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</si>
  <si>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</si>
  <si>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</si>
  <si>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</si>
  <si>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</si>
  <si>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</si>
  <si>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</si>
  <si>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</si>
  <si>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</si>
  <si>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</si>
  <si>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</si>
  <si>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</si>
  <si>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</si>
  <si>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</si>
  <si>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</si>
  <si>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</si>
  <si>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</si>
  <si>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</si>
  <si>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</si>
  <si>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</si>
  <si>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</si>
  <si>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</si>
  <si>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</si>
  <si>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</si>
  <si>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</si>
  <si>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</si>
  <si>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</si>
  <si>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</si>
  <si>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</si>
  <si>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</si>
  <si>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</si>
  <si>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</si>
  <si>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</si>
  <si>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</si>
  <si>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</si>
  <si>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</si>
  <si>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</si>
  <si>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</si>
  <si>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</si>
  <si>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</si>
  <si>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</si>
  <si>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</si>
  <si>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</si>
  <si>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</si>
  <si>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</si>
  <si>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</si>
  <si>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</si>
  <si>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</si>
  <si>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</si>
  <si>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</si>
  <si>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</si>
  <si>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</si>
  <si>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</si>
  <si>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</si>
  <si>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</si>
  <si>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</si>
  <si>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</si>
  <si>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</si>
  <si>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</si>
  <si>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</si>
  <si>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</si>
  <si>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</si>
  <si>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</si>
  <si>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</si>
  <si>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</si>
  <si>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</si>
  <si>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</si>
  <si>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</si>
  <si>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</si>
  <si>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</si>
  <si>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</si>
  <si>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</si>
  <si>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</si>
  <si>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</si>
  <si>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</si>
  <si>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</si>
  <si>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</si>
  <si>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</si>
  <si>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</si>
  <si>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</si>
  <si>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</si>
  <si>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</si>
  <si>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</si>
  <si>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</si>
  <si>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</si>
  <si>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</si>
  <si>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</si>
  <si>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</si>
  <si>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</si>
  <si>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</si>
  <si>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</si>
  <si>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</si>
  <si>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</si>
  <si>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</si>
  <si>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</si>
  <si>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</si>
  <si>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</si>
  <si>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</si>
  <si>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</si>
  <si>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</si>
  <si>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</si>
  <si>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</si>
  <si>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</si>
  <si>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</si>
  <si>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</si>
  <si>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</si>
  <si>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</si>
  <si>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</si>
  <si>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</si>
  <si>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</si>
  <si>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</si>
  <si>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</si>
  <si>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</si>
  <si>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</si>
  <si>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</si>
  <si>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</si>
  <si>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</si>
  <si>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</si>
  <si>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</si>
  <si>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</si>
  <si>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</si>
  <si>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</si>
  <si>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</si>
  <si>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</si>
  <si>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</si>
  <si>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</si>
  <si>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</si>
  <si>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</si>
  <si>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</si>
  <si>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</si>
  <si>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</si>
  <si>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</si>
  <si>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</si>
  <si>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</si>
  <si>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</si>
  <si>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</si>
  <si>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</si>
  <si>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</si>
  <si>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</si>
  <si>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</si>
  <si>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</si>
  <si>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</si>
  <si>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</si>
  <si>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</si>
  <si>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</si>
  <si>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</si>
  <si>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</si>
  <si>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</si>
  <si>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</si>
  <si>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</si>
  <si>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</si>
  <si>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</si>
  <si>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</si>
  <si>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</si>
  <si>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</si>
  <si>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</si>
  <si>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</si>
  <si>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</si>
  <si>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</si>
  <si>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</si>
  <si>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</si>
  <si>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</si>
  <si>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</si>
  <si>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</si>
  <si>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</si>
  <si>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</si>
  <si>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</si>
  <si>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</si>
  <si>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</si>
  <si>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</si>
  <si>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</si>
  <si>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</si>
  <si>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</si>
  <si>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</si>
  <si>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</si>
  <si>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</si>
  <si>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</si>
  <si>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</si>
  <si>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</si>
  <si>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</si>
  <si>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</si>
  <si>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</si>
  <si>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</si>
  <si>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</si>
  <si>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</si>
  <si>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</si>
  <si>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</si>
  <si>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</si>
  <si>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</si>
  <si>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</si>
  <si>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</si>
  <si>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</si>
  <si>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</si>
  <si>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</si>
  <si>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</si>
  <si>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</si>
  <si>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</si>
  <si>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</si>
  <si>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</si>
  <si>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</si>
  <si>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</si>
  <si>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</si>
  <si>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</si>
  <si>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</si>
  <si>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</si>
  <si>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</si>
  <si>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</si>
  <si>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</si>
  <si>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</si>
  <si>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</si>
  <si>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</si>
  <si>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</si>
  <si>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</si>
  <si>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</si>
  <si>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</si>
  <si>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</si>
  <si>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</si>
  <si>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</si>
  <si>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</si>
  <si>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</si>
  <si>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</si>
  <si>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</si>
  <si>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</si>
  <si>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</si>
  <si>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</si>
  <si>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</si>
  <si>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</si>
  <si>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</si>
  <si>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</si>
  <si>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</si>
  <si>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</si>
  <si>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</si>
  <si>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</si>
  <si>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</si>
  <si>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</si>
  <si>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</si>
  <si>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</si>
  <si>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</si>
  <si>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</si>
  <si>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</si>
  <si>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</si>
  <si>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</si>
  <si>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</si>
  <si>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</si>
  <si>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</si>
  <si>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</si>
  <si>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</si>
  <si>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</si>
  <si>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</si>
  <si>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</si>
  <si>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</si>
  <si>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</si>
  <si>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</si>
  <si>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</si>
  <si>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</si>
  <si>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</si>
  <si>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</si>
  <si>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</si>
  <si>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</si>
  <si>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</si>
  <si>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</si>
  <si>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</si>
  <si>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</si>
  <si>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</si>
  <si>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</si>
  <si>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</si>
  <si>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</si>
  <si>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</si>
  <si>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</si>
  <si>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</si>
  <si>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</si>
  <si>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</si>
  <si>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</si>
  <si>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</si>
  <si>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</si>
  <si>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</si>
  <si>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</si>
  <si>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</si>
  <si>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</si>
  <si>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</si>
  <si>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</si>
  <si>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</si>
  <si>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</si>
  <si>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</si>
  <si>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</si>
  <si>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</si>
  <si>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</si>
  <si>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</si>
  <si>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</si>
  <si>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</si>
  <si>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</si>
  <si>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</si>
  <si>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</si>
  <si>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</si>
  <si>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</si>
  <si>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</si>
  <si>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</si>
  <si>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</si>
  <si>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</si>
  <si>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</si>
  <si>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</si>
  <si>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</si>
  <si>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</si>
  <si>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</si>
  <si>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</si>
  <si>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</si>
  <si>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</si>
  <si>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</si>
  <si>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</si>
  <si>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</si>
  <si>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</si>
  <si>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</si>
  <si>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</si>
  <si>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</si>
  <si>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</si>
  <si>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</si>
  <si>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</si>
  <si>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</si>
  <si>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</si>
  <si>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</si>
  <si>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</si>
  <si>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</si>
  <si>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</si>
  <si>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</si>
  <si>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</si>
  <si>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</si>
  <si>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</si>
  <si>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</si>
  <si>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</si>
  <si>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</si>
  <si>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</si>
  <si>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</si>
  <si>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</si>
  <si>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</si>
  <si>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</si>
  <si>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</si>
  <si>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</si>
  <si>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</si>
  <si>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</si>
  <si>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</si>
  <si>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</si>
  <si>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</si>
  <si>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</si>
  <si>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</si>
  <si>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</si>
  <si>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</si>
  <si>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</si>
  <si>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</si>
  <si>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</si>
  <si>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</si>
  <si>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</si>
  <si>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</si>
  <si>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</si>
  <si>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</si>
  <si>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</si>
  <si>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</si>
  <si>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</si>
  <si>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</si>
  <si>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</si>
  <si>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</si>
  <si>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</si>
  <si>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</si>
  <si>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</si>
  <si>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</si>
  <si>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</si>
  <si>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</si>
  <si>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</si>
  <si>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</si>
  <si>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</si>
  <si>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</si>
  <si>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</si>
  <si>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</si>
  <si>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</si>
  <si>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</si>
  <si>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</si>
  <si>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</si>
  <si>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</si>
  <si>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</si>
  <si>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</si>
  <si>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</si>
  <si>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</si>
  <si>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</si>
  <si>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</si>
  <si>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</si>
  <si>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</si>
  <si>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</si>
  <si>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</si>
  <si>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</si>
  <si>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</si>
  <si>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</si>
  <si>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</si>
  <si>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</si>
  <si>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</si>
  <si>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</si>
  <si>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</si>
  <si>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</si>
  <si>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</si>
  <si>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</si>
  <si>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</si>
  <si>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</si>
  <si>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</si>
  <si>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</si>
  <si>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</si>
  <si>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</si>
  <si>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</si>
  <si>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</si>
  <si>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</si>
  <si>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</si>
  <si>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</si>
  <si>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</si>
  <si>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</si>
  <si>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</si>
  <si>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</si>
  <si>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</si>
  <si>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</si>
  <si>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</si>
  <si>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</si>
  <si>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</si>
  <si>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</si>
  <si>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</si>
  <si>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</si>
  <si>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</si>
  <si>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</si>
  <si>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</si>
  <si>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</si>
  <si>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</si>
  <si>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</si>
  <si>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</si>
  <si>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</si>
  <si>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</si>
  <si>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</si>
  <si>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</si>
  <si>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</si>
  <si>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</si>
  <si>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</si>
  <si>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</si>
  <si>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</si>
  <si>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</si>
  <si>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</si>
  <si>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</si>
  <si>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</si>
  <si>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</si>
  <si>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</si>
  <si>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</si>
  <si>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</si>
  <si>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</si>
  <si>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</si>
  <si>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</si>
  <si>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</si>
  <si>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</si>
  <si>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</si>
  <si>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</si>
  <si>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</si>
  <si>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</si>
  <si>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</si>
  <si>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</si>
  <si>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</si>
  <si>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</si>
  <si>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</si>
  <si>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</si>
  <si>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</si>
  <si>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</si>
  <si>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</si>
  <si>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</si>
  <si>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</si>
  <si>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</si>
  <si>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</si>
  <si>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</si>
  <si>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</si>
  <si>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</si>
  <si>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</si>
  <si>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</si>
  <si>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</si>
  <si>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</si>
  <si>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</si>
  <si>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</si>
  <si>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</si>
  <si>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</si>
  <si>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</si>
  <si>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</si>
  <si>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</si>
  <si>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</si>
  <si>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</si>
  <si>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</si>
  <si>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</si>
  <si>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</si>
  <si>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</si>
  <si>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</si>
  <si>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</si>
  <si>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</si>
  <si>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</si>
  <si>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</si>
  <si>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</si>
  <si>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</si>
  <si>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</si>
  <si>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</si>
  <si>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</si>
  <si>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</si>
  <si>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</si>
  <si>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</si>
  <si>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</si>
  <si>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</si>
  <si>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</si>
  <si>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</si>
  <si>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</si>
  <si>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</si>
  <si>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</si>
  <si>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</si>
  <si>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</si>
  <si>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</si>
  <si>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</si>
  <si>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</si>
  <si>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</si>
  <si>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</si>
  <si>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</si>
  <si>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Community Revitalization and Development Corporation </t>
  </si>
  <si>
    <t>Alvarado Gardens Phase II</t>
  </si>
  <si>
    <t>City of San Pablo</t>
  </si>
  <si>
    <t>Matt Rodriguez</t>
  </si>
  <si>
    <t>1000 Gateway Avenue</t>
  </si>
  <si>
    <t>San Pablo, CA</t>
  </si>
  <si>
    <t>(510) 215-3012</t>
  </si>
  <si>
    <t>CharlesC@sanpabloca.gov</t>
  </si>
  <si>
    <t>13831 San Pablo Avenue</t>
  </si>
  <si>
    <t>San Pablo</t>
  </si>
  <si>
    <t>411-330-039-8, -038-0, -037-2</t>
  </si>
  <si>
    <t>40%/60%</t>
  </si>
  <si>
    <t xml:space="preserve">1918 West Street </t>
  </si>
  <si>
    <t>Redding</t>
  </si>
  <si>
    <t>CA</t>
  </si>
  <si>
    <t xml:space="preserve">David Rutledge </t>
  </si>
  <si>
    <t>david@crdc-housing.org</t>
  </si>
  <si>
    <t>San Pablo Church Lane II LLC</t>
  </si>
  <si>
    <t xml:space="preserve">5251 Ericson Way </t>
  </si>
  <si>
    <t>Administrative GP</t>
  </si>
  <si>
    <t>Arcata</t>
  </si>
  <si>
    <t>Chris Dart</t>
  </si>
  <si>
    <t>cdart@danco-group.com</t>
  </si>
  <si>
    <t>Johnson &amp; Johnson Investments, LLC</t>
  </si>
  <si>
    <t xml:space="preserve">Community Revitalization and Development Company </t>
  </si>
  <si>
    <t>Managing GP</t>
  </si>
  <si>
    <t>1918 West St</t>
  </si>
  <si>
    <t xml:space="preserve">Redding </t>
  </si>
  <si>
    <t>David Rutledge</t>
  </si>
  <si>
    <t>david@crdc-housing.com</t>
  </si>
  <si>
    <t>Danco Communities</t>
  </si>
  <si>
    <t>Hailey Wilson</t>
  </si>
  <si>
    <t>hwilson@danco-group.com</t>
  </si>
  <si>
    <t>Developer</t>
  </si>
  <si>
    <t>5251 Ericson Way</t>
  </si>
  <si>
    <t>Arcata, CA 95521</t>
  </si>
  <si>
    <t>(707)822-9000</t>
  </si>
  <si>
    <t>(707)822-9596</t>
  </si>
  <si>
    <t>DG Architecture</t>
  </si>
  <si>
    <t>430 E. State Street</t>
  </si>
  <si>
    <t>Eagle, ID</t>
  </si>
  <si>
    <t>Doug Gibson</t>
  </si>
  <si>
    <t>douglasg@tpchousing.com</t>
  </si>
  <si>
    <t>Odu &amp; Associates</t>
  </si>
  <si>
    <t>31805 Temecula Pkwy #720</t>
  </si>
  <si>
    <t>Temecula, CA 92592-8203</t>
  </si>
  <si>
    <t>Nkechi Odu</t>
  </si>
  <si>
    <t>(310) 346-5491</t>
  </si>
  <si>
    <t>nkechi@odulaw.com</t>
  </si>
  <si>
    <t>Danco Builders Northwest</t>
  </si>
  <si>
    <t>Redwood Energy</t>
  </si>
  <si>
    <t>1887 Q Street</t>
  </si>
  <si>
    <t>Sean Armstrong</t>
  </si>
  <si>
    <t>(707) 822-1857</t>
  </si>
  <si>
    <t>sarmstrongpm@gmail.com</t>
  </si>
  <si>
    <t>Boston Financial</t>
  </si>
  <si>
    <t>8335 Sunset Blvd, Ste 203</t>
  </si>
  <si>
    <t>West Hollywood, CA 90069</t>
  </si>
  <si>
    <t>Ray Faerber</t>
  </si>
  <si>
    <t>(310) 860-4550</t>
  </si>
  <si>
    <t>Roy.Faerber@bfim.com</t>
  </si>
  <si>
    <t>Laurin Associates</t>
  </si>
  <si>
    <t>1501 Sports Drive</t>
  </si>
  <si>
    <t>Sacramento, CA 96834</t>
  </si>
  <si>
    <t>Stefanie Williams</t>
  </si>
  <si>
    <t>(916) 372-6100</t>
  </si>
  <si>
    <t>(916) 491-6108</t>
  </si>
  <si>
    <t>swilliams@laurinassociates.com</t>
  </si>
  <si>
    <t>CMFA</t>
  </si>
  <si>
    <t>2111 Palomar Airport Rd. Suite 320</t>
  </si>
  <si>
    <t>Carlsbad, CA 92011</t>
  </si>
  <si>
    <t>Anthony Stubbs</t>
  </si>
  <si>
    <t>760-930-1333</t>
  </si>
  <si>
    <t>760-683-3390</t>
  </si>
  <si>
    <t>astubbs@cmfa-ca.com</t>
  </si>
  <si>
    <t>Danco Property Management</t>
  </si>
  <si>
    <t>707-822-9596</t>
  </si>
  <si>
    <t>1000 Gateway Ave</t>
  </si>
  <si>
    <t>Inner City Infill Site</t>
  </si>
  <si>
    <t>SP-2, Mixed use Center City Hall Site</t>
  </si>
  <si>
    <t>60 units/acre</t>
  </si>
  <si>
    <t>90 units/acre</t>
  </si>
  <si>
    <t>129 spaces for the development, 47 for the existing commercial</t>
  </si>
  <si>
    <t>Citi Bank TE Loan</t>
  </si>
  <si>
    <t>Citi Bank Taxable Loan</t>
  </si>
  <si>
    <t>Boston Financial Tax Credit Equity</t>
  </si>
  <si>
    <t>Two Embarcadero Center, 17th Floor</t>
  </si>
  <si>
    <t>San Francisco, CA 94111</t>
  </si>
  <si>
    <t>Jacob St. Onge</t>
  </si>
  <si>
    <t>415-658-3118</t>
  </si>
  <si>
    <t>Construction Loan</t>
  </si>
  <si>
    <t xml:space="preserve">8335 Sunset Blvd, Ste 203 </t>
  </si>
  <si>
    <t>Roy Faerber</t>
  </si>
  <si>
    <t>Equity</t>
  </si>
  <si>
    <t>Daniel J. Johnson</t>
  </si>
  <si>
    <t>djohnson@danco-group.com</t>
  </si>
  <si>
    <t>Citi Bank Permanent Loan</t>
  </si>
  <si>
    <t>Developer Note</t>
  </si>
  <si>
    <t>CUAC</t>
  </si>
  <si>
    <t xml:space="preserve">California Utility Allowance Calculator - Redwood Energy </t>
  </si>
  <si>
    <t>Inspection Fees</t>
  </si>
  <si>
    <t>Borrower's Attorney</t>
  </si>
  <si>
    <t>PG&amp;E Fees</t>
  </si>
  <si>
    <t>Developoment Agreement Fees</t>
  </si>
  <si>
    <t>September</t>
  </si>
  <si>
    <t>President</t>
  </si>
  <si>
    <t>Conventional Loan</t>
  </si>
  <si>
    <t>City Fund</t>
  </si>
  <si>
    <t>Charles Ching</t>
  </si>
  <si>
    <t>Soft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</si>
</sst>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43358">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9"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8"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9" fontId="187"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36" fillId="0" borderId="0" xfId="4495" applyFont="1" applyAlignment="1">
      <alignment horizontal="left" vertical="center"/>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4" fillId="0" borderId="53" xfId="4496" applyFont="1" applyBorder="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5" fillId="0" borderId="0" xfId="4496" applyFont="1" applyAlignment="1">
      <alignment vertical="center"/>
    </xf>
    <xf numFmtId="0" fontId="123" fillId="0" borderId="0" xfId="4496" applyFont="1"/>
    <xf numFmtId="0" fontId="123" fillId="0" borderId="0" xfId="4496" applyFont="1" applyAlignment="1">
      <alignment vertical="center"/>
    </xf>
    <xf numFmtId="0" fontId="126"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0" fontId="18" fillId="0" borderId="51" xfId="4495" applyFont="1" applyBorder="1" applyAlignment="1">
      <alignment vertical="top"/>
    </xf>
    <xf numFmtId="0" fontId="18" fillId="0" borderId="52"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7"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4" fillId="0" borderId="9" xfId="4495" applyFont="1" applyBorder="1"/>
    <xf numFmtId="0" fontId="26" fillId="0" borderId="10" xfId="4495" applyFont="1" applyBorder="1"/>
    <xf numFmtId="0" fontId="131"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30"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7"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7"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0" fontId="18" fillId="0" borderId="58" xfId="0" applyFont="1" applyBorder="1" applyAlignment="1">
      <alignment horizontal="left"/>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50"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1"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8"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9"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5" fontId="99" fillId="0" borderId="6" xfId="4496" applyNumberFormat="1" applyFont="1" applyBorder="1" applyAlignment="1">
      <alignmen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8"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4" fillId="0" borderId="0" xfId="0" applyFont="1"/>
    <xf numFmtId="0" fontId="23"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9"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99" fillId="0" borderId="6" xfId="4496" applyFont="1" applyBorder="1" applyAlignment="1">
      <alignment horizontal="left" vertical="top"/>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4"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6"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3" fillId="0" borderId="0" xfId="8733"/>
    <xf numFmtId="0" fontId="104" fillId="0" borderId="0" xfId="8733" applyFont="1"/>
    <xf numFmtId="0" fontId="3" fillId="47" borderId="66" xfId="8733" applyFill="1" applyBorder="1"/>
    <xf numFmtId="0" fontId="3" fillId="47" borderId="0" xfId="8733" applyFill="1"/>
    <xf numFmtId="0" fontId="103" fillId="47" borderId="41" xfId="8733" applyFont="1" applyFill="1" applyBorder="1" applyAlignment="1">
      <alignment horizontal="center"/>
    </xf>
    <xf numFmtId="0" fontId="103" fillId="47" borderId="0" xfId="8733" applyFont="1" applyFill="1"/>
    <xf numFmtId="182" fontId="175" fillId="47" borderId="0" xfId="8734" applyNumberFormat="1" applyFont="1" applyFill="1" applyBorder="1" applyAlignment="1"/>
    <xf numFmtId="0" fontId="3" fillId="47" borderId="41" xfId="8733" applyFill="1" applyBorder="1"/>
    <xf numFmtId="0" fontId="104" fillId="47" borderId="0" xfId="8733" applyFont="1" applyFill="1"/>
    <xf numFmtId="0" fontId="179" fillId="47" borderId="0" xfId="8733" applyFont="1" applyFill="1"/>
    <xf numFmtId="0" fontId="103" fillId="47" borderId="41" xfId="8733" applyFont="1" applyFill="1" applyBorder="1"/>
    <xf numFmtId="0" fontId="103" fillId="0" borderId="0" xfId="8733" applyFont="1"/>
    <xf numFmtId="0" fontId="103" fillId="54" borderId="100" xfId="8733" applyFont="1" applyFill="1" applyBorder="1"/>
    <xf numFmtId="0" fontId="3" fillId="53" borderId="99" xfId="8733" applyFill="1" applyBorder="1"/>
    <xf numFmtId="0" fontId="3" fillId="52" borderId="99" xfId="8733" applyFill="1" applyBorder="1"/>
    <xf numFmtId="0" fontId="103" fillId="45" borderId="65" xfId="8733" applyFont="1" applyFill="1" applyBorder="1"/>
    <xf numFmtId="0" fontId="3" fillId="45" borderId="80" xfId="8733" applyFill="1" applyBorder="1"/>
    <xf numFmtId="0" fontId="3" fillId="45" borderId="79" xfId="8733" applyFill="1" applyBorder="1"/>
    <xf numFmtId="0" fontId="3" fillId="45" borderId="78" xfId="8733" applyFill="1" applyBorder="1"/>
    <xf numFmtId="0" fontId="103" fillId="45" borderId="0" xfId="8733" applyFont="1" applyFill="1"/>
    <xf numFmtId="0" fontId="103" fillId="45" borderId="12" xfId="8733" applyFont="1" applyFill="1" applyBorder="1"/>
    <xf numFmtId="0" fontId="103" fillId="45" borderId="29" xfId="8733" applyFont="1" applyFill="1" applyBorder="1"/>
    <xf numFmtId="0" fontId="103" fillId="45" borderId="80" xfId="8733" applyFont="1" applyFill="1" applyBorder="1"/>
    <xf numFmtId="0" fontId="103" fillId="45" borderId="79" xfId="8733" applyFont="1" applyFill="1" applyBorder="1"/>
    <xf numFmtId="0" fontId="103" fillId="45" borderId="78" xfId="8733" applyFont="1" applyFill="1" applyBorder="1"/>
    <xf numFmtId="0" fontId="103" fillId="45" borderId="93" xfId="8733" applyFont="1" applyFill="1" applyBorder="1"/>
    <xf numFmtId="0" fontId="103" fillId="45" borderId="6" xfId="8733" applyFont="1" applyFill="1" applyBorder="1"/>
    <xf numFmtId="0" fontId="103" fillId="45" borderId="10" xfId="8733" applyFont="1" applyFill="1" applyBorder="1"/>
    <xf numFmtId="0" fontId="3" fillId="45" borderId="29" xfId="8733" applyFill="1" applyBorder="1"/>
    <xf numFmtId="0" fontId="3" fillId="45" borderId="31" xfId="8733" applyFill="1" applyBorder="1"/>
    <xf numFmtId="0" fontId="103" fillId="45" borderId="92" xfId="8733" applyFont="1" applyFill="1" applyBorder="1"/>
    <xf numFmtId="0" fontId="103" fillId="45" borderId="74" xfId="8733" applyFont="1" applyFill="1" applyBorder="1"/>
    <xf numFmtId="0" fontId="174" fillId="45" borderId="87" xfId="8733" applyFont="1" applyFill="1" applyBorder="1"/>
    <xf numFmtId="0" fontId="3" fillId="45" borderId="87" xfId="8733" applyFill="1" applyBorder="1"/>
    <xf numFmtId="0" fontId="3" fillId="45" borderId="86" xfId="8733" applyFill="1" applyBorder="1"/>
    <xf numFmtId="0" fontId="3" fillId="45" borderId="95" xfId="8733" applyFill="1" applyBorder="1"/>
    <xf numFmtId="0" fontId="181" fillId="47" borderId="0" xfId="8733" applyFont="1" applyFill="1"/>
    <xf numFmtId="0" fontId="103" fillId="45" borderId="31" xfId="8733" applyFont="1" applyFill="1" applyBorder="1"/>
    <xf numFmtId="0" fontId="3" fillId="47" borderId="0" xfId="8733" applyFill="1" applyAlignment="1">
      <alignment horizontal="left"/>
    </xf>
    <xf numFmtId="0" fontId="173" fillId="51" borderId="11" xfId="8733" applyFont="1" applyFill="1" applyBorder="1"/>
    <xf numFmtId="0" fontId="173" fillId="51" borderId="76" xfId="8733" applyFont="1" applyFill="1" applyBorder="1"/>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3" fillId="48" borderId="66" xfId="8733" applyFill="1" applyBorder="1"/>
    <xf numFmtId="0" fontId="3" fillId="48" borderId="0" xfId="8733" applyFill="1"/>
    <xf numFmtId="0" fontId="3" fillId="48" borderId="78" xfId="8733" applyFill="1" applyBorder="1"/>
    <xf numFmtId="0" fontId="103" fillId="47" borderId="66" xfId="8733" applyFont="1" applyFill="1" applyBorder="1"/>
    <xf numFmtId="49" fontId="103" fillId="47" borderId="66" xfId="8733" applyNumberFormat="1" applyFont="1" applyFill="1" applyBorder="1" applyAlignment="1">
      <alignment horizontal="right" vertical="top"/>
    </xf>
    <xf numFmtId="0" fontId="3" fillId="47" borderId="73" xfId="8733" applyFill="1" applyBorder="1"/>
    <xf numFmtId="0" fontId="3" fillId="47" borderId="42" xfId="8733" applyFill="1" applyBorder="1"/>
    <xf numFmtId="0" fontId="3" fillId="47" borderId="44" xfId="8733" applyFill="1" applyBorder="1"/>
    <xf numFmtId="0" fontId="3" fillId="44" borderId="66" xfId="8733" applyFill="1" applyBorder="1"/>
    <xf numFmtId="0" fontId="3" fillId="44" borderId="0" xfId="8733" applyFill="1"/>
    <xf numFmtId="0" fontId="3" fillId="44" borderId="41" xfId="8733" applyFill="1" applyBorder="1"/>
    <xf numFmtId="0" fontId="3" fillId="44" borderId="0" xfId="8733" applyFill="1" applyAlignment="1">
      <alignment horizontal="left"/>
    </xf>
    <xf numFmtId="0" fontId="3" fillId="44" borderId="73" xfId="8733" applyFill="1" applyBorder="1"/>
    <xf numFmtId="0" fontId="3" fillId="44" borderId="42" xfId="8733" applyFill="1" applyBorder="1"/>
    <xf numFmtId="0" fontId="3" fillId="44" borderId="44" xfId="8733" applyFill="1" applyBorder="1"/>
    <xf numFmtId="0" fontId="165" fillId="0" borderId="0" xfId="8733" applyFont="1"/>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0" fontId="170" fillId="0" borderId="0" xfId="8733" applyFont="1"/>
    <xf numFmtId="0" fontId="167" fillId="0" borderId="0" xfId="8733" applyFont="1"/>
    <xf numFmtId="185" fontId="170" fillId="0" borderId="0" xfId="698" applyNumberFormat="1" applyFont="1"/>
    <xf numFmtId="10" fontId="170" fillId="0" borderId="0" xfId="1022" applyNumberFormat="1" applyFont="1"/>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18" fillId="0" borderId="0" xfId="0" applyFont="1" applyAlignment="1">
      <alignment horizontal="left" vertical="top"/>
    </xf>
    <xf numFmtId="0" fontId="18" fillId="0" borderId="0" xfId="0" applyFont="1" applyAlignment="1">
      <alignment horizontal="left"/>
    </xf>
    <xf numFmtId="49"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25" fillId="0" borderId="0" xfId="0" applyFont="1" applyAlignment="1">
      <alignment vertical="top" wrapText="1"/>
    </xf>
    <xf numFmtId="0" fontId="25" fillId="0" borderId="0" xfId="1192" applyFont="1" applyAlignment="1">
      <alignment horizontal="left" vertical="top" wrapText="1"/>
    </xf>
    <xf numFmtId="4" fontId="36" fillId="0" borderId="0" xfId="569" applyNumberFormat="1" applyFont="1" applyAlignment="1">
      <alignment horizontal="left" vertical="top" wrapText="1"/>
    </xf>
    <xf numFmtId="0" fontId="18" fillId="0" borderId="0" xfId="569" applyAlignment="1">
      <alignment horizontal="left"/>
    </xf>
    <xf numFmtId="0" fontId="25" fillId="0" borderId="4" xfId="569" applyFont="1" applyBorder="1" applyAlignment="1">
      <alignment horizontal="left" vertical="top"/>
    </xf>
    <xf numFmtId="0" fontId="18" fillId="0" borderId="0" xfId="569" applyAlignment="1">
      <alignment horizontal="left" vertical="top" wrapText="1"/>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4" fontId="18" fillId="0" borderId="0" xfId="569" applyNumberFormat="1" applyAlignment="1">
      <alignment horizontal="left" vertical="top" wrapText="1"/>
    </xf>
    <xf numFmtId="0" fontId="25" fillId="0" borderId="4" xfId="569" applyFont="1" applyBorder="1" applyAlignment="1">
      <alignment horizontal="left"/>
    </xf>
    <xf numFmtId="0" fontId="36" fillId="0" borderId="0" xfId="569" applyFont="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0" xfId="1192"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27" xfId="569" applyBorder="1" applyAlignment="1">
      <alignment horizontal="left"/>
    </xf>
    <xf numFmtId="0" fontId="25" fillId="0" borderId="16" xfId="569" applyFont="1" applyBorder="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25"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0" fontId="27" fillId="2" borderId="11" xfId="0" applyFont="1" applyFill="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5" fillId="0" borderId="11" xfId="0" applyFont="1" applyBorder="1" applyAlignment="1">
      <alignment horizontal="center" vertical="center"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7" fillId="45" borderId="11"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8" fillId="0" borderId="11" xfId="0" applyFont="1" applyBorder="1" applyAlignment="1">
      <alignment horizontal="center"/>
    </xf>
    <xf numFmtId="0" fontId="18" fillId="0" borderId="11" xfId="543" applyBorder="1" applyAlignment="1">
      <alignment horizontal="center"/>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182" fontId="26" fillId="43" borderId="11" xfId="8721" applyNumberFormat="1" applyFont="1" applyFill="1" applyBorder="1" applyAlignment="1" applyProtection="1">
      <alignment horizontal="center" vertical="center" wrapText="1"/>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0" fillId="0" borderId="9" xfId="0" applyBorder="1" applyAlignment="1">
      <alignment horizontal="left"/>
    </xf>
    <xf numFmtId="1" fontId="27" fillId="5" borderId="11" xfId="0" applyNumberFormat="1" applyFont="1" applyFill="1" applyBorder="1" applyAlignment="1" applyProtection="1">
      <alignment horizontal="center"/>
      <protection locked="0"/>
    </xf>
    <xf numFmtId="0" fontId="25"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8" fillId="43" borderId="11" xfId="0" applyFont="1" applyFill="1" applyBorder="1" applyAlignment="1" applyProtection="1">
      <alignment horizontal="center"/>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Protection="1">
      <protection locked="0"/>
    </xf>
    <xf numFmtId="0" fontId="27" fillId="0" borderId="3" xfId="0" applyFont="1" applyBorder="1" applyAlignment="1">
      <alignment horizontal="left"/>
    </xf>
    <xf numFmtId="0" fontId="25" fillId="0" borderId="7" xfId="0" applyFont="1" applyBorder="1" applyAlignment="1">
      <alignment horizontal="center" wrapText="1"/>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0" borderId="12" xfId="0" applyBorder="1" applyAlignment="1">
      <alignment horizontal="center"/>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horizontal="left" wrapText="1"/>
      <protection locked="0"/>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18"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8" fillId="0" borderId="0" xfId="543" applyNumberFormat="1" applyAlignment="1">
      <alignment horizontal="right"/>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9" fontId="18" fillId="0" borderId="0" xfId="543" applyNumberFormat="1" applyAlignment="1">
      <alignment horizontal="center" vertical="center"/>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7"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8" fillId="0" borderId="3" xfId="0" applyNumberFormat="1" applyFont="1" applyBorder="1" applyAlignment="1">
      <alignment horizontal="left" vertical="top"/>
    </xf>
    <xf numFmtId="0" fontId="0" fillId="43" borderId="6" xfId="0"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0" fontId="26"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0" xfId="244" applyFont="1" applyFill="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14"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7"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68" fontId="27" fillId="0" borderId="11" xfId="0" applyNumberFormat="1" applyFont="1" applyBorder="1" applyAlignment="1">
      <alignment horizontal="center"/>
    </xf>
    <xf numFmtId="178" fontId="27" fillId="5" borderId="4"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3" fontId="27" fillId="0" borderId="11" xfId="0" applyNumberFormat="1" applyFont="1" applyBorder="1" applyAlignment="1">
      <alignment horizontal="center"/>
    </xf>
    <xf numFmtId="1" fontId="27" fillId="5" borderId="11" xfId="0" quotePrefix="1" applyNumberFormat="1" applyFont="1" applyFill="1" applyBorder="1" applyAlignment="1" applyProtection="1">
      <alignment horizontal="center"/>
      <protection locked="0"/>
    </xf>
    <xf numFmtId="0" fontId="25" fillId="0" borderId="9" xfId="0" applyFont="1" applyBorder="1" applyAlignment="1">
      <alignment horizontal="center"/>
    </xf>
    <xf numFmtId="0" fontId="0" fillId="0" borderId="6" xfId="0"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5" fillId="0" borderId="10" xfId="0" applyFont="1" applyBorder="1" applyAlignment="1">
      <alignment horizontal="center"/>
    </xf>
    <xf numFmtId="0" fontId="0" fillId="43" borderId="10" xfId="0"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0" xfId="0" applyFont="1" applyAlignment="1">
      <alignment horizontal="center" vertic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6" fontId="18" fillId="5" borderId="4" xfId="0" applyNumberFormat="1" applyFont="1" applyFill="1" applyBorder="1" applyAlignment="1" applyProtection="1">
      <alignment horizontal="left"/>
      <protection locked="0"/>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3" applyFont="1" applyFill="1" applyAlignment="1">
      <alignment horizontal="left"/>
    </xf>
    <xf numFmtId="0" fontId="3" fillId="48" borderId="80" xfId="8733" applyFill="1" applyBorder="1" applyAlignment="1" applyProtection="1">
      <alignment horizontal="left"/>
      <protection locked="0"/>
    </xf>
    <xf numFmtId="0" fontId="3" fillId="48" borderId="79" xfId="8733" applyFill="1" applyBorder="1" applyAlignment="1" applyProtection="1">
      <alignment horizontal="left"/>
      <protection locked="0"/>
    </xf>
    <xf numFmtId="0" fontId="3" fillId="48" borderId="78" xfId="8733" applyFill="1" applyBorder="1" applyAlignment="1" applyProtection="1">
      <alignment horizontal="left"/>
      <protection locked="0"/>
    </xf>
    <xf numFmtId="0" fontId="166" fillId="44" borderId="0" xfId="8733" applyFont="1" applyFill="1" applyAlignment="1">
      <alignment horizontal="left" vertical="top"/>
    </xf>
    <xf numFmtId="0" fontId="103" fillId="44" borderId="0" xfId="8730" applyFont="1" applyFill="1" applyBorder="1" applyAlignment="1">
      <alignment horizontal="left" vertical="top"/>
    </xf>
    <xf numFmtId="14" fontId="3" fillId="48" borderId="80" xfId="8733" applyNumberFormat="1" applyFill="1" applyBorder="1" applyAlignment="1" applyProtection="1">
      <alignment horizontal="center"/>
      <protection locked="0"/>
    </xf>
    <xf numFmtId="14" fontId="3" fillId="48" borderId="79" xfId="8733" applyNumberFormat="1" applyFill="1" applyBorder="1" applyAlignment="1" applyProtection="1">
      <alignment horizontal="center"/>
      <protection locked="0"/>
    </xf>
    <xf numFmtId="14" fontId="3" fillId="48" borderId="78" xfId="8733" applyNumberFormat="1" applyFill="1" applyBorder="1" applyAlignment="1" applyProtection="1">
      <alignment horizontal="center"/>
      <protection locked="0"/>
    </xf>
    <xf numFmtId="0" fontId="167" fillId="47" borderId="0" xfId="8733" applyFont="1" applyFill="1" applyAlignment="1">
      <alignment horizontal="left" vertical="top" wrapText="1"/>
    </xf>
    <xf numFmtId="0" fontId="103" fillId="47" borderId="42" xfId="8733" applyFont="1" applyFill="1" applyBorder="1" applyAlignment="1">
      <alignment horizontal="center"/>
    </xf>
    <xf numFmtId="0" fontId="3" fillId="48" borderId="80" xfId="8733" applyFill="1" applyBorder="1" applyAlignment="1" applyProtection="1">
      <alignment horizontal="center"/>
      <protection locked="0"/>
    </xf>
    <xf numFmtId="0" fontId="3" fillId="48" borderId="79" xfId="8733" applyFill="1" applyBorder="1" applyAlignment="1" applyProtection="1">
      <alignment horizontal="center"/>
      <protection locked="0"/>
    </xf>
    <xf numFmtId="0" fontId="3" fillId="48" borderId="78" xfId="8733" applyFill="1" applyBorder="1" applyAlignment="1" applyProtection="1">
      <alignment horizontal="center"/>
      <protection locked="0"/>
    </xf>
    <xf numFmtId="0" fontId="168" fillId="47" borderId="65" xfId="8733" applyFont="1" applyFill="1" applyBorder="1" applyAlignment="1">
      <alignment horizontal="center"/>
    </xf>
    <xf numFmtId="0" fontId="168" fillId="47" borderId="29" xfId="8733" applyFont="1" applyFill="1" applyBorder="1" applyAlignment="1">
      <alignment horizontal="center"/>
    </xf>
    <xf numFmtId="0" fontId="168" fillId="47" borderId="31" xfId="8733" applyFont="1" applyFill="1" applyBorder="1" applyAlignment="1">
      <alignment horizontal="center"/>
    </xf>
    <xf numFmtId="0" fontId="3" fillId="47" borderId="66" xfId="8733" applyFill="1" applyBorder="1" applyAlignment="1">
      <alignment horizontal="center"/>
    </xf>
    <xf numFmtId="0" fontId="3" fillId="47" borderId="0" xfId="8733" applyFill="1" applyAlignment="1">
      <alignment horizontal="center"/>
    </xf>
    <xf numFmtId="0" fontId="3" fillId="47" borderId="41" xfId="8733" applyFill="1" applyBorder="1" applyAlignment="1">
      <alignment horizontal="center"/>
    </xf>
    <xf numFmtId="0" fontId="167" fillId="47" borderId="66" xfId="8733" applyFont="1" applyFill="1" applyBorder="1" applyAlignment="1">
      <alignment horizontal="center"/>
    </xf>
    <xf numFmtId="0" fontId="167" fillId="47" borderId="0" xfId="8733" applyFont="1" applyFill="1" applyAlignment="1">
      <alignment horizontal="center"/>
    </xf>
    <xf numFmtId="0" fontId="167" fillId="47" borderId="41" xfId="8733" applyFont="1" applyFill="1" applyBorder="1" applyAlignment="1">
      <alignment horizontal="center"/>
    </xf>
    <xf numFmtId="0" fontId="103" fillId="47" borderId="66" xfId="8733" applyFont="1" applyFill="1" applyBorder="1" applyAlignment="1">
      <alignment horizontal="center"/>
    </xf>
    <xf numFmtId="0" fontId="103" fillId="47" borderId="0" xfId="8733" applyFont="1" applyFill="1" applyAlignment="1">
      <alignment horizontal="center"/>
    </xf>
    <xf numFmtId="0" fontId="103" fillId="47" borderId="41" xfId="8733" applyFont="1" applyFill="1" applyBorder="1" applyAlignment="1">
      <alignment horizontal="center"/>
    </xf>
    <xf numFmtId="0" fontId="103" fillId="47" borderId="0" xfId="8733"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4494"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0"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3"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3"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3" applyNumberFormat="1" applyBorder="1" applyAlignment="1">
      <alignment horizontal="center"/>
    </xf>
    <xf numFmtId="0" fontId="3" fillId="0" borderId="13" xfId="8733" applyBorder="1" applyAlignment="1">
      <alignment horizontal="center"/>
    </xf>
    <xf numFmtId="0" fontId="166" fillId="45" borderId="80" xfId="0" applyFont="1" applyFill="1" applyBorder="1" applyAlignment="1" applyProtection="1">
      <alignment horizontal="center" wrapText="1"/>
      <protection hidden="1"/>
    </xf>
    <xf numFmtId="0" fontId="166" fillId="45" borderId="79" xfId="0" applyFont="1" applyFill="1" applyBorder="1" applyAlignment="1" applyProtection="1">
      <alignment horizontal="center" wrapText="1"/>
      <protection hidden="1"/>
    </xf>
    <xf numFmtId="0" fontId="166" fillId="45" borderId="78" xfId="0" applyFont="1" applyFill="1" applyBorder="1" applyAlignment="1" applyProtection="1">
      <alignment horizontal="center" wrapText="1"/>
      <protection hidden="1"/>
    </xf>
    <xf numFmtId="0" fontId="166" fillId="45" borderId="13" xfId="0" applyFont="1" applyFill="1" applyBorder="1" applyAlignment="1" applyProtection="1">
      <alignment horizontal="left" wrapText="1"/>
      <protection hidden="1"/>
    </xf>
    <xf numFmtId="0" fontId="166" fillId="45" borderId="13" xfId="0" applyFont="1" applyFill="1" applyBorder="1" applyAlignment="1" applyProtection="1">
      <alignment horizontal="center" wrapText="1"/>
      <protection hidden="1"/>
    </xf>
    <xf numFmtId="0" fontId="175" fillId="45" borderId="67" xfId="8733" applyFont="1" applyFill="1" applyBorder="1" applyAlignment="1">
      <alignment horizontal="right"/>
    </xf>
    <xf numFmtId="0" fontId="175" fillId="45" borderId="68" xfId="8733"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3" applyFont="1" applyFill="1" applyBorder="1" applyAlignment="1">
      <alignment horizontal="left" wrapText="1"/>
    </xf>
    <xf numFmtId="0" fontId="172" fillId="48" borderId="0" xfId="8733" applyFont="1" applyFill="1" applyAlignment="1">
      <alignment horizontal="left" wrapText="1"/>
    </xf>
    <xf numFmtId="0" fontId="172" fillId="48" borderId="41" xfId="8733" applyFont="1" applyFill="1" applyBorder="1" applyAlignment="1">
      <alignment horizontal="left" wrapText="1"/>
    </xf>
    <xf numFmtId="0" fontId="172" fillId="48" borderId="73" xfId="8733" applyFont="1" applyFill="1" applyBorder="1" applyAlignment="1">
      <alignment horizontal="left" wrapText="1"/>
    </xf>
    <xf numFmtId="0" fontId="172" fillId="48" borderId="42" xfId="8733" applyFont="1" applyFill="1" applyBorder="1" applyAlignment="1">
      <alignment horizontal="left" wrapText="1"/>
    </xf>
    <xf numFmtId="0" fontId="172" fillId="48" borderId="44" xfId="8733" applyFont="1" applyFill="1" applyBorder="1" applyAlignment="1">
      <alignment horizontal="left" wrapText="1"/>
    </xf>
    <xf numFmtId="0" fontId="174" fillId="45" borderId="69" xfId="8733" applyFont="1" applyFill="1" applyBorder="1" applyAlignment="1">
      <alignment horizontal="right"/>
    </xf>
    <xf numFmtId="0" fontId="174" fillId="45" borderId="70" xfId="8733"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3"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center"/>
      <protection locked="0"/>
    </xf>
    <xf numFmtId="0" fontId="173" fillId="48" borderId="86" xfId="8733" applyFont="1" applyFill="1" applyBorder="1" applyAlignment="1" applyProtection="1">
      <alignment horizontal="center"/>
      <protection locked="0"/>
    </xf>
    <xf numFmtId="0" fontId="175" fillId="48" borderId="70" xfId="8733" applyFont="1" applyFill="1" applyBorder="1" applyAlignment="1" applyProtection="1">
      <alignment horizontal="left"/>
      <protection locked="0"/>
    </xf>
    <xf numFmtId="0" fontId="175" fillId="48" borderId="77" xfId="8733"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3" applyFont="1" applyFill="1" applyBorder="1" applyAlignment="1" applyProtection="1">
      <alignment horizontal="left"/>
      <protection locked="0"/>
    </xf>
    <xf numFmtId="0" fontId="173" fillId="48" borderId="86" xfId="8733" applyFont="1" applyFill="1" applyBorder="1" applyAlignment="1" applyProtection="1">
      <alignment horizontal="left"/>
      <protection locked="0"/>
    </xf>
    <xf numFmtId="0" fontId="173" fillId="48" borderId="85" xfId="8733" applyFont="1" applyFill="1" applyBorder="1" applyAlignment="1" applyProtection="1">
      <alignment horizontal="left"/>
      <protection locked="0"/>
    </xf>
    <xf numFmtId="0" fontId="103" fillId="48" borderId="80" xfId="8733" applyFont="1" applyFill="1" applyBorder="1" applyAlignment="1">
      <alignment horizontal="left"/>
    </xf>
    <xf numFmtId="0" fontId="103" fillId="48" borderId="79" xfId="8733"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3" applyFont="1" applyFill="1" applyBorder="1" applyAlignment="1" applyProtection="1">
      <alignment horizontal="left"/>
      <protection locked="0"/>
    </xf>
    <xf numFmtId="0" fontId="173" fillId="48" borderId="76" xfId="8733" applyFont="1" applyFill="1" applyBorder="1" applyAlignment="1" applyProtection="1">
      <alignment horizontal="left"/>
      <protection locked="0"/>
    </xf>
    <xf numFmtId="0" fontId="3" fillId="48" borderId="1" xfId="8733" applyFill="1" applyBorder="1" applyAlignment="1">
      <alignment horizontal="center"/>
    </xf>
    <xf numFmtId="0" fontId="3" fillId="48" borderId="2" xfId="8733" applyFill="1" applyBorder="1" applyAlignment="1">
      <alignment horizontal="center"/>
    </xf>
    <xf numFmtId="0" fontId="3" fillId="48" borderId="112" xfId="8733" applyFill="1" applyBorder="1" applyAlignment="1">
      <alignment horizontal="center"/>
    </xf>
    <xf numFmtId="0" fontId="175" fillId="48" borderId="72" xfId="8733" applyFont="1" applyFill="1" applyBorder="1" applyAlignment="1" applyProtection="1">
      <alignment horizontal="center"/>
      <protection locked="0"/>
    </xf>
    <xf numFmtId="0" fontId="175" fillId="48" borderId="11" xfId="8733"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3" applyFont="1" applyFill="1" applyBorder="1" applyAlignment="1">
      <alignment horizontal="right"/>
    </xf>
    <xf numFmtId="0" fontId="173" fillId="45" borderId="11" xfId="8733"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3" applyFont="1" applyFill="1" applyBorder="1" applyAlignment="1">
      <alignment horizontal="center"/>
    </xf>
    <xf numFmtId="0" fontId="173" fillId="48" borderId="6" xfId="8733" applyFont="1" applyFill="1" applyBorder="1" applyAlignment="1">
      <alignment horizontal="center"/>
    </xf>
    <xf numFmtId="0" fontId="173" fillId="48" borderId="82" xfId="8733" applyFont="1" applyFill="1" applyBorder="1" applyAlignment="1">
      <alignment horizontal="center"/>
    </xf>
    <xf numFmtId="0" fontId="3" fillId="48" borderId="3" xfId="8733" applyFill="1" applyBorder="1" applyAlignment="1">
      <alignment horizontal="center"/>
    </xf>
    <xf numFmtId="0" fontId="3" fillId="48" borderId="4" xfId="8733" applyFill="1" applyBorder="1" applyAlignment="1">
      <alignment horizontal="center"/>
    </xf>
    <xf numFmtId="0" fontId="3" fillId="48" borderId="81" xfId="8733" applyFill="1" applyBorder="1" applyAlignment="1">
      <alignment horizontal="center"/>
    </xf>
    <xf numFmtId="168" fontId="175" fillId="44" borderId="11" xfId="700" applyNumberFormat="1" applyFont="1" applyFill="1" applyBorder="1" applyAlignment="1">
      <alignment horizontal="left"/>
    </xf>
    <xf numFmtId="0" fontId="103" fillId="45" borderId="65" xfId="8733" applyFont="1" applyFill="1" applyBorder="1" applyAlignment="1">
      <alignment horizontal="left" wrapText="1"/>
    </xf>
    <xf numFmtId="0" fontId="103" fillId="45" borderId="29" xfId="8733" applyFont="1" applyFill="1" applyBorder="1" applyAlignment="1">
      <alignment horizontal="left" wrapText="1"/>
    </xf>
    <xf numFmtId="0" fontId="103" fillId="45" borderId="31" xfId="8733" applyFont="1" applyFill="1" applyBorder="1" applyAlignment="1">
      <alignment horizontal="left" wrapText="1"/>
    </xf>
    <xf numFmtId="0" fontId="103" fillId="45" borderId="73" xfId="8733" applyFont="1" applyFill="1" applyBorder="1" applyAlignment="1">
      <alignment horizontal="left" wrapText="1"/>
    </xf>
    <xf numFmtId="0" fontId="103" fillId="45" borderId="42" xfId="8733" applyFont="1" applyFill="1" applyBorder="1" applyAlignment="1">
      <alignment horizontal="left" wrapText="1"/>
    </xf>
    <xf numFmtId="0" fontId="103" fillId="45" borderId="44" xfId="8733"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3" fillId="45" borderId="67" xfId="8733" applyFont="1" applyFill="1" applyBorder="1" applyAlignment="1">
      <alignment horizontal="center"/>
    </xf>
    <xf numFmtId="0" fontId="103" fillId="45" borderId="68" xfId="8733" applyFont="1" applyFill="1" applyBorder="1" applyAlignment="1">
      <alignment horizontal="center"/>
    </xf>
    <xf numFmtId="0" fontId="167" fillId="45" borderId="68" xfId="8733" applyFont="1" applyFill="1" applyBorder="1" applyAlignment="1">
      <alignment horizontal="center"/>
    </xf>
    <xf numFmtId="0" fontId="167" fillId="45" borderId="71" xfId="8733" applyFont="1" applyFill="1" applyBorder="1" applyAlignment="1">
      <alignment horizontal="center"/>
    </xf>
    <xf numFmtId="0" fontId="174" fillId="51" borderId="11" xfId="8733" applyFont="1" applyFill="1" applyBorder="1" applyAlignment="1">
      <alignment horizontal="center"/>
    </xf>
    <xf numFmtId="0" fontId="174" fillId="51" borderId="76" xfId="8733" applyFont="1" applyFill="1" applyBorder="1" applyAlignment="1">
      <alignment horizontal="center"/>
    </xf>
    <xf numFmtId="0" fontId="175" fillId="45" borderId="72" xfId="8733" applyFont="1" applyFill="1" applyBorder="1" applyAlignment="1">
      <alignment horizontal="right"/>
    </xf>
    <xf numFmtId="0" fontId="175" fillId="45" borderId="11" xfId="8733"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3" fillId="45" borderId="71" xfId="8733" applyFont="1" applyFill="1" applyBorder="1" applyAlignment="1">
      <alignment horizontal="center"/>
    </xf>
    <xf numFmtId="0" fontId="167" fillId="45" borderId="67" xfId="8733" applyFont="1" applyFill="1" applyBorder="1" applyAlignment="1">
      <alignment horizontal="left"/>
    </xf>
    <xf numFmtId="0" fontId="167" fillId="45" borderId="68" xfId="8733" applyFont="1" applyFill="1" applyBorder="1" applyAlignment="1">
      <alignment horizontal="left"/>
    </xf>
    <xf numFmtId="0" fontId="167" fillId="45" borderId="71" xfId="8733" applyFont="1" applyFill="1" applyBorder="1" applyAlignment="1">
      <alignment horizontal="left"/>
    </xf>
    <xf numFmtId="0" fontId="103" fillId="45" borderId="72" xfId="8733" applyFont="1" applyFill="1" applyBorder="1" applyAlignment="1">
      <alignment horizontal="center"/>
    </xf>
    <xf numFmtId="0" fontId="103" fillId="45" borderId="11" xfId="8733" applyFont="1" applyFill="1" applyBorder="1" applyAlignment="1">
      <alignment horizontal="center"/>
    </xf>
    <xf numFmtId="0" fontId="103" fillId="45" borderId="76" xfId="8733" applyFont="1" applyFill="1" applyBorder="1" applyAlignment="1">
      <alignment horizontal="center"/>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14" fontId="173" fillId="48" borderId="11" xfId="8733" applyNumberFormat="1" applyFont="1" applyFill="1" applyBorder="1" applyAlignment="1" applyProtection="1">
      <alignment horizontal="center"/>
      <protection locked="0"/>
    </xf>
    <xf numFmtId="14" fontId="173" fillId="48" borderId="76" xfId="8733" applyNumberFormat="1" applyFont="1" applyFill="1" applyBorder="1" applyAlignment="1" applyProtection="1">
      <alignment horizontal="center"/>
      <protection locked="0"/>
    </xf>
    <xf numFmtId="0" fontId="173" fillId="48" borderId="69" xfId="8733" applyFont="1" applyFill="1" applyBorder="1" applyAlignment="1" applyProtection="1">
      <alignment horizontal="center"/>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4" fontId="173"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76" fillId="48" borderId="11" xfId="8733" applyFont="1" applyFill="1" applyBorder="1" applyAlignment="1" applyProtection="1">
      <alignment horizontal="left"/>
      <protection locked="0"/>
    </xf>
    <xf numFmtId="14" fontId="175" fillId="48" borderId="11" xfId="8733" applyNumberFormat="1" applyFont="1" applyFill="1" applyBorder="1" applyAlignment="1" applyProtection="1">
      <alignment horizontal="center"/>
      <protection locked="0"/>
    </xf>
    <xf numFmtId="168" fontId="175" fillId="48" borderId="11" xfId="8734" applyNumberFormat="1" applyFont="1" applyFill="1" applyBorder="1" applyAlignment="1" applyProtection="1">
      <alignment horizontal="center"/>
      <protection locked="0"/>
    </xf>
    <xf numFmtId="168" fontId="175" fillId="48" borderId="76" xfId="8734" applyNumberFormat="1" applyFont="1" applyFill="1" applyBorder="1" applyAlignment="1" applyProtection="1">
      <alignment horizontal="center"/>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6" fillId="48" borderId="70" xfId="8733" applyFont="1" applyFill="1" applyBorder="1" applyAlignment="1" applyProtection="1">
      <alignment horizontal="left"/>
      <protection locked="0"/>
    </xf>
    <xf numFmtId="0" fontId="175" fillId="48" borderId="70" xfId="8733" applyFont="1" applyFill="1" applyBorder="1" applyAlignment="1" applyProtection="1">
      <alignment horizontal="center"/>
      <protection locked="0"/>
    </xf>
    <xf numFmtId="14" fontId="175" fillId="48" borderId="70" xfId="8733" applyNumberFormat="1" applyFont="1" applyFill="1" applyBorder="1" applyAlignment="1" applyProtection="1">
      <alignment horizontal="center"/>
      <protection locked="0"/>
    </xf>
    <xf numFmtId="168" fontId="175" fillId="48" borderId="70" xfId="8734" applyNumberFormat="1" applyFont="1" applyFill="1" applyBorder="1" applyAlignment="1" applyProtection="1">
      <alignment horizontal="center"/>
      <protection locked="0"/>
    </xf>
    <xf numFmtId="168" fontId="175" fillId="48" borderId="77" xfId="8734" applyNumberFormat="1" applyFont="1" applyFill="1" applyBorder="1" applyAlignment="1" applyProtection="1">
      <alignment horizontal="center"/>
      <protection locked="0"/>
    </xf>
    <xf numFmtId="0" fontId="177" fillId="45" borderId="69" xfId="8733" applyFont="1" applyFill="1" applyBorder="1" applyAlignment="1">
      <alignment horizontal="left"/>
    </xf>
    <xf numFmtId="0" fontId="177" fillId="45" borderId="70" xfId="8733" applyFont="1" applyFill="1" applyBorder="1" applyAlignment="1">
      <alignment horizontal="left"/>
    </xf>
    <xf numFmtId="0" fontId="3" fillId="48" borderId="70" xfId="8733" applyFill="1" applyBorder="1" applyAlignment="1" applyProtection="1">
      <alignment horizontal="center"/>
      <protection locked="0"/>
    </xf>
    <xf numFmtId="0" fontId="3" fillId="48" borderId="77" xfId="8733" applyFill="1" applyBorder="1" applyAlignment="1" applyProtection="1">
      <alignment horizontal="center"/>
      <protection locked="0"/>
    </xf>
    <xf numFmtId="0" fontId="167" fillId="45" borderId="67" xfId="8733" applyFont="1" applyFill="1" applyBorder="1" applyAlignment="1">
      <alignment horizontal="center"/>
    </xf>
    <xf numFmtId="0" fontId="166" fillId="45" borderId="11" xfId="8733" applyFont="1" applyFill="1" applyBorder="1" applyAlignment="1">
      <alignment horizontal="center"/>
    </xf>
    <xf numFmtId="0" fontId="177" fillId="45" borderId="72" xfId="8733" applyFont="1" applyFill="1" applyBorder="1" applyAlignment="1">
      <alignment horizontal="left"/>
    </xf>
    <xf numFmtId="0" fontId="177" fillId="45" borderId="11" xfId="8733" applyFont="1" applyFill="1" applyBorder="1" applyAlignment="1">
      <alignment horizontal="left"/>
    </xf>
    <xf numFmtId="0" fontId="3" fillId="48" borderId="11" xfId="8733" applyFill="1" applyBorder="1" applyAlignment="1" applyProtection="1">
      <alignment horizontal="center"/>
      <protection locked="0"/>
    </xf>
    <xf numFmtId="0" fontId="3" fillId="48" borderId="76" xfId="8733" applyFill="1" applyBorder="1" applyAlignment="1" applyProtection="1">
      <alignment horizontal="center"/>
      <protection locked="0"/>
    </xf>
    <xf numFmtId="0" fontId="166" fillId="45" borderId="11" xfId="8733" applyFont="1" applyFill="1" applyBorder="1" applyAlignment="1">
      <alignment horizontal="center" wrapText="1"/>
    </xf>
    <xf numFmtId="0" fontId="166" fillId="45" borderId="76" xfId="8733" applyFont="1" applyFill="1" applyBorder="1" applyAlignment="1">
      <alignment horizontal="center" wrapText="1"/>
    </xf>
    <xf numFmtId="0" fontId="166" fillId="48" borderId="90" xfId="8733" applyFont="1" applyFill="1" applyBorder="1" applyAlignment="1">
      <alignment horizontal="left"/>
    </xf>
    <xf numFmtId="0" fontId="166" fillId="48" borderId="4" xfId="8733" applyFont="1" applyFill="1" applyBorder="1" applyAlignment="1">
      <alignment horizontal="left"/>
    </xf>
    <xf numFmtId="0" fontId="166" fillId="48" borderId="5" xfId="8733"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6" fillId="45" borderId="72" xfId="8733" applyFont="1" applyFill="1" applyBorder="1" applyAlignment="1">
      <alignment horizontal="left"/>
    </xf>
    <xf numFmtId="0" fontId="166" fillId="45" borderId="11" xfId="8733" applyFont="1" applyFill="1" applyBorder="1" applyAlignment="1">
      <alignment horizontal="left"/>
    </xf>
    <xf numFmtId="0" fontId="178" fillId="48" borderId="11" xfId="8733" applyFont="1" applyFill="1" applyBorder="1" applyAlignment="1" applyProtection="1">
      <alignment horizontal="left"/>
      <protection locked="0"/>
    </xf>
    <xf numFmtId="0" fontId="178" fillId="48" borderId="76" xfId="8733" applyFont="1" applyFill="1" applyBorder="1" applyAlignment="1" applyProtection="1">
      <alignment horizontal="left"/>
      <protection locked="0"/>
    </xf>
    <xf numFmtId="0" fontId="175" fillId="48" borderId="72" xfId="8733" applyFont="1" applyFill="1" applyBorder="1" applyAlignment="1" applyProtection="1">
      <alignment horizontal="left" vertical="top"/>
      <protection locked="0"/>
    </xf>
    <xf numFmtId="0" fontId="175" fillId="48" borderId="11" xfId="8733" applyFont="1" applyFill="1" applyBorder="1" applyAlignment="1" applyProtection="1">
      <alignment horizontal="left" vertical="top"/>
      <protection locked="0"/>
    </xf>
    <xf numFmtId="0" fontId="175" fillId="48" borderId="76" xfId="8733" applyFont="1" applyFill="1" applyBorder="1" applyAlignment="1" applyProtection="1">
      <alignment horizontal="left" vertical="top"/>
      <protection locked="0"/>
    </xf>
    <xf numFmtId="0" fontId="175" fillId="48" borderId="69" xfId="8733" applyFont="1" applyFill="1" applyBorder="1" applyAlignment="1" applyProtection="1">
      <alignment horizontal="left" vertical="top"/>
      <protection locked="0"/>
    </xf>
    <xf numFmtId="0" fontId="175" fillId="48" borderId="70" xfId="8733" applyFont="1" applyFill="1" applyBorder="1" applyAlignment="1" applyProtection="1">
      <alignment horizontal="left" vertical="top"/>
      <protection locked="0"/>
    </xf>
    <xf numFmtId="0" fontId="175" fillId="48" borderId="77" xfId="8733" applyFont="1" applyFill="1" applyBorder="1" applyAlignment="1" applyProtection="1">
      <alignment horizontal="left" vertical="top"/>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81" xfId="8733" applyFont="1" applyFill="1" applyBorder="1" applyAlignment="1" applyProtection="1">
      <alignment horizontal="center"/>
      <protection locked="0"/>
    </xf>
    <xf numFmtId="0" fontId="167" fillId="45" borderId="93" xfId="8733" applyFont="1" applyFill="1" applyBorder="1" applyAlignment="1">
      <alignment horizontal="center"/>
    </xf>
    <xf numFmtId="0" fontId="167" fillId="45" borderId="92" xfId="8733" applyFont="1" applyFill="1" applyBorder="1" applyAlignment="1">
      <alignment horizontal="center"/>
    </xf>
    <xf numFmtId="0" fontId="167" fillId="45" borderId="91" xfId="8733" applyFont="1" applyFill="1" applyBorder="1" applyAlignment="1">
      <alignment horizontal="center"/>
    </xf>
    <xf numFmtId="0" fontId="174" fillId="45" borderId="11" xfId="8733" applyFont="1" applyFill="1" applyBorder="1" applyAlignment="1">
      <alignment horizontal="center"/>
    </xf>
    <xf numFmtId="0" fontId="180" fillId="45" borderId="11" xfId="8733" applyFont="1" applyFill="1" applyBorder="1" applyAlignment="1">
      <alignment horizontal="left"/>
    </xf>
    <xf numFmtId="0" fontId="180" fillId="45" borderId="76" xfId="8733" applyFont="1" applyFill="1" applyBorder="1" applyAlignment="1">
      <alignment horizontal="left"/>
    </xf>
    <xf numFmtId="0" fontId="3" fillId="51" borderId="70" xfId="8733" applyFill="1" applyBorder="1" applyAlignment="1" applyProtection="1">
      <alignment horizontal="center"/>
      <protection locked="0"/>
    </xf>
    <xf numFmtId="0" fontId="3" fillId="51" borderId="77" xfId="8733" applyFill="1" applyBorder="1" applyAlignment="1" applyProtection="1">
      <alignment horizontal="center"/>
      <protection locked="0"/>
    </xf>
    <xf numFmtId="0" fontId="103" fillId="45" borderId="67" xfId="8733" applyFont="1" applyFill="1" applyBorder="1" applyAlignment="1" applyProtection="1">
      <alignment horizontal="left" vertical="center" wrapText="1"/>
      <protection locked="0"/>
    </xf>
    <xf numFmtId="0" fontId="103" fillId="45" borderId="68" xfId="8733" applyFont="1" applyFill="1" applyBorder="1" applyAlignment="1" applyProtection="1">
      <alignment horizontal="left" vertical="center" wrapText="1"/>
      <protection locked="0"/>
    </xf>
    <xf numFmtId="0" fontId="103" fillId="45" borderId="72" xfId="8733" applyFont="1" applyFill="1" applyBorder="1" applyAlignment="1" applyProtection="1">
      <alignment horizontal="left" vertical="center" wrapText="1"/>
      <protection locked="0"/>
    </xf>
    <xf numFmtId="0" fontId="103" fillId="45" borderId="11" xfId="8733" applyFont="1" applyFill="1" applyBorder="1" applyAlignment="1" applyProtection="1">
      <alignment horizontal="left" vertical="center" wrapText="1"/>
      <protection locked="0"/>
    </xf>
    <xf numFmtId="0" fontId="170" fillId="48" borderId="68" xfId="8733" applyFont="1" applyFill="1" applyBorder="1" applyAlignment="1" applyProtection="1">
      <alignment horizontal="left" vertical="center" wrapText="1"/>
      <protection locked="0"/>
    </xf>
    <xf numFmtId="0" fontId="170" fillId="48" borderId="71" xfId="8733" applyFont="1" applyFill="1" applyBorder="1" applyAlignment="1" applyProtection="1">
      <alignment horizontal="left" vertical="center" wrapText="1"/>
      <protection locked="0"/>
    </xf>
    <xf numFmtId="0" fontId="170" fillId="48" borderId="11" xfId="8733" applyFont="1" applyFill="1" applyBorder="1" applyAlignment="1" applyProtection="1">
      <alignment horizontal="left" vertical="center" wrapText="1"/>
      <protection locked="0"/>
    </xf>
    <xf numFmtId="0" fontId="170" fillId="48" borderId="76" xfId="8733" applyFont="1" applyFill="1" applyBorder="1" applyAlignment="1" applyProtection="1">
      <alignment horizontal="left" vertical="center" wrapText="1"/>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wrapText="1"/>
      <protection locked="0"/>
    </xf>
    <xf numFmtId="0" fontId="173" fillId="48" borderId="69" xfId="8733" applyFont="1" applyFill="1" applyBorder="1" applyAlignment="1" applyProtection="1">
      <alignment horizontal="left" vertical="top" wrapText="1"/>
      <protection locked="0"/>
    </xf>
    <xf numFmtId="0" fontId="173" fillId="48" borderId="70"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center" vertical="center" wrapText="1"/>
      <protection locked="0"/>
    </xf>
    <xf numFmtId="0" fontId="170" fillId="48" borderId="76" xfId="8733" applyFont="1" applyFill="1" applyBorder="1" applyAlignment="1" applyProtection="1">
      <alignment horizontal="center" vertical="center" wrapText="1"/>
      <protection locked="0"/>
    </xf>
    <xf numFmtId="0" fontId="170" fillId="48" borderId="70" xfId="8733" applyFont="1" applyFill="1" applyBorder="1" applyAlignment="1" applyProtection="1">
      <alignment horizontal="center" vertical="center" wrapText="1"/>
      <protection locked="0"/>
    </xf>
    <xf numFmtId="0" fontId="170" fillId="48" borderId="77" xfId="8733" applyFont="1" applyFill="1" applyBorder="1" applyAlignment="1" applyProtection="1">
      <alignment horizontal="center" vertical="center" wrapText="1"/>
      <protection locked="0"/>
    </xf>
    <xf numFmtId="0" fontId="103" fillId="45" borderId="67" xfId="8733" applyFont="1" applyFill="1" applyBorder="1" applyAlignment="1">
      <alignment horizontal="left" wrapText="1"/>
    </xf>
    <xf numFmtId="0" fontId="103" fillId="45" borderId="68" xfId="8733" applyFont="1" applyFill="1" applyBorder="1" applyAlignment="1">
      <alignment horizontal="left" wrapText="1"/>
    </xf>
    <xf numFmtId="0" fontId="103" fillId="45" borderId="71" xfId="8733" applyFont="1" applyFill="1" applyBorder="1" applyAlignment="1">
      <alignment horizontal="left" wrapText="1"/>
    </xf>
    <xf numFmtId="0" fontId="103" fillId="45" borderId="72" xfId="8733" applyFont="1" applyFill="1" applyBorder="1" applyAlignment="1">
      <alignment horizontal="left" wrapText="1"/>
    </xf>
    <xf numFmtId="0" fontId="103" fillId="45" borderId="11" xfId="8733" applyFont="1" applyFill="1" applyBorder="1" applyAlignment="1">
      <alignment horizontal="left" wrapText="1"/>
    </xf>
    <xf numFmtId="0" fontId="103" fillId="45" borderId="76" xfId="8733" applyFont="1" applyFill="1" applyBorder="1" applyAlignment="1">
      <alignment horizontal="left" wrapText="1"/>
    </xf>
    <xf numFmtId="0" fontId="103" fillId="45" borderId="65" xfId="8733" applyFont="1" applyFill="1" applyBorder="1" applyAlignment="1">
      <alignment horizontal="center"/>
    </xf>
    <xf numFmtId="0" fontId="103" fillId="45" borderId="29" xfId="8733" applyFont="1" applyFill="1" applyBorder="1" applyAlignment="1">
      <alignment horizontal="center"/>
    </xf>
    <xf numFmtId="0" fontId="103" fillId="45" borderId="31" xfId="8733" applyFont="1" applyFill="1" applyBorder="1" applyAlignment="1">
      <alignment horizontal="center"/>
    </xf>
    <xf numFmtId="0" fontId="174" fillId="45" borderId="69" xfId="8733" applyFont="1" applyFill="1" applyBorder="1" applyAlignment="1">
      <alignment horizontal="center"/>
    </xf>
    <xf numFmtId="0" fontId="174" fillId="45" borderId="70" xfId="8733" applyFont="1" applyFill="1" applyBorder="1" applyAlignment="1">
      <alignment horizontal="center"/>
    </xf>
    <xf numFmtId="0" fontId="174" fillId="45" borderId="72" xfId="8733" applyFont="1" applyFill="1" applyBorder="1" applyAlignment="1">
      <alignment horizontal="center"/>
    </xf>
    <xf numFmtId="10" fontId="3" fillId="48" borderId="94" xfId="8733" applyNumberFormat="1" applyFill="1" applyBorder="1" applyAlignment="1" applyProtection="1">
      <alignment horizontal="center"/>
      <protection locked="0"/>
    </xf>
    <xf numFmtId="10" fontId="3" fillId="48" borderId="86" xfId="8733" applyNumberFormat="1" applyFill="1" applyBorder="1" applyAlignment="1" applyProtection="1">
      <alignment horizontal="center"/>
      <protection locked="0"/>
    </xf>
    <xf numFmtId="10" fontId="3" fillId="48" borderId="85" xfId="8733" applyNumberFormat="1" applyFill="1" applyBorder="1" applyAlignment="1" applyProtection="1">
      <alignment horizontal="center"/>
      <protection locked="0"/>
    </xf>
    <xf numFmtId="0" fontId="174" fillId="45" borderId="11" xfId="8733" applyFont="1" applyFill="1" applyBorder="1" applyAlignment="1">
      <alignment horizontal="center" wrapText="1"/>
    </xf>
    <xf numFmtId="0" fontId="166" fillId="45" borderId="76" xfId="8733" applyFont="1" applyFill="1" applyBorder="1" applyAlignment="1">
      <alignment horizontal="center"/>
    </xf>
    <xf numFmtId="0" fontId="170" fillId="48" borderId="68" xfId="8733" applyFont="1" applyFill="1" applyBorder="1" applyAlignment="1" applyProtection="1">
      <alignment horizontal="left" wrapText="1"/>
      <protection locked="0"/>
    </xf>
    <xf numFmtId="0" fontId="170" fillId="48" borderId="71" xfId="8733" applyFont="1" applyFill="1" applyBorder="1" applyAlignment="1" applyProtection="1">
      <alignment horizontal="left" wrapText="1"/>
      <protection locked="0"/>
    </xf>
    <xf numFmtId="0" fontId="170" fillId="48" borderId="11" xfId="8733" applyFont="1" applyFill="1" applyBorder="1" applyAlignment="1" applyProtection="1">
      <alignment horizontal="left" wrapText="1"/>
      <protection locked="0"/>
    </xf>
    <xf numFmtId="0" fontId="170" fillId="48" borderId="76" xfId="8733" applyFont="1" applyFill="1" applyBorder="1" applyAlignment="1" applyProtection="1">
      <alignment horizontal="left" wrapText="1"/>
      <protection locked="0"/>
    </xf>
    <xf numFmtId="0" fontId="3" fillId="48" borderId="9" xfId="8733" applyFill="1" applyBorder="1" applyAlignment="1" applyProtection="1">
      <alignment horizontal="center"/>
      <protection locked="0"/>
    </xf>
    <xf numFmtId="0" fontId="3" fillId="48" borderId="6" xfId="8733" applyFill="1" applyBorder="1" applyAlignment="1" applyProtection="1">
      <alignment horizontal="center"/>
      <protection locked="0"/>
    </xf>
    <xf numFmtId="0" fontId="3" fillId="48" borderId="82" xfId="8733" applyFill="1" applyBorder="1" applyAlignment="1" applyProtection="1">
      <alignment horizontal="center"/>
      <protection locked="0"/>
    </xf>
    <xf numFmtId="0" fontId="174" fillId="45" borderId="97" xfId="8733" applyFont="1" applyFill="1" applyBorder="1" applyAlignment="1">
      <alignment horizontal="left"/>
    </xf>
    <xf numFmtId="0" fontId="174" fillId="45" borderId="2" xfId="8733" applyFont="1" applyFill="1" applyBorder="1" applyAlignment="1">
      <alignment horizontal="left"/>
    </xf>
    <xf numFmtId="0" fontId="174" fillId="45" borderId="7" xfId="8733" applyFont="1" applyFill="1" applyBorder="1" applyAlignment="1">
      <alignment horizontal="left"/>
    </xf>
    <xf numFmtId="10" fontId="3" fillId="0" borderId="94" xfId="8733" applyNumberFormat="1" applyBorder="1" applyAlignment="1">
      <alignment horizontal="center"/>
    </xf>
    <xf numFmtId="10" fontId="3" fillId="0" borderId="86" xfId="8733" applyNumberFormat="1" applyBorder="1" applyAlignment="1">
      <alignment horizontal="center"/>
    </xf>
    <xf numFmtId="10" fontId="3" fillId="0" borderId="85" xfId="8733" applyNumberFormat="1" applyBorder="1" applyAlignment="1">
      <alignment horizontal="center"/>
    </xf>
    <xf numFmtId="0" fontId="174" fillId="45" borderId="73" xfId="8733" applyFont="1" applyFill="1" applyBorder="1" applyAlignment="1">
      <alignment horizontal="left"/>
    </xf>
    <xf numFmtId="0" fontId="174" fillId="45" borderId="42" xfId="8733" applyFont="1" applyFill="1" applyBorder="1" applyAlignment="1">
      <alignment horizontal="left"/>
    </xf>
    <xf numFmtId="0" fontId="174" fillId="45" borderId="96" xfId="8733" applyFont="1" applyFill="1" applyBorder="1" applyAlignment="1">
      <alignment horizontal="left"/>
    </xf>
    <xf numFmtId="0" fontId="103" fillId="45" borderId="67" xfId="8733" applyFont="1" applyFill="1" applyBorder="1" applyAlignment="1">
      <alignment horizontal="center" wrapText="1"/>
    </xf>
    <xf numFmtId="0" fontId="103" fillId="45" borderId="68" xfId="8733" applyFont="1" applyFill="1" applyBorder="1" applyAlignment="1">
      <alignment horizontal="center" wrapText="1"/>
    </xf>
    <xf numFmtId="0" fontId="103" fillId="45" borderId="71" xfId="8733" applyFont="1" applyFill="1" applyBorder="1" applyAlignment="1">
      <alignment horizontal="center" wrapText="1"/>
    </xf>
    <xf numFmtId="0" fontId="175" fillId="48" borderId="72" xfId="8733" applyFont="1" applyFill="1" applyBorder="1" applyAlignment="1" applyProtection="1">
      <alignment horizontal="right"/>
      <protection locked="0"/>
    </xf>
    <xf numFmtId="0" fontId="175" fillId="48" borderId="11" xfId="8733"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3" applyFont="1" applyFill="1" applyBorder="1" applyAlignment="1">
      <alignment horizontal="center"/>
    </xf>
    <xf numFmtId="0" fontId="167" fillId="45" borderId="13" xfId="8733"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67" fillId="45" borderId="89" xfId="8733" applyFont="1" applyFill="1" applyBorder="1" applyAlignment="1">
      <alignment horizontal="right"/>
    </xf>
    <xf numFmtId="0" fontId="167" fillId="45" borderId="43" xfId="8733" applyFont="1" applyFill="1" applyBorder="1" applyAlignment="1">
      <alignment horizontal="right"/>
    </xf>
    <xf numFmtId="168" fontId="167" fillId="45" borderId="43" xfId="8733" applyNumberFormat="1" applyFont="1" applyFill="1" applyBorder="1" applyAlignment="1">
      <alignment horizontal="left"/>
    </xf>
    <xf numFmtId="168" fontId="167" fillId="45" borderId="88" xfId="8733" applyNumberFormat="1" applyFont="1" applyFill="1" applyBorder="1" applyAlignment="1">
      <alignment horizontal="left"/>
    </xf>
    <xf numFmtId="0" fontId="173" fillId="48" borderId="68" xfId="8733" applyFont="1" applyFill="1" applyBorder="1" applyAlignment="1" applyProtection="1">
      <alignment horizontal="left"/>
      <protection locked="0"/>
    </xf>
    <xf numFmtId="0" fontId="173" fillId="48" borderId="71" xfId="8733" applyFont="1" applyFill="1" applyBorder="1" applyAlignment="1" applyProtection="1">
      <alignment horizontal="left"/>
      <protection locked="0"/>
    </xf>
    <xf numFmtId="0" fontId="167" fillId="45" borderId="69" xfId="8733" applyFont="1" applyFill="1" applyBorder="1" applyAlignment="1">
      <alignment horizontal="center"/>
    </xf>
    <xf numFmtId="0" fontId="167"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0" fontId="170" fillId="48" borderId="74" xfId="8733" applyFont="1" applyFill="1" applyBorder="1" applyAlignment="1" applyProtection="1">
      <alignment horizontal="left"/>
      <protection locked="0"/>
    </xf>
    <xf numFmtId="0" fontId="167" fillId="45" borderId="72" xfId="8733" applyFont="1" applyFill="1" applyBorder="1" applyAlignment="1">
      <alignment horizontal="center"/>
    </xf>
    <xf numFmtId="0" fontId="167" fillId="45" borderId="11" xfId="8733" applyFont="1" applyFill="1" applyBorder="1" applyAlignment="1">
      <alignment horizontal="center"/>
    </xf>
    <xf numFmtId="0" fontId="167" fillId="45" borderId="3" xfId="8733" applyFont="1" applyFill="1" applyBorder="1" applyAlignment="1">
      <alignment horizontal="center"/>
    </xf>
    <xf numFmtId="0" fontId="167" fillId="45" borderId="4" xfId="8733" applyFont="1" applyFill="1" applyBorder="1" applyAlignment="1">
      <alignment horizontal="center"/>
    </xf>
    <xf numFmtId="0" fontId="167" fillId="45" borderId="81" xfId="8733" applyFont="1" applyFill="1" applyBorder="1" applyAlignment="1">
      <alignment horizontal="center"/>
    </xf>
    <xf numFmtId="0" fontId="103" fillId="45" borderId="69" xfId="8733" applyFont="1" applyFill="1" applyBorder="1" applyAlignment="1">
      <alignment horizontal="center"/>
    </xf>
    <xf numFmtId="0" fontId="103" fillId="45" borderId="70" xfId="8733" applyFont="1" applyFill="1" applyBorder="1" applyAlignment="1">
      <alignment horizontal="center"/>
    </xf>
    <xf numFmtId="0" fontId="173" fillId="44" borderId="72" xfId="8733" applyFont="1" applyFill="1" applyBorder="1" applyAlignment="1" applyProtection="1">
      <alignment horizontal="right"/>
      <protection locked="0"/>
    </xf>
    <xf numFmtId="0" fontId="173" fillId="44" borderId="11" xfId="8733" applyFont="1" applyFill="1" applyBorder="1" applyAlignment="1" applyProtection="1">
      <alignment horizontal="right"/>
      <protection locked="0"/>
    </xf>
    <xf numFmtId="0" fontId="173" fillId="44" borderId="76" xfId="8733" applyFont="1" applyFill="1" applyBorder="1" applyAlignment="1" applyProtection="1">
      <alignment horizontal="right"/>
      <protection locked="0"/>
    </xf>
    <xf numFmtId="0" fontId="173" fillId="48" borderId="5" xfId="8733" applyFont="1" applyFill="1" applyBorder="1" applyAlignment="1" applyProtection="1">
      <alignment horizontal="left"/>
      <protection locked="0"/>
    </xf>
    <xf numFmtId="0" fontId="173" fillId="44" borderId="69" xfId="8733" applyFont="1" applyFill="1" applyBorder="1" applyAlignment="1" applyProtection="1">
      <alignment horizontal="right"/>
      <protection locked="0"/>
    </xf>
    <xf numFmtId="0" fontId="173" fillId="44" borderId="70" xfId="8733" applyFont="1" applyFill="1" applyBorder="1" applyAlignment="1" applyProtection="1">
      <alignment horizontal="right"/>
      <protection locked="0"/>
    </xf>
    <xf numFmtId="0" fontId="173" fillId="44" borderId="77" xfId="8733" applyFont="1" applyFill="1" applyBorder="1" applyAlignment="1" applyProtection="1">
      <alignment horizontal="right"/>
      <protection locked="0"/>
    </xf>
    <xf numFmtId="0" fontId="173" fillId="48" borderId="95" xfId="8733" applyFont="1" applyFill="1" applyBorder="1" applyAlignment="1" applyProtection="1">
      <alignment horizontal="left"/>
      <protection locked="0"/>
    </xf>
    <xf numFmtId="0" fontId="167" fillId="45" borderId="65" xfId="8733" applyFont="1" applyFill="1" applyBorder="1" applyAlignment="1">
      <alignment horizontal="center"/>
    </xf>
    <xf numFmtId="0" fontId="167" fillId="45" borderId="29" xfId="8733" applyFont="1" applyFill="1" applyBorder="1" applyAlignment="1">
      <alignment horizontal="center"/>
    </xf>
    <xf numFmtId="0" fontId="167" fillId="45" borderId="31"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 fontId="173" fillId="48" borderId="11" xfId="8733"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4" applyNumberFormat="1" applyFont="1" applyFill="1" applyBorder="1" applyAlignment="1">
      <alignment horizontal="center"/>
    </xf>
    <xf numFmtId="1" fontId="174" fillId="45" borderId="70" xfId="8734" applyNumberFormat="1" applyFont="1" applyFill="1" applyBorder="1" applyAlignment="1">
      <alignment horizontal="center"/>
    </xf>
    <xf numFmtId="0" fontId="174" fillId="45" borderId="70" xfId="8734" applyNumberFormat="1" applyFont="1" applyFill="1" applyBorder="1" applyAlignment="1">
      <alignment horizontal="center"/>
    </xf>
    <xf numFmtId="0" fontId="174" fillId="45" borderId="77" xfId="8734" applyNumberFormat="1" applyFont="1" applyFill="1" applyBorder="1" applyAlignment="1">
      <alignment horizontal="center"/>
    </xf>
    <xf numFmtId="0" fontId="166" fillId="45" borderId="11" xfId="8733" applyFont="1" applyFill="1" applyBorder="1" applyAlignment="1">
      <alignment horizontal="center" vertical="center" wrapText="1"/>
    </xf>
    <xf numFmtId="0" fontId="166" fillId="45" borderId="76" xfId="8733" applyFont="1" applyFill="1" applyBorder="1" applyAlignment="1">
      <alignment horizontal="center" vertical="center" wrapText="1"/>
    </xf>
    <xf numFmtId="1" fontId="178" fillId="48" borderId="70" xfId="8733" applyNumberFormat="1" applyFont="1" applyFill="1" applyBorder="1" applyAlignment="1" applyProtection="1">
      <alignment horizontal="center"/>
      <protection locked="0"/>
    </xf>
    <xf numFmtId="1" fontId="178" fillId="48" borderId="94" xfId="8733" applyNumberFormat="1" applyFont="1" applyFill="1" applyBorder="1" applyAlignment="1" applyProtection="1">
      <alignment horizontal="center"/>
      <protection locked="0"/>
    </xf>
    <xf numFmtId="1" fontId="178" fillId="48" borderId="86" xfId="8733" applyNumberFormat="1" applyFont="1" applyFill="1" applyBorder="1" applyAlignment="1" applyProtection="1">
      <alignment horizontal="center"/>
      <protection locked="0"/>
    </xf>
    <xf numFmtId="1" fontId="178" fillId="48" borderId="95" xfId="8733" applyNumberFormat="1" applyFont="1" applyFill="1" applyBorder="1" applyAlignment="1" applyProtection="1">
      <alignment horizontal="center"/>
      <protection locked="0"/>
    </xf>
    <xf numFmtId="1" fontId="178" fillId="48" borderId="3" xfId="8733" applyNumberFormat="1" applyFont="1" applyFill="1" applyBorder="1" applyAlignment="1" applyProtection="1">
      <alignment horizontal="center"/>
      <protection locked="0"/>
    </xf>
    <xf numFmtId="1" fontId="178" fillId="48" borderId="4" xfId="8733" applyNumberFormat="1" applyFont="1" applyFill="1" applyBorder="1" applyAlignment="1" applyProtection="1">
      <alignment horizontal="center"/>
      <protection locked="0"/>
    </xf>
    <xf numFmtId="1" fontId="178" fillId="48" borderId="5" xfId="8733" applyNumberFormat="1" applyFont="1" applyFill="1" applyBorder="1" applyAlignment="1" applyProtection="1">
      <alignment horizontal="center"/>
      <protection locked="0"/>
    </xf>
    <xf numFmtId="1" fontId="166" fillId="44" borderId="3" xfId="8733" applyNumberFormat="1" applyFont="1" applyFill="1" applyBorder="1" applyAlignment="1">
      <alignment horizontal="center"/>
    </xf>
    <xf numFmtId="1" fontId="166" fillId="44" borderId="4" xfId="8733" applyNumberFormat="1" applyFont="1" applyFill="1" applyBorder="1" applyAlignment="1">
      <alignment horizontal="center"/>
    </xf>
    <xf numFmtId="1" fontId="166" fillId="44" borderId="5" xfId="8733" applyNumberFormat="1" applyFont="1" applyFill="1" applyBorder="1" applyAlignment="1">
      <alignment horizontal="center"/>
    </xf>
    <xf numFmtId="9" fontId="166" fillId="44" borderId="3" xfId="8735" applyFont="1" applyFill="1" applyBorder="1" applyAlignment="1">
      <alignment horizontal="center"/>
    </xf>
    <xf numFmtId="9" fontId="166" fillId="44" borderId="4" xfId="8735" applyFont="1" applyFill="1" applyBorder="1" applyAlignment="1">
      <alignment horizontal="center"/>
    </xf>
    <xf numFmtId="9" fontId="166" fillId="44" borderId="81" xfId="8735" applyFont="1" applyFill="1" applyBorder="1" applyAlignment="1">
      <alignment horizontal="center"/>
    </xf>
    <xf numFmtId="0" fontId="173" fillId="48" borderId="69" xfId="8733" applyFont="1" applyFill="1" applyBorder="1" applyAlignment="1" applyProtection="1">
      <alignment horizontal="right"/>
      <protection locked="0"/>
    </xf>
    <xf numFmtId="0" fontId="173" fillId="48" borderId="70" xfId="8733" applyFont="1" applyFill="1" applyBorder="1" applyAlignment="1" applyProtection="1">
      <alignment horizontal="right"/>
      <protection locked="0"/>
    </xf>
    <xf numFmtId="0" fontId="178" fillId="48" borderId="70" xfId="8733" applyFont="1" applyFill="1" applyBorder="1" applyAlignment="1" applyProtection="1">
      <alignment horizontal="center"/>
      <protection locked="0"/>
    </xf>
    <xf numFmtId="9" fontId="166" fillId="44" borderId="94" xfId="8735" applyFont="1" applyFill="1" applyBorder="1" applyAlignment="1">
      <alignment horizontal="center"/>
    </xf>
    <xf numFmtId="9" fontId="166" fillId="44" borderId="86" xfId="8735" applyFont="1" applyFill="1" applyBorder="1" applyAlignment="1">
      <alignment horizontal="center"/>
    </xf>
    <xf numFmtId="9" fontId="166" fillId="44" borderId="85" xfId="8735" applyFont="1" applyFill="1" applyBorder="1" applyAlignment="1">
      <alignment horizontal="center"/>
    </xf>
    <xf numFmtId="0" fontId="178" fillId="48" borderId="11" xfId="8733" applyFont="1" applyFill="1" applyBorder="1" applyAlignment="1" applyProtection="1">
      <alignment horizontal="center"/>
      <protection locked="0"/>
    </xf>
    <xf numFmtId="1" fontId="178" fillId="48" borderId="11" xfId="8733" applyNumberFormat="1" applyFont="1" applyFill="1" applyBorder="1" applyAlignment="1" applyProtection="1">
      <alignment horizontal="center"/>
      <protection locked="0"/>
    </xf>
    <xf numFmtId="0" fontId="174" fillId="44" borderId="101" xfId="8733" applyFont="1" applyFill="1" applyBorder="1" applyAlignment="1">
      <alignment horizontal="center"/>
    </xf>
    <xf numFmtId="0" fontId="174" fillId="44" borderId="42" xfId="8733" applyFont="1" applyFill="1" applyBorder="1" applyAlignment="1">
      <alignment horizontal="center"/>
    </xf>
    <xf numFmtId="0" fontId="174" fillId="44" borderId="96" xfId="8733"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3" applyFont="1" applyFill="1" applyBorder="1" applyAlignment="1">
      <alignment horizontal="center"/>
    </xf>
    <xf numFmtId="0" fontId="167" fillId="45" borderId="79" xfId="8733" applyFont="1" applyFill="1" applyBorder="1" applyAlignment="1">
      <alignment horizontal="center"/>
    </xf>
    <xf numFmtId="0" fontId="167" fillId="45" borderId="78" xfId="8733" applyFont="1" applyFill="1" applyBorder="1" applyAlignment="1">
      <alignment horizontal="center"/>
    </xf>
    <xf numFmtId="0" fontId="166" fillId="45" borderId="98" xfId="8733" applyFont="1" applyFill="1" applyBorder="1" applyAlignment="1">
      <alignment horizontal="center" vertical="center" wrapText="1"/>
    </xf>
    <xf numFmtId="0" fontId="166" fillId="45" borderId="13" xfId="8733" applyFont="1" applyFill="1" applyBorder="1" applyAlignment="1">
      <alignment horizontal="center" vertical="center"/>
    </xf>
    <xf numFmtId="0" fontId="166" fillId="45" borderId="72" xfId="8733" applyFont="1" applyFill="1" applyBorder="1" applyAlignment="1">
      <alignment horizontal="center" vertical="center"/>
    </xf>
    <xf numFmtId="0" fontId="166" fillId="45" borderId="11" xfId="8733" applyFont="1" applyFill="1" applyBorder="1" applyAlignment="1">
      <alignment horizontal="center" vertical="center"/>
    </xf>
    <xf numFmtId="0" fontId="174" fillId="45" borderId="13" xfId="8733" applyFont="1" applyFill="1" applyBorder="1" applyAlignment="1">
      <alignment horizontal="center" vertical="center" wrapText="1"/>
    </xf>
    <xf numFmtId="0" fontId="174" fillId="45" borderId="13" xfId="8733" applyFont="1" applyFill="1" applyBorder="1" applyAlignment="1">
      <alignment horizontal="center" vertical="center"/>
    </xf>
    <xf numFmtId="0" fontId="174" fillId="45" borderId="11" xfId="8733" applyFont="1" applyFill="1" applyBorder="1" applyAlignment="1">
      <alignment horizontal="center" vertical="center"/>
    </xf>
    <xf numFmtId="0" fontId="174" fillId="45" borderId="9" xfId="8733" applyFont="1" applyFill="1" applyBorder="1" applyAlignment="1">
      <alignment horizontal="center" vertical="center"/>
    </xf>
    <xf numFmtId="0" fontId="174" fillId="45" borderId="3" xfId="8733" applyFont="1" applyFill="1" applyBorder="1" applyAlignment="1">
      <alignment horizontal="center" vertic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6" fillId="45" borderId="65" xfId="8733" applyFont="1" applyFill="1" applyBorder="1" applyAlignment="1">
      <alignment horizontal="center" vertical="center" wrapText="1"/>
    </xf>
    <xf numFmtId="0" fontId="166" fillId="45" borderId="29" xfId="8733" applyFont="1" applyFill="1" applyBorder="1" applyAlignment="1">
      <alignment horizontal="center" vertical="center" wrapText="1"/>
    </xf>
    <xf numFmtId="0" fontId="166" fillId="45" borderId="31" xfId="8733" applyFont="1" applyFill="1" applyBorder="1" applyAlignment="1">
      <alignment horizontal="center" vertical="center" wrapText="1"/>
    </xf>
    <xf numFmtId="0" fontId="166" fillId="45" borderId="73" xfId="8733" applyFont="1" applyFill="1" applyBorder="1" applyAlignment="1">
      <alignment horizontal="center" vertical="center" wrapText="1"/>
    </xf>
    <xf numFmtId="0" fontId="166" fillId="45" borderId="42" xfId="8733" applyFont="1" applyFill="1" applyBorder="1" applyAlignment="1">
      <alignment horizontal="center" vertical="center" wrapText="1"/>
    </xf>
    <xf numFmtId="0" fontId="166" fillId="45" borderId="44" xfId="8733" applyFont="1" applyFill="1" applyBorder="1" applyAlignment="1">
      <alignment horizontal="center" vertical="center" wrapText="1"/>
    </xf>
    <xf numFmtId="9" fontId="174" fillId="48" borderId="13" xfId="8733" applyNumberFormat="1" applyFont="1" applyFill="1" applyBorder="1" applyAlignment="1" applyProtection="1">
      <alignment horizontal="center"/>
      <protection locked="0"/>
    </xf>
    <xf numFmtId="0" fontId="174" fillId="44" borderId="73" xfId="8733" applyFont="1" applyFill="1" applyBorder="1" applyAlignment="1">
      <alignment horizontal="center"/>
    </xf>
    <xf numFmtId="0" fontId="166" fillId="44" borderId="9" xfId="8733" applyFont="1" applyFill="1" applyBorder="1" applyAlignment="1">
      <alignment horizontal="center"/>
    </xf>
    <xf numFmtId="0" fontId="166" fillId="44" borderId="6" xfId="8733" applyFont="1" applyFill="1" applyBorder="1" applyAlignment="1">
      <alignment horizontal="center"/>
    </xf>
    <xf numFmtId="0" fontId="166" fillId="44" borderId="82" xfId="8733" applyFont="1" applyFill="1" applyBorder="1" applyAlignment="1">
      <alignment horizontal="center"/>
    </xf>
    <xf numFmtId="9" fontId="174" fillId="48" borderId="9" xfId="8733" applyNumberFormat="1" applyFont="1" applyFill="1" applyBorder="1" applyAlignment="1" applyProtection="1">
      <alignment horizontal="center"/>
      <protection locked="0"/>
    </xf>
    <xf numFmtId="9" fontId="174" fillId="48" borderId="6" xfId="8733" applyNumberFormat="1" applyFont="1" applyFill="1" applyBorder="1" applyAlignment="1" applyProtection="1">
      <alignment horizontal="center"/>
      <protection locked="0"/>
    </xf>
    <xf numFmtId="9" fontId="174" fillId="48" borderId="10" xfId="8733" applyNumberFormat="1" applyFont="1" applyFill="1" applyBorder="1" applyAlignment="1" applyProtection="1">
      <alignment horizontal="center"/>
      <protection locked="0"/>
    </xf>
    <xf numFmtId="9" fontId="166" fillId="48" borderId="9" xfId="8733" applyNumberFormat="1" applyFont="1" applyFill="1" applyBorder="1" applyAlignment="1" applyProtection="1">
      <alignment horizontal="center"/>
      <protection locked="0"/>
    </xf>
    <xf numFmtId="9" fontId="166" fillId="48" borderId="6" xfId="8733" applyNumberFormat="1" applyFont="1" applyFill="1" applyBorder="1" applyAlignment="1" applyProtection="1">
      <alignment horizontal="center"/>
      <protection locked="0"/>
    </xf>
    <xf numFmtId="9" fontId="166" fillId="48" borderId="10" xfId="8733" applyNumberFormat="1" applyFont="1" applyFill="1" applyBorder="1" applyAlignment="1" applyProtection="1">
      <alignment horizontal="center"/>
      <protection locked="0"/>
    </xf>
    <xf numFmtId="0" fontId="166" fillId="44" borderId="10" xfId="8733" applyFont="1" applyFill="1" applyBorder="1" applyAlignment="1">
      <alignment horizontal="center"/>
    </xf>
    <xf numFmtId="0" fontId="173" fillId="48" borderId="3" xfId="8733" applyFont="1" applyFill="1" applyBorder="1" applyAlignment="1" applyProtection="1">
      <alignment horizontal="center"/>
      <protection locked="0"/>
    </xf>
    <xf numFmtId="0" fontId="173" fillId="48" borderId="4" xfId="8733" applyFont="1" applyFill="1" applyBorder="1" applyAlignment="1" applyProtection="1">
      <alignment horizontal="center"/>
      <protection locked="0"/>
    </xf>
    <xf numFmtId="0" fontId="173" fillId="48" borderId="5" xfId="8733" applyFont="1" applyFill="1" applyBorder="1" applyAlignment="1" applyProtection="1">
      <alignment horizontal="center"/>
      <protection locked="0"/>
    </xf>
    <xf numFmtId="9" fontId="174" fillId="44" borderId="3" xfId="8733" applyNumberFormat="1" applyFont="1" applyFill="1" applyBorder="1" applyAlignment="1">
      <alignment horizontal="center"/>
    </xf>
    <xf numFmtId="9" fontId="174" fillId="44" borderId="4" xfId="8733" applyNumberFormat="1" applyFont="1" applyFill="1" applyBorder="1" applyAlignment="1">
      <alignment horizontal="center"/>
    </xf>
    <xf numFmtId="9" fontId="174" fillId="44" borderId="81" xfId="8733" applyNumberFormat="1" applyFont="1" applyFill="1" applyBorder="1" applyAlignment="1">
      <alignment horizontal="center"/>
    </xf>
    <xf numFmtId="0" fontId="174" fillId="44" borderId="87" xfId="8733" applyFont="1" applyFill="1" applyBorder="1" applyAlignment="1">
      <alignment horizontal="center"/>
    </xf>
    <xf numFmtId="0" fontId="174" fillId="44" borderId="86" xfId="8733" applyFont="1" applyFill="1" applyBorder="1" applyAlignment="1">
      <alignment horizontal="center"/>
    </xf>
    <xf numFmtId="0" fontId="174" fillId="44" borderId="95" xfId="8733" applyFont="1" applyFill="1" applyBorder="1" applyAlignment="1">
      <alignment horizontal="center"/>
    </xf>
    <xf numFmtId="0" fontId="173" fillId="44" borderId="94"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9" fontId="174" fillId="44" borderId="94" xfId="8733" applyNumberFormat="1" applyFont="1" applyFill="1" applyBorder="1" applyAlignment="1">
      <alignment horizontal="center"/>
    </xf>
    <xf numFmtId="9" fontId="174" fillId="44" borderId="86" xfId="8733" applyNumberFormat="1" applyFont="1" applyFill="1" applyBorder="1" applyAlignment="1">
      <alignment horizontal="center"/>
    </xf>
    <xf numFmtId="9" fontId="174" fillId="44" borderId="85" xfId="8733" applyNumberFormat="1" applyFont="1" applyFill="1" applyBorder="1" applyAlignment="1">
      <alignment horizontal="center"/>
    </xf>
    <xf numFmtId="9" fontId="173" fillId="48" borderId="90" xfId="8733" applyNumberFormat="1" applyFont="1" applyFill="1" applyBorder="1" applyAlignment="1" applyProtection="1">
      <alignment horizontal="center"/>
      <protection locked="0"/>
    </xf>
    <xf numFmtId="9" fontId="173" fillId="48" borderId="4" xfId="8733" applyNumberFormat="1" applyFont="1" applyFill="1" applyBorder="1" applyAlignment="1" applyProtection="1">
      <alignment horizontal="center"/>
      <protection locked="0"/>
    </xf>
    <xf numFmtId="9" fontId="173" fillId="48" borderId="5" xfId="8733" applyNumberFormat="1" applyFont="1" applyFill="1" applyBorder="1" applyAlignment="1" applyProtection="1">
      <alignment horizontal="center"/>
      <protection locked="0"/>
    </xf>
    <xf numFmtId="0" fontId="173" fillId="44" borderId="3" xfId="8733" applyFont="1" applyFill="1" applyBorder="1" applyAlignment="1">
      <alignment horizontal="center"/>
    </xf>
    <xf numFmtId="0" fontId="173" fillId="44" borderId="4" xfId="8733" applyFont="1" applyFill="1" applyBorder="1" applyAlignment="1">
      <alignment horizontal="center"/>
    </xf>
    <xf numFmtId="0" fontId="173" fillId="44" borderId="5" xfId="8733" applyFont="1" applyFill="1" applyBorder="1" applyAlignment="1">
      <alignment horizontal="center"/>
    </xf>
    <xf numFmtId="0" fontId="103" fillId="45" borderId="80" xfId="8733" applyFont="1" applyFill="1" applyBorder="1" applyAlignment="1">
      <alignment horizontal="right"/>
    </xf>
    <xf numFmtId="0" fontId="103" fillId="45" borderId="79" xfId="8733" applyFont="1" applyFill="1" applyBorder="1" applyAlignment="1">
      <alignment horizontal="right"/>
    </xf>
    <xf numFmtId="0" fontId="103" fillId="45" borderId="103" xfId="8733" applyFont="1" applyFill="1" applyBorder="1" applyAlignment="1">
      <alignment horizontal="right"/>
    </xf>
    <xf numFmtId="0" fontId="3" fillId="44" borderId="84" xfId="8733" applyFill="1" applyBorder="1" applyAlignment="1">
      <alignment horizontal="center"/>
    </xf>
    <xf numFmtId="0" fontId="3" fillId="44" borderId="102" xfId="8733" applyFill="1" applyBorder="1" applyAlignment="1">
      <alignment horizontal="center"/>
    </xf>
    <xf numFmtId="0" fontId="174" fillId="45" borderId="11" xfId="8733" applyFont="1" applyFill="1" applyBorder="1" applyAlignment="1">
      <alignment horizontal="right"/>
    </xf>
    <xf numFmtId="14" fontId="170" fillId="48" borderId="11" xfId="8733" applyNumberFormat="1" applyFont="1" applyFill="1" applyBorder="1" applyAlignment="1" applyProtection="1">
      <alignment horizontal="center" vertical="center"/>
      <protection locked="0"/>
    </xf>
    <xf numFmtId="0" fontId="170" fillId="48" borderId="11" xfId="8733" applyFont="1" applyFill="1" applyBorder="1" applyAlignment="1" applyProtection="1">
      <alignment horizontal="center" vertical="center"/>
      <protection locked="0"/>
    </xf>
    <xf numFmtId="0" fontId="174" fillId="45" borderId="97" xfId="8733" applyFont="1" applyFill="1" applyBorder="1" applyAlignment="1">
      <alignment horizontal="center"/>
    </xf>
    <xf numFmtId="0" fontId="174" fillId="45" borderId="2" xfId="8733" applyFont="1" applyFill="1" applyBorder="1" applyAlignment="1">
      <alignment horizontal="center"/>
    </xf>
    <xf numFmtId="0" fontId="174" fillId="45" borderId="7" xfId="8733" applyFont="1" applyFill="1" applyBorder="1" applyAlignment="1">
      <alignment horizontal="center"/>
    </xf>
    <xf numFmtId="0" fontId="174" fillId="45" borderId="3" xfId="8733" applyFont="1" applyFill="1" applyBorder="1" applyAlignment="1">
      <alignment horizontal="center"/>
    </xf>
    <xf numFmtId="0" fontId="174" fillId="45" borderId="4" xfId="8733" applyFont="1" applyFill="1" applyBorder="1" applyAlignment="1">
      <alignment horizontal="center"/>
    </xf>
    <xf numFmtId="0" fontId="174" fillId="45" borderId="5" xfId="8733" applyFont="1" applyFill="1" applyBorder="1" applyAlignment="1">
      <alignment horizontal="center"/>
    </xf>
    <xf numFmtId="0" fontId="174" fillId="45" borderId="81" xfId="8733" applyFont="1" applyFill="1" applyBorder="1" applyAlignment="1">
      <alignment horizontal="center"/>
    </xf>
    <xf numFmtId="0" fontId="103" fillId="45" borderId="80" xfId="8733" applyFont="1" applyFill="1" applyBorder="1" applyAlignment="1">
      <alignment horizontal="center"/>
    </xf>
    <xf numFmtId="0" fontId="103" fillId="45" borderId="79" xfId="8733" applyFont="1" applyFill="1" applyBorder="1" applyAlignment="1">
      <alignment horizontal="center"/>
    </xf>
    <xf numFmtId="0" fontId="103" fillId="45" borderId="78" xfId="8733" applyFont="1" applyFill="1" applyBorder="1" applyAlignment="1">
      <alignment horizontal="center"/>
    </xf>
    <xf numFmtId="0" fontId="170" fillId="48" borderId="80" xfId="8733" applyFont="1" applyFill="1" applyBorder="1" applyAlignment="1" applyProtection="1">
      <alignment horizontal="center"/>
      <protection locked="0"/>
    </xf>
    <xf numFmtId="0" fontId="170" fillId="48" borderId="79" xfId="8733" applyFont="1" applyFill="1" applyBorder="1" applyAlignment="1" applyProtection="1">
      <alignment horizontal="center"/>
      <protection locked="0"/>
    </xf>
    <xf numFmtId="0" fontId="170" fillId="48" borderId="78" xfId="8733" applyFont="1" applyFill="1" applyBorder="1" applyAlignment="1" applyProtection="1">
      <alignment horizontal="center"/>
      <protection locked="0"/>
    </xf>
    <xf numFmtId="1" fontId="3" fillId="44" borderId="11" xfId="8733" applyNumberFormat="1" applyFill="1" applyBorder="1" applyAlignment="1">
      <alignment horizontal="center"/>
    </xf>
    <xf numFmtId="0" fontId="3" fillId="44" borderId="11" xfId="8733" applyFill="1" applyBorder="1" applyAlignment="1">
      <alignment horizontal="center"/>
    </xf>
    <xf numFmtId="0" fontId="171" fillId="45" borderId="11" xfId="8733" applyFont="1" applyFill="1" applyBorder="1" applyAlignment="1">
      <alignment horizontal="right" wrapText="1"/>
    </xf>
    <xf numFmtId="0" fontId="177" fillId="45" borderId="11" xfId="8733" applyFont="1" applyFill="1" applyBorder="1" applyAlignment="1">
      <alignment horizontal="right"/>
    </xf>
    <xf numFmtId="14" fontId="170" fillId="48" borderId="11" xfId="8733" applyNumberFormat="1"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168" fontId="175" fillId="44" borderId="11" xfId="8734" applyNumberFormat="1" applyFont="1" applyFill="1" applyBorder="1" applyAlignment="1" applyProtection="1">
      <alignment horizontal="left"/>
    </xf>
    <xf numFmtId="0" fontId="170" fillId="44" borderId="80" xfId="8733" applyFont="1" applyFill="1" applyBorder="1" applyAlignment="1">
      <alignment horizontal="left"/>
    </xf>
    <xf numFmtId="0" fontId="170" fillId="44" borderId="79" xfId="8733" applyFont="1" applyFill="1" applyBorder="1" applyAlignment="1">
      <alignment horizontal="left"/>
    </xf>
    <xf numFmtId="0" fontId="170" fillId="44" borderId="78" xfId="8733" applyFont="1" applyFill="1" applyBorder="1" applyAlignment="1">
      <alignment horizontal="left"/>
    </xf>
    <xf numFmtId="0" fontId="171" fillId="45" borderId="11" xfId="8733" applyFont="1" applyFill="1" applyBorder="1" applyAlignment="1">
      <alignment horizontal="right"/>
    </xf>
    <xf numFmtId="1" fontId="170" fillId="48" borderId="11" xfId="8733" applyNumberFormat="1" applyFont="1" applyFill="1" applyBorder="1" applyAlignment="1" applyProtection="1">
      <alignment horizontal="center"/>
      <protection locked="0"/>
    </xf>
    <xf numFmtId="0" fontId="3" fillId="44" borderId="80" xfId="8733" applyFill="1" applyBorder="1" applyAlignment="1">
      <alignment horizontal="center"/>
    </xf>
    <xf numFmtId="0" fontId="3" fillId="44" borderId="79" xfId="8733" applyFill="1" applyBorder="1" applyAlignment="1">
      <alignment horizontal="center"/>
    </xf>
    <xf numFmtId="0" fontId="3" fillId="44" borderId="78" xfId="8733" applyFill="1" applyBorder="1" applyAlignment="1">
      <alignment horizontal="center"/>
    </xf>
    <xf numFmtId="0" fontId="182" fillId="51" borderId="65" xfId="8733" applyFont="1" applyFill="1" applyBorder="1" applyAlignment="1">
      <alignment horizontal="center"/>
    </xf>
    <xf numFmtId="0" fontId="182" fillId="51" borderId="29" xfId="8733" applyFont="1" applyFill="1" applyBorder="1" applyAlignment="1">
      <alignment horizontal="center"/>
    </xf>
    <xf numFmtId="0" fontId="182" fillId="51" borderId="31" xfId="8733" applyFont="1" applyFill="1" applyBorder="1" applyAlignment="1">
      <alignment horizontal="center"/>
    </xf>
    <xf numFmtId="0" fontId="167" fillId="48" borderId="66" xfId="8733" applyFont="1" applyFill="1" applyBorder="1" applyAlignment="1">
      <alignment horizontal="center"/>
    </xf>
    <xf numFmtId="0" fontId="167" fillId="48" borderId="0" xfId="8733" applyFont="1" applyFill="1" applyAlignment="1">
      <alignment horizontal="center"/>
    </xf>
    <xf numFmtId="0" fontId="167" fillId="48" borderId="41" xfId="8733" applyFont="1" applyFill="1" applyBorder="1" applyAlignment="1">
      <alignment horizontal="center"/>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6" xfId="4496" applyFont="1" applyFill="1" applyBorder="1" applyAlignment="1" applyProtection="1">
      <alignment horizontal="center"/>
      <protection locked="0"/>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0" fontId="25" fillId="0" borderId="0" xfId="4495" applyFont="1" applyAlignment="1">
      <alignment horizontal="right"/>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23" fillId="5" borderId="55" xfId="4496" applyFont="1" applyFill="1" applyBorder="1" applyAlignment="1" applyProtection="1">
      <alignment horizontal="center"/>
      <protection locked="0"/>
    </xf>
    <xf numFmtId="0" fontId="123" fillId="0" borderId="47" xfId="4496" applyFont="1" applyBorder="1"/>
    <xf numFmtId="0" fontId="123" fillId="0" borderId="48" xfId="4496" applyFont="1" applyBorder="1"/>
    <xf numFmtId="0" fontId="123" fillId="0" borderId="49" xfId="4496" applyFont="1" applyBorder="1"/>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43" borderId="55" xfId="4496" applyFont="1" applyFill="1" applyBorder="1" applyAlignment="1" applyProtection="1">
      <alignment horizontal="left" vertical="top" wrapText="1"/>
      <protection locked="0"/>
    </xf>
    <xf numFmtId="0" fontId="123" fillId="43" borderId="6" xfId="4496" applyFont="1" applyFill="1" applyBorder="1" applyAlignment="1" applyProtection="1">
      <alignment horizontal="left" vertical="top" wrapText="1"/>
      <protection locked="0"/>
    </xf>
    <xf numFmtId="0" fontId="123" fillId="43" borderId="56" xfId="4496" applyFont="1" applyFill="1" applyBorder="1" applyAlignment="1" applyProtection="1">
      <alignment horizontal="left" vertical="top" wrapText="1"/>
      <protection locked="0"/>
    </xf>
    <xf numFmtId="0" fontId="25" fillId="0" borderId="0" xfId="4495" applyFont="1" applyAlignment="1">
      <alignment horizontal="center" vertical="top"/>
    </xf>
    <xf numFmtId="0" fontId="18" fillId="5" borderId="6" xfId="4495" applyFont="1" applyFill="1" applyBorder="1" applyAlignment="1" applyProtection="1">
      <alignment horizontal="left"/>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2" xfId="1192" applyNumberFormat="1" applyFill="1" applyBorder="1" applyAlignment="1" applyProtection="1">
      <alignment horizontal="center"/>
      <protection locked="0"/>
    </xf>
    <xf numFmtId="9" fontId="18" fillId="5" borderId="4" xfId="1192" applyNumberFormat="1" applyFill="1" applyBorder="1" applyAlignment="1" applyProtection="1">
      <alignment horizontal="left"/>
      <protection locked="0"/>
    </xf>
    <xf numFmtId="168" fontId="18" fillId="0" borderId="0" xfId="1192" applyNumberFormat="1" applyAlignment="1">
      <alignment horizontal="right"/>
    </xf>
    <xf numFmtId="1" fontId="18"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1"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25" fillId="0" borderId="3" xfId="4495" applyFont="1" applyBorder="1" applyAlignment="1">
      <alignment horizontal="left"/>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8" fillId="0" borderId="6" xfId="1192" applyBorder="1" applyAlignment="1">
      <alignment horizontal="right"/>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168" fontId="18" fillId="0" borderId="6" xfId="1192" applyNumberFormat="1" applyBorder="1" applyAlignment="1">
      <alignment horizontal="right"/>
    </xf>
    <xf numFmtId="0" fontId="119" fillId="0" borderId="4" xfId="1192" applyFont="1" applyBorder="1" applyAlignment="1">
      <alignment horizontal="left"/>
    </xf>
    <xf numFmtId="168" fontId="18" fillId="43" borderId="6" xfId="543" applyNumberFormat="1" applyFill="1" applyBorder="1" applyAlignment="1" applyProtection="1">
      <alignment horizontal="center"/>
      <protection locked="0"/>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10" fontId="26" fillId="0" borderId="2" xfId="4495" applyNumberFormat="1" applyFont="1" applyBorder="1" applyAlignment="1">
      <alignment horizontal="center"/>
    </xf>
    <xf numFmtId="4" fontId="26" fillId="0" borderId="0" xfId="4495" applyNumberFormat="1" applyFont="1" applyAlignment="1">
      <alignment horizontal="center"/>
    </xf>
    <xf numFmtId="0" fontId="34" fillId="42" borderId="2" xfId="4495" applyFont="1" applyFill="1" applyBorder="1" applyAlignment="1">
      <alignment horizontal="center"/>
    </xf>
    <xf numFmtId="0" fontId="34" fillId="42" borderId="6" xfId="4495" applyFont="1" applyFill="1" applyBorder="1" applyAlignment="1">
      <alignment horizontal="center"/>
    </xf>
    <xf numFmtId="4" fontId="26" fillId="0" borderId="6" xfId="4495" applyNumberFormat="1" applyFont="1" applyBorder="1" applyAlignment="1">
      <alignment horizontal="center"/>
    </xf>
    <xf numFmtId="168" fontId="18" fillId="0" borderId="4" xfId="1192" applyNumberFormat="1" applyBorder="1" applyAlignment="1">
      <alignment horizontal="right"/>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3" fillId="0" borderId="0" xfId="1192" applyFont="1" applyAlignment="1">
      <alignment horizontal="center"/>
    </xf>
    <xf numFmtId="0" fontId="99" fillId="0" borderId="69" xfId="4496" applyFont="1" applyBorder="1" applyAlignment="1">
      <alignment horizontal="right"/>
    </xf>
    <xf numFmtId="0" fontId="99" fillId="0" borderId="70" xfId="4496" applyFont="1" applyBorder="1" applyAlignment="1">
      <alignment horizontal="right"/>
    </xf>
    <xf numFmtId="0" fontId="99" fillId="0" borderId="11" xfId="4496" applyFont="1" applyBorder="1"/>
    <xf numFmtId="0" fontId="99" fillId="0" borderId="76" xfId="4496" applyFont="1" applyBorder="1"/>
    <xf numFmtId="0" fontId="99" fillId="0" borderId="70" xfId="4496" applyFont="1" applyBorder="1"/>
    <xf numFmtId="0" fontId="99" fillId="0" borderId="77" xfId="4496" applyFont="1" applyBorder="1"/>
    <xf numFmtId="0" fontId="99" fillId="0" borderId="68" xfId="4496" applyFont="1" applyBorder="1"/>
    <xf numFmtId="0" fontId="99" fillId="0" borderId="71" xfId="4496" applyFont="1" applyBorder="1"/>
    <xf numFmtId="0" fontId="99" fillId="0" borderId="67" xfId="4496" applyFont="1" applyBorder="1" applyAlignment="1">
      <alignment horizontal="right"/>
    </xf>
    <xf numFmtId="0" fontId="99" fillId="0" borderId="68" xfId="4496" applyFont="1" applyBorder="1" applyAlignment="1">
      <alignment horizontal="right"/>
    </xf>
    <xf numFmtId="0" fontId="99" fillId="0" borderId="0" xfId="4496" applyFont="1" applyAlignment="1">
      <alignment horizontal="left" wrapText="1" indent="1"/>
    </xf>
    <xf numFmtId="49" fontId="137"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99" fillId="0" borderId="11" xfId="4499" applyNumberFormat="1" applyFont="1" applyFill="1" applyBorder="1" applyAlignment="1" applyProtection="1">
      <alignment horizontal="left" vertical="center" inden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8"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0" fontId="99" fillId="0" borderId="72" xfId="4496" applyFont="1" applyBorder="1" applyAlignment="1">
      <alignment horizontal="right"/>
    </xf>
    <xf numFmtId="0" fontId="99" fillId="0" borderId="11" xfId="4496" applyFont="1" applyBorder="1" applyAlignment="1">
      <alignment horizontal="right"/>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43358">
    <cellStyle name="20% - Accent1" xfId="1" builtinId="30" customBuiltin="1"/>
    <cellStyle name="20% - Accent1 10" xfId="4504" xr:uid="{00000000-0005-0000-0000-000001000000}"/>
    <cellStyle name="20% - Accent1 10 2" xfId="12954" xr:uid="{77143718-35A9-4B3C-A085-7088FB79BDB1}"/>
    <cellStyle name="20% - Accent1 10 2 2" xfId="39128" xr:uid="{5A7BFE71-8712-4D03-9A22-A51B66C4DEF7}"/>
    <cellStyle name="20% - Accent1 10 3" xfId="29849" xr:uid="{9197E193-197E-489E-8E57-01B5C7939EF6}"/>
    <cellStyle name="20% - Accent1 10 4" xfId="21401" xr:uid="{251F32B5-FFD3-4584-8B04-43639E884F07}"/>
    <cellStyle name="20% - Accent1 11" xfId="8736" xr:uid="{B1E916FA-0F22-4A5B-A4EC-C69B5DD5CF74}"/>
    <cellStyle name="20% - Accent1 11 2" xfId="34911" xr:uid="{845F487B-B77B-4749-AAD3-D97DCE2F81B6}"/>
    <cellStyle name="20% - Accent1 12" xfId="34079" xr:uid="{3142E401-3083-42E9-90DF-A6D976B7EAC5}"/>
    <cellStyle name="20% - Accent1 13" xfId="25631" xr:uid="{CA6A0023-A643-445F-9CA0-47CF5FA98C3B}"/>
    <cellStyle name="20% - Accent1 14" xfId="17184" xr:uid="{C29454A3-5CD4-442F-BFD1-8359EECBC763}"/>
    <cellStyle name="20% - Accent1 2" xfId="2" xr:uid="{00000000-0005-0000-0000-000002000000}"/>
    <cellStyle name="20% - Accent1 2 10" xfId="8737" xr:uid="{3B342806-F9FB-440C-87E2-BD2E731B64B0}"/>
    <cellStyle name="20% - Accent1 2 10 2" xfId="34912" xr:uid="{2A9CE4B5-7A41-4C0F-A92E-093E52F1BFFD}"/>
    <cellStyle name="20% - Accent1 2 11" xfId="34080" xr:uid="{434CD40D-236D-4538-B014-FFA364977921}"/>
    <cellStyle name="20% - Accent1 2 12" xfId="25632" xr:uid="{EC45236E-91C6-4529-9234-08C5C9576740}"/>
    <cellStyle name="20% - Accent1 2 13" xfId="17185" xr:uid="{5AB1F1D6-37EB-48BF-98D5-C3D4F1CE834D}"/>
    <cellStyle name="20% - Accent1 2 2" xfId="3" xr:uid="{00000000-0005-0000-0000-000003000000}"/>
    <cellStyle name="20% - Accent1 2 2 10" xfId="34081" xr:uid="{04BAB0CB-339E-4787-8AF1-8B968CA65C0B}"/>
    <cellStyle name="20% - Accent1 2 2 11" xfId="25633" xr:uid="{1C6335F2-3A0F-4ED2-BF32-E6DDE9496B1A}"/>
    <cellStyle name="20% - Accent1 2 2 12" xfId="17186" xr:uid="{DF314F44-0541-4667-8FFF-9DB2177417D3}"/>
    <cellStyle name="20% - Accent1 2 2 2" xfId="4" xr:uid="{00000000-0005-0000-0000-000004000000}"/>
    <cellStyle name="20% - Accent1 2 2 2 10" xfId="25634" xr:uid="{06B56929-7E4A-4AAC-966B-C5F3C415E005}"/>
    <cellStyle name="20% - Accent1 2 2 2 11" xfId="17187" xr:uid="{E52603B8-C947-4022-8531-6C0C796A94CC}"/>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23556203-A95C-4E18-AA70-9807821BAE7D}"/>
    <cellStyle name="20% - Accent1 2 2 2 2 2 2 2 2" xfId="41690" xr:uid="{A7B4CC48-6C9D-4593-ADD2-9E1E78235B3D}"/>
    <cellStyle name="20% - Accent1 2 2 2 2 2 2 3" xfId="32411" xr:uid="{7E463D13-D8D2-4E22-9833-B6EE35944108}"/>
    <cellStyle name="20% - Accent1 2 2 2 2 2 2 4" xfId="23963" xr:uid="{D0855CEE-2C05-41ED-9435-AF79607FCFE3}"/>
    <cellStyle name="20% - Accent1 2 2 2 2 2 3" xfId="11298" xr:uid="{7DCA62E4-7F7E-443A-841E-E16A3D87212D}"/>
    <cellStyle name="20% - Accent1 2 2 2 2 2 3 2" xfId="37473" xr:uid="{2F1689D2-FD6B-49F4-89AD-FBD52796F785}"/>
    <cellStyle name="20% - Accent1 2 2 2 2 2 4" xfId="28193" xr:uid="{89299F67-6415-4319-84F9-392F2A972FDF}"/>
    <cellStyle name="20% - Accent1 2 2 2 2 2 5" xfId="19746" xr:uid="{59874851-5824-4530-8A4E-429FB00EB4B9}"/>
    <cellStyle name="20% - Accent1 2 2 2 2 3" xfId="4921" xr:uid="{00000000-0005-0000-0000-000008000000}"/>
    <cellStyle name="20% - Accent1 2 2 2 2 3 2" xfId="13371" xr:uid="{FE811292-99DD-437A-AAFD-625B72523AB0}"/>
    <cellStyle name="20% - Accent1 2 2 2 2 3 2 2" xfId="39545" xr:uid="{8867381E-E966-4ED2-B1C1-333130580125}"/>
    <cellStyle name="20% - Accent1 2 2 2 2 3 3" xfId="30266" xr:uid="{99A4AEBB-BAF3-4FE8-A43C-26264DF923B7}"/>
    <cellStyle name="20% - Accent1 2 2 2 2 3 4" xfId="21818" xr:uid="{0F58570E-A7D5-48C2-A850-93135FA88CBB}"/>
    <cellStyle name="20% - Accent1 2 2 2 2 4" xfId="9153" xr:uid="{AD22DE79-4A8C-4027-8046-B89CB133BF9C}"/>
    <cellStyle name="20% - Accent1 2 2 2 2 4 2" xfId="35328" xr:uid="{46B47557-40DE-40C3-98EF-90A4A67B6FAD}"/>
    <cellStyle name="20% - Accent1 2 2 2 2 5" xfId="34498" xr:uid="{115833CA-5459-483D-BC2C-8281AABB3AE3}"/>
    <cellStyle name="20% - Accent1 2 2 2 2 6" xfId="26048" xr:uid="{FC1D1C08-A81C-485B-BCE1-FDF843395EB0}"/>
    <cellStyle name="20% - Accent1 2 2 2 2 7" xfId="17601" xr:uid="{52D3C599-2149-4668-A6E7-F975B174E81A}"/>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6BEC4212-795B-4C0A-972D-6F8662652790}"/>
    <cellStyle name="20% - Accent1 2 2 2 3 2 2 2 2" xfId="42103" xr:uid="{97498BA3-0130-44E4-8891-18EC2F89A2A5}"/>
    <cellStyle name="20% - Accent1 2 2 2 3 2 2 3" xfId="32824" xr:uid="{23966260-3A99-4C47-8B1C-9B711006F763}"/>
    <cellStyle name="20% - Accent1 2 2 2 3 2 2 4" xfId="24376" xr:uid="{5A56B4FC-F57E-4D0D-A734-294C235026A3}"/>
    <cellStyle name="20% - Accent1 2 2 2 3 2 3" xfId="11711" xr:uid="{FD6D0F3F-3975-4861-A697-9469ACBE4FE7}"/>
    <cellStyle name="20% - Accent1 2 2 2 3 2 3 2" xfId="37886" xr:uid="{2F06DAD5-9D6D-460A-96E3-AC4B3AFBE534}"/>
    <cellStyle name="20% - Accent1 2 2 2 3 2 4" xfId="28606" xr:uid="{8E9D8A22-8DBC-43FA-B24C-5FB77CDBBF2E}"/>
    <cellStyle name="20% - Accent1 2 2 2 3 2 5" xfId="20159" xr:uid="{819E3D29-039C-4112-B303-D88962089BBA}"/>
    <cellStyle name="20% - Accent1 2 2 2 3 3" xfId="5334" xr:uid="{00000000-0005-0000-0000-00000C000000}"/>
    <cellStyle name="20% - Accent1 2 2 2 3 3 2" xfId="13784" xr:uid="{E3B4D9D1-85FD-423A-8946-600E78EFD2A0}"/>
    <cellStyle name="20% - Accent1 2 2 2 3 3 2 2" xfId="39958" xr:uid="{AFEE836B-D16D-49A4-BD3C-FD18E1FF2F3B}"/>
    <cellStyle name="20% - Accent1 2 2 2 3 3 3" xfId="30679" xr:uid="{E842E791-4F75-461C-A996-413378B74D7B}"/>
    <cellStyle name="20% - Accent1 2 2 2 3 3 4" xfId="22231" xr:uid="{EF5DE848-B919-4D4F-A0C3-DEABF80F4AC5}"/>
    <cellStyle name="20% - Accent1 2 2 2 3 4" xfId="9566" xr:uid="{57BE63ED-1EF1-43FC-910A-0DF54B095CFC}"/>
    <cellStyle name="20% - Accent1 2 2 2 3 4 2" xfId="35741" xr:uid="{C159316A-602E-4A92-AA7F-5CDEBBBDF670}"/>
    <cellStyle name="20% - Accent1 2 2 2 3 5" xfId="26461" xr:uid="{A76A823D-A4CE-4F60-8602-64B53EED63D6}"/>
    <cellStyle name="20% - Accent1 2 2 2 3 6" xfId="18014" xr:uid="{7B3CBCF0-2A63-4B5B-9EFA-861A3315B2A9}"/>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A15E4F3D-0F82-452E-BC61-06C32777F78D}"/>
    <cellStyle name="20% - Accent1 2 2 2 4 2 2 2 2" xfId="42516" xr:uid="{E57C4BB4-5F55-4F75-B584-0B05BA51ABB2}"/>
    <cellStyle name="20% - Accent1 2 2 2 4 2 2 3" xfId="33237" xr:uid="{3D9A0FF1-F44B-466D-A11A-074EDA050DC0}"/>
    <cellStyle name="20% - Accent1 2 2 2 4 2 2 4" xfId="24789" xr:uid="{DBBD7A5E-77E1-4AAA-B2C0-5973DA621F30}"/>
    <cellStyle name="20% - Accent1 2 2 2 4 2 3" xfId="12124" xr:uid="{D3450908-B78B-4B58-BDEF-3D215D0BA2C3}"/>
    <cellStyle name="20% - Accent1 2 2 2 4 2 3 2" xfId="38299" xr:uid="{FA4C664B-7A87-4362-913E-DAA0844539F1}"/>
    <cellStyle name="20% - Accent1 2 2 2 4 2 4" xfId="29019" xr:uid="{36BC0B19-E88A-4F4D-9E71-BE4047B4B880}"/>
    <cellStyle name="20% - Accent1 2 2 2 4 2 5" xfId="20572" xr:uid="{F7EB8B3A-ED11-436E-92FA-02E791CD3395}"/>
    <cellStyle name="20% - Accent1 2 2 2 4 3" xfId="5747" xr:uid="{00000000-0005-0000-0000-000010000000}"/>
    <cellStyle name="20% - Accent1 2 2 2 4 3 2" xfId="14197" xr:uid="{8EEB1B37-5824-4745-A4D9-DB4EE6F5FF06}"/>
    <cellStyle name="20% - Accent1 2 2 2 4 3 2 2" xfId="40371" xr:uid="{CA04EC4F-B267-4A96-9DA2-D24980E465AE}"/>
    <cellStyle name="20% - Accent1 2 2 2 4 3 3" xfId="31092" xr:uid="{21EDA318-A347-4C69-9312-F38F23DDBBFE}"/>
    <cellStyle name="20% - Accent1 2 2 2 4 3 4" xfId="22644" xr:uid="{EFD00C30-65AD-44C8-9A06-1F54EDD892AD}"/>
    <cellStyle name="20% - Accent1 2 2 2 4 4" xfId="9979" xr:uid="{71BD3D7E-8B27-4B4E-A66C-03E2A4832B0F}"/>
    <cellStyle name="20% - Accent1 2 2 2 4 4 2" xfId="36154" xr:uid="{4C00B137-3CEE-4F84-8A94-3ABCFD61AF6B}"/>
    <cellStyle name="20% - Accent1 2 2 2 4 5" xfId="26874" xr:uid="{2AAF3773-448C-456D-AF46-E21EF9573938}"/>
    <cellStyle name="20% - Accent1 2 2 2 4 6" xfId="18427" xr:uid="{E58DD235-5FED-4CC2-BC43-B4AD32606A84}"/>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6293286F-2D9A-447C-BA26-DBDB483BC930}"/>
    <cellStyle name="20% - Accent1 2 2 2 5 2 2 2 2" xfId="42929" xr:uid="{7B4FF939-878E-4CA5-A517-B0F7DBC1EF40}"/>
    <cellStyle name="20% - Accent1 2 2 2 5 2 2 3" xfId="33650" xr:uid="{F0BD5216-C886-4ED4-BDB7-79F231C6A7E3}"/>
    <cellStyle name="20% - Accent1 2 2 2 5 2 2 4" xfId="25202" xr:uid="{4337654F-02CC-479E-AC1D-364AAD9A2C90}"/>
    <cellStyle name="20% - Accent1 2 2 2 5 2 3" xfId="12537" xr:uid="{0E9D43E7-1364-46CF-A29C-C91D555FC118}"/>
    <cellStyle name="20% - Accent1 2 2 2 5 2 3 2" xfId="38712" xr:uid="{2EBD1CE5-46BC-4EEA-99FA-6165925C60D3}"/>
    <cellStyle name="20% - Accent1 2 2 2 5 2 4" xfId="29432" xr:uid="{BB8A455E-C0A7-40B2-8137-970F9F622E00}"/>
    <cellStyle name="20% - Accent1 2 2 2 5 2 5" xfId="20985" xr:uid="{90F4481C-59F7-41D1-882C-6B2ABD78A39F}"/>
    <cellStyle name="20% - Accent1 2 2 2 5 3" xfId="6160" xr:uid="{00000000-0005-0000-0000-000014000000}"/>
    <cellStyle name="20% - Accent1 2 2 2 5 3 2" xfId="14610" xr:uid="{A683F2B9-682C-47BE-B918-A36FE3594D26}"/>
    <cellStyle name="20% - Accent1 2 2 2 5 3 2 2" xfId="40784" xr:uid="{16478DC6-C141-4986-87EF-259E704A18E1}"/>
    <cellStyle name="20% - Accent1 2 2 2 5 3 3" xfId="31505" xr:uid="{300FAC3A-7FEA-44E5-9604-327684D38FFE}"/>
    <cellStyle name="20% - Accent1 2 2 2 5 3 4" xfId="23057" xr:uid="{0C0A73DF-F192-4522-8F32-9ABCA178DC70}"/>
    <cellStyle name="20% - Accent1 2 2 2 5 4" xfId="10392" xr:uid="{EE8DD4C7-5B47-477D-B360-19F9A467AF9B}"/>
    <cellStyle name="20% - Accent1 2 2 2 5 4 2" xfId="36567" xr:uid="{B4FBF1BB-9A82-412B-81B4-FD3B794582FC}"/>
    <cellStyle name="20% - Accent1 2 2 2 5 5" xfId="27287" xr:uid="{79763CC6-2FA0-46F8-9DBB-E7804FAFD3C4}"/>
    <cellStyle name="20% - Accent1 2 2 2 5 6" xfId="18840" xr:uid="{4E45FCBA-1009-4E34-BDAC-F5F201A5D31D}"/>
    <cellStyle name="20% - Accent1 2 2 2 6" xfId="2267" xr:uid="{00000000-0005-0000-0000-000015000000}"/>
    <cellStyle name="20% - Accent1 2 2 2 6 2" xfId="6573" xr:uid="{00000000-0005-0000-0000-000016000000}"/>
    <cellStyle name="20% - Accent1 2 2 2 6 2 2" xfId="15023" xr:uid="{40A77406-226C-402E-B5AF-4DB1A5A14DFF}"/>
    <cellStyle name="20% - Accent1 2 2 2 6 2 2 2" xfId="41197" xr:uid="{C79A0CEB-3B3C-428A-8D0D-6DAAB643CF54}"/>
    <cellStyle name="20% - Accent1 2 2 2 6 2 3" xfId="31918" xr:uid="{4459627D-81D4-4D38-8D8B-D79E0732877E}"/>
    <cellStyle name="20% - Accent1 2 2 2 6 2 4" xfId="23470" xr:uid="{A96E6314-2E6B-4694-B7C0-450BCBE96423}"/>
    <cellStyle name="20% - Accent1 2 2 2 6 3" xfId="10805" xr:uid="{A19040BC-A27B-4C99-8B8F-0D0C9411C7FB}"/>
    <cellStyle name="20% - Accent1 2 2 2 6 3 2" xfId="36980" xr:uid="{2BFE0898-4419-41CB-85B1-E63228B8C064}"/>
    <cellStyle name="20% - Accent1 2 2 2 6 4" xfId="27700" xr:uid="{B1171CE1-049C-4E6B-BD26-F0A97AA7DC83}"/>
    <cellStyle name="20% - Accent1 2 2 2 6 5" xfId="19253" xr:uid="{60A5983B-B28C-4B90-A86D-806E72B2D18A}"/>
    <cellStyle name="20% - Accent1 2 2 2 7" xfId="4507" xr:uid="{00000000-0005-0000-0000-000017000000}"/>
    <cellStyle name="20% - Accent1 2 2 2 7 2" xfId="12957" xr:uid="{5B705B54-8318-4118-8EAB-07337C0A3A72}"/>
    <cellStyle name="20% - Accent1 2 2 2 7 2 2" xfId="39131" xr:uid="{5D74EDB3-F93B-4D61-9737-7741C4CF0821}"/>
    <cellStyle name="20% - Accent1 2 2 2 7 3" xfId="29852" xr:uid="{E910E37F-29FD-44C3-B34D-6E1CC9AB3838}"/>
    <cellStyle name="20% - Accent1 2 2 2 7 4" xfId="21404" xr:uid="{02B402BD-437B-4A3D-80A1-50484D5069C3}"/>
    <cellStyle name="20% - Accent1 2 2 2 8" xfId="8739" xr:uid="{CDDDD02D-5DA1-4182-8EB6-3EE13412289F}"/>
    <cellStyle name="20% - Accent1 2 2 2 8 2" xfId="34914" xr:uid="{40F026D1-261B-4C71-9023-8E17FBBBDF10}"/>
    <cellStyle name="20% - Accent1 2 2 2 9" xfId="34082" xr:uid="{4130C210-BCED-4363-9954-1D4DEB664A76}"/>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C9076794-A92E-455F-B619-DF2FCC4CFCB4}"/>
    <cellStyle name="20% - Accent1 2 2 3 2 2 2 2" xfId="41689" xr:uid="{F47E0D9D-DB97-4EFB-9CDB-C7BE37ADB38C}"/>
    <cellStyle name="20% - Accent1 2 2 3 2 2 3" xfId="32410" xr:uid="{2E75E5BD-C50C-4C9F-941A-299ECE7B0145}"/>
    <cellStyle name="20% - Accent1 2 2 3 2 2 4" xfId="23962" xr:uid="{33C4AD24-5827-41CA-9B8D-324D41F572C0}"/>
    <cellStyle name="20% - Accent1 2 2 3 2 3" xfId="11297" xr:uid="{FE1BCE70-7F9E-4B27-B9BD-03795C0D546F}"/>
    <cellStyle name="20% - Accent1 2 2 3 2 3 2" xfId="37472" xr:uid="{D6E120D6-7BC7-4758-A7AB-90531F9F2DB6}"/>
    <cellStyle name="20% - Accent1 2 2 3 2 4" xfId="28192" xr:uid="{1A6D54E2-19D9-436A-94A7-B1733F6D67F3}"/>
    <cellStyle name="20% - Accent1 2 2 3 2 5" xfId="19745" xr:uid="{7F051DC1-DDC9-472C-A697-500D3F0A2243}"/>
    <cellStyle name="20% - Accent1 2 2 3 3" xfId="4920" xr:uid="{00000000-0005-0000-0000-00001B000000}"/>
    <cellStyle name="20% - Accent1 2 2 3 3 2" xfId="13370" xr:uid="{AB760FFE-97EE-4C02-9854-22E85D9B2CFA}"/>
    <cellStyle name="20% - Accent1 2 2 3 3 2 2" xfId="39544" xr:uid="{7AF12626-575C-4D80-A66B-C4ABE534487B}"/>
    <cellStyle name="20% - Accent1 2 2 3 3 3" xfId="30265" xr:uid="{F5D84102-1E0F-4DAC-8AAA-26C1DD2F40D0}"/>
    <cellStyle name="20% - Accent1 2 2 3 3 4" xfId="21817" xr:uid="{59F581D0-90D2-4349-AF45-0F06EBB6F664}"/>
    <cellStyle name="20% - Accent1 2 2 3 4" xfId="9152" xr:uid="{F32B0C6E-2261-4C05-94C0-4348A22F2018}"/>
    <cellStyle name="20% - Accent1 2 2 3 4 2" xfId="35327" xr:uid="{EE3AAD4B-94FD-40DA-BDEC-FC1A8D1E55B6}"/>
    <cellStyle name="20% - Accent1 2 2 3 5" xfId="34497" xr:uid="{45504052-E1E2-4947-ABDC-843FE69E01BA}"/>
    <cellStyle name="20% - Accent1 2 2 3 6" xfId="26047" xr:uid="{7D189677-438E-456D-BC7D-0D8F67A4BF11}"/>
    <cellStyle name="20% - Accent1 2 2 3 7" xfId="17600" xr:uid="{9258DB64-03CF-4563-92F7-F8FFCE15C096}"/>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C13DBFFE-8F8F-4DC5-BB04-5AC2CE7515DB}"/>
    <cellStyle name="20% - Accent1 2 2 4 2 2 2 2" xfId="42102" xr:uid="{1F228943-9DD2-4D46-9F92-3D24FF872C42}"/>
    <cellStyle name="20% - Accent1 2 2 4 2 2 3" xfId="32823" xr:uid="{295ED5C7-0E2A-4DFB-8564-C59084158A1D}"/>
    <cellStyle name="20% - Accent1 2 2 4 2 2 4" xfId="24375" xr:uid="{17D67F07-42B5-4F84-B0C0-A1A78A9B855C}"/>
    <cellStyle name="20% - Accent1 2 2 4 2 3" xfId="11710" xr:uid="{F638DE29-D1F3-4525-96F6-F99D0CF55444}"/>
    <cellStyle name="20% - Accent1 2 2 4 2 3 2" xfId="37885" xr:uid="{0F8C3175-6C91-446D-8153-44518D49AD7B}"/>
    <cellStyle name="20% - Accent1 2 2 4 2 4" xfId="28605" xr:uid="{D73E4E8C-3BB3-4ECA-B125-0C7484EDE201}"/>
    <cellStyle name="20% - Accent1 2 2 4 2 5" xfId="20158" xr:uid="{DAF05E96-1510-4DF0-9C52-B169FAA05F88}"/>
    <cellStyle name="20% - Accent1 2 2 4 3" xfId="5333" xr:uid="{00000000-0005-0000-0000-00001F000000}"/>
    <cellStyle name="20% - Accent1 2 2 4 3 2" xfId="13783" xr:uid="{28F8DBD6-E446-43D8-BFC7-E01EE57326DC}"/>
    <cellStyle name="20% - Accent1 2 2 4 3 2 2" xfId="39957" xr:uid="{C4E653E3-8617-49D6-815F-3C59F9995074}"/>
    <cellStyle name="20% - Accent1 2 2 4 3 3" xfId="30678" xr:uid="{3B338936-5609-4F4D-9A2A-92AF9C9E6D56}"/>
    <cellStyle name="20% - Accent1 2 2 4 3 4" xfId="22230" xr:uid="{0D63087E-7D6C-458E-A5CF-F288FFFD60EB}"/>
    <cellStyle name="20% - Accent1 2 2 4 4" xfId="9565" xr:uid="{2130FFE9-B950-47A1-8B4D-687C5A52F7C6}"/>
    <cellStyle name="20% - Accent1 2 2 4 4 2" xfId="35740" xr:uid="{ADA8C463-54BB-449F-B730-8BE6681C904B}"/>
    <cellStyle name="20% - Accent1 2 2 4 5" xfId="26460" xr:uid="{6C29EE4D-29C0-414E-9A59-A70CDA672882}"/>
    <cellStyle name="20% - Accent1 2 2 4 6" xfId="18013" xr:uid="{2ED0F202-9A7A-48E2-B459-86FFE34CD917}"/>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50A7FFFD-DD8B-4E5B-8904-9392E093C6FD}"/>
    <cellStyle name="20% - Accent1 2 2 5 2 2 2 2" xfId="42515" xr:uid="{63FD7606-8A38-46E9-80AA-65C0494E74C5}"/>
    <cellStyle name="20% - Accent1 2 2 5 2 2 3" xfId="33236" xr:uid="{11A82EE8-EC71-4915-86F3-1E301C1F8F88}"/>
    <cellStyle name="20% - Accent1 2 2 5 2 2 4" xfId="24788" xr:uid="{4F68B301-021A-4FF1-8E06-2B6D99B47108}"/>
    <cellStyle name="20% - Accent1 2 2 5 2 3" xfId="12123" xr:uid="{85559892-D580-47EB-B19B-BCDEA191DF08}"/>
    <cellStyle name="20% - Accent1 2 2 5 2 3 2" xfId="38298" xr:uid="{C621AAB2-1105-4AE5-9FEC-AFD4C7CA0C7D}"/>
    <cellStyle name="20% - Accent1 2 2 5 2 4" xfId="29018" xr:uid="{A83C1DE8-DDED-4BBB-9DC4-EA31C454B1D7}"/>
    <cellStyle name="20% - Accent1 2 2 5 2 5" xfId="20571" xr:uid="{A1F471A3-12E0-4DEE-9961-F6B1863137EF}"/>
    <cellStyle name="20% - Accent1 2 2 5 3" xfId="5746" xr:uid="{00000000-0005-0000-0000-000023000000}"/>
    <cellStyle name="20% - Accent1 2 2 5 3 2" xfId="14196" xr:uid="{D48236A5-FB20-4FE8-9B32-11E405284FEE}"/>
    <cellStyle name="20% - Accent1 2 2 5 3 2 2" xfId="40370" xr:uid="{B4C1287D-D15A-49FA-A8D2-12C733562249}"/>
    <cellStyle name="20% - Accent1 2 2 5 3 3" xfId="31091" xr:uid="{1E168621-6A95-4DC8-AE76-8977C9CCE5E9}"/>
    <cellStyle name="20% - Accent1 2 2 5 3 4" xfId="22643" xr:uid="{D73005ED-64BF-4EC8-9443-6A05C4307B0D}"/>
    <cellStyle name="20% - Accent1 2 2 5 4" xfId="9978" xr:uid="{F5DA8549-BF88-4C85-B0A7-778EB9748C90}"/>
    <cellStyle name="20% - Accent1 2 2 5 4 2" xfId="36153" xr:uid="{4BF66981-1311-4E43-8FB9-27158791DB24}"/>
    <cellStyle name="20% - Accent1 2 2 5 5" xfId="26873" xr:uid="{5D9CC02F-6F12-40A3-A536-622DA54CEBED}"/>
    <cellStyle name="20% - Accent1 2 2 5 6" xfId="18426" xr:uid="{0A1F4914-5D36-4447-9A09-CF96F6F7C816}"/>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6F351DE7-9429-42F9-9BB2-B606A861EA92}"/>
    <cellStyle name="20% - Accent1 2 2 6 2 2 2 2" xfId="42928" xr:uid="{F7AAEB87-B213-46F1-8B02-FDC98E81E1E6}"/>
    <cellStyle name="20% - Accent1 2 2 6 2 2 3" xfId="33649" xr:uid="{956FBA4F-38EF-49F6-8861-D5A96CADDFF8}"/>
    <cellStyle name="20% - Accent1 2 2 6 2 2 4" xfId="25201" xr:uid="{BBEFFDD4-34B2-4CEE-B422-78C2881578E6}"/>
    <cellStyle name="20% - Accent1 2 2 6 2 3" xfId="12536" xr:uid="{4428DBC4-555B-49E1-BF46-DCEAAA95DF2E}"/>
    <cellStyle name="20% - Accent1 2 2 6 2 3 2" xfId="38711" xr:uid="{592F59EC-50E2-4513-987A-71A7E532FA36}"/>
    <cellStyle name="20% - Accent1 2 2 6 2 4" xfId="29431" xr:uid="{4B5F54CB-8A3B-426A-9057-FB695FA41CD2}"/>
    <cellStyle name="20% - Accent1 2 2 6 2 5" xfId="20984" xr:uid="{DCDCC669-E389-4BB4-87CF-A1FA88192896}"/>
    <cellStyle name="20% - Accent1 2 2 6 3" xfId="6159" xr:uid="{00000000-0005-0000-0000-000027000000}"/>
    <cellStyle name="20% - Accent1 2 2 6 3 2" xfId="14609" xr:uid="{FF97F6AB-2A8A-42F8-AAE9-1B8F5709FB9C}"/>
    <cellStyle name="20% - Accent1 2 2 6 3 2 2" xfId="40783" xr:uid="{7005254D-8569-4BEF-85AC-00FB611B8FB3}"/>
    <cellStyle name="20% - Accent1 2 2 6 3 3" xfId="31504" xr:uid="{A6AE7654-55AE-4418-B2C8-32348CE38EBC}"/>
    <cellStyle name="20% - Accent1 2 2 6 3 4" xfId="23056" xr:uid="{400F1C25-DD02-4683-82F8-2BF6E1A55D26}"/>
    <cellStyle name="20% - Accent1 2 2 6 4" xfId="10391" xr:uid="{B8FDAF6F-B2A3-4A0B-82BC-D4BCCCF02951}"/>
    <cellStyle name="20% - Accent1 2 2 6 4 2" xfId="36566" xr:uid="{BD1167C2-4F7E-49A2-AAC3-CDBEFE82F843}"/>
    <cellStyle name="20% - Accent1 2 2 6 5" xfId="27286" xr:uid="{AE64AA5C-7DF8-421A-B2F3-879E1B955DAF}"/>
    <cellStyle name="20% - Accent1 2 2 6 6" xfId="18839" xr:uid="{A182845F-5926-4B42-A06F-E1E51E2A2832}"/>
    <cellStyle name="20% - Accent1 2 2 7" xfId="2266" xr:uid="{00000000-0005-0000-0000-000028000000}"/>
    <cellStyle name="20% - Accent1 2 2 7 2" xfId="6572" xr:uid="{00000000-0005-0000-0000-000029000000}"/>
    <cellStyle name="20% - Accent1 2 2 7 2 2" xfId="15022" xr:uid="{2DD26BE4-9F55-4FEE-A49A-FA100C06EF68}"/>
    <cellStyle name="20% - Accent1 2 2 7 2 2 2" xfId="41196" xr:uid="{636F719C-3209-4195-896B-D03C4CC44C2C}"/>
    <cellStyle name="20% - Accent1 2 2 7 2 3" xfId="31917" xr:uid="{AF7E578F-4701-4BFB-A585-04AC9A831C72}"/>
    <cellStyle name="20% - Accent1 2 2 7 2 4" xfId="23469" xr:uid="{72BB07ED-9E44-48CA-92B0-F278D5C6B207}"/>
    <cellStyle name="20% - Accent1 2 2 7 3" xfId="10804" xr:uid="{7DDA5B97-E036-46D1-8940-CE4506808BB7}"/>
    <cellStyle name="20% - Accent1 2 2 7 3 2" xfId="36979" xr:uid="{6F498F44-AF14-43B5-B641-9806E70C1B16}"/>
    <cellStyle name="20% - Accent1 2 2 7 4" xfId="27699" xr:uid="{D87CED47-B083-4BDA-85B9-A713561E0E8C}"/>
    <cellStyle name="20% - Accent1 2 2 7 5" xfId="19252" xr:uid="{B6D91886-84C4-488F-9B1C-6C0654AC1CD3}"/>
    <cellStyle name="20% - Accent1 2 2 8" xfId="4506" xr:uid="{00000000-0005-0000-0000-00002A000000}"/>
    <cellStyle name="20% - Accent1 2 2 8 2" xfId="12956" xr:uid="{494E153A-BFC4-47C0-A476-5856D8923B4E}"/>
    <cellStyle name="20% - Accent1 2 2 8 2 2" xfId="39130" xr:uid="{17D9F7AD-AAB8-4B2C-89F6-2D3AE63899DC}"/>
    <cellStyle name="20% - Accent1 2 2 8 3" xfId="29851" xr:uid="{33996FF2-CD64-40A9-BAFF-92888E21F4B2}"/>
    <cellStyle name="20% - Accent1 2 2 8 4" xfId="21403" xr:uid="{C10FC41E-8B72-4A12-9D6F-255CB05945DA}"/>
    <cellStyle name="20% - Accent1 2 2 9" xfId="8738" xr:uid="{157319F4-9B32-469E-9751-DB78E89B069D}"/>
    <cellStyle name="20% - Accent1 2 2 9 2" xfId="34913" xr:uid="{9D5DE57D-10AC-4E68-AFF7-71790F4612EA}"/>
    <cellStyle name="20% - Accent1 2 3" xfId="5" xr:uid="{00000000-0005-0000-0000-00002B000000}"/>
    <cellStyle name="20% - Accent1 2 3 10" xfId="25635" xr:uid="{B25E7880-BE1F-478F-9B2C-41EE0C348101}"/>
    <cellStyle name="20% - Accent1 2 3 11" xfId="17188" xr:uid="{46FDAFF0-BB25-4721-A656-58C1DFE6E148}"/>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1D6803A2-3A35-40B3-B861-2DFE113EAECD}"/>
    <cellStyle name="20% - Accent1 2 3 2 2 2 2 2" xfId="41691" xr:uid="{B2F6AB0F-F7AD-4992-87FC-41894BADDEB6}"/>
    <cellStyle name="20% - Accent1 2 3 2 2 2 3" xfId="32412" xr:uid="{EEAC2A8A-5C8B-41F5-AA54-763B7A6D9E50}"/>
    <cellStyle name="20% - Accent1 2 3 2 2 2 4" xfId="23964" xr:uid="{C0EBDDF2-C8B5-4B26-9087-B56591B18AB3}"/>
    <cellStyle name="20% - Accent1 2 3 2 2 3" xfId="11299" xr:uid="{A47BA55E-2761-4D5E-97B4-C34567FDFF34}"/>
    <cellStyle name="20% - Accent1 2 3 2 2 3 2" xfId="37474" xr:uid="{009AA02B-C29F-43BA-9B5A-143EBC8C92F5}"/>
    <cellStyle name="20% - Accent1 2 3 2 2 4" xfId="28194" xr:uid="{7CE1F234-B169-476C-AEEA-1623583D9520}"/>
    <cellStyle name="20% - Accent1 2 3 2 2 5" xfId="19747" xr:uid="{7CE8BA13-69D1-410D-B33E-0E257F061682}"/>
    <cellStyle name="20% - Accent1 2 3 2 3" xfId="4922" xr:uid="{00000000-0005-0000-0000-00002F000000}"/>
    <cellStyle name="20% - Accent1 2 3 2 3 2" xfId="13372" xr:uid="{88678E17-0612-4C25-9089-6D14C4C16CE5}"/>
    <cellStyle name="20% - Accent1 2 3 2 3 2 2" xfId="39546" xr:uid="{589D8D66-1F0A-42B4-80F4-7EEFC86F514F}"/>
    <cellStyle name="20% - Accent1 2 3 2 3 3" xfId="30267" xr:uid="{267642F5-B9A6-48D6-8D2C-17E53A0EEC9A}"/>
    <cellStyle name="20% - Accent1 2 3 2 3 4" xfId="21819" xr:uid="{29DD093B-345F-4E58-81E2-7E437DE2FD7E}"/>
    <cellStyle name="20% - Accent1 2 3 2 4" xfId="9154" xr:uid="{F8DB043D-60D6-4E1B-AC7D-9636E6E27D28}"/>
    <cellStyle name="20% - Accent1 2 3 2 4 2" xfId="35329" xr:uid="{7B566942-0BB0-4C28-90AF-9137F552205A}"/>
    <cellStyle name="20% - Accent1 2 3 2 5" xfId="34499" xr:uid="{30FC54F4-CF72-49A6-BD1B-251938E12FC7}"/>
    <cellStyle name="20% - Accent1 2 3 2 6" xfId="26049" xr:uid="{7F8F1ACC-6204-4D29-ABF6-6D71BB3E7661}"/>
    <cellStyle name="20% - Accent1 2 3 2 7" xfId="17602" xr:uid="{A926E4BA-AF3A-42CB-B810-3AB5AE0A730F}"/>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0BAC7E51-72EA-4337-9393-46CE6EC19F88}"/>
    <cellStyle name="20% - Accent1 2 3 3 2 2 2 2" xfId="42104" xr:uid="{7C9E5AC8-A2DB-42E4-A588-4046F34E299B}"/>
    <cellStyle name="20% - Accent1 2 3 3 2 2 3" xfId="32825" xr:uid="{FD4FFFB7-D074-451F-9616-6D6A99353DA3}"/>
    <cellStyle name="20% - Accent1 2 3 3 2 2 4" xfId="24377" xr:uid="{162CFBE1-4CDF-45E0-B91D-97C68F16850F}"/>
    <cellStyle name="20% - Accent1 2 3 3 2 3" xfId="11712" xr:uid="{1F0689E8-D5EE-4907-8FD4-EED847282898}"/>
    <cellStyle name="20% - Accent1 2 3 3 2 3 2" xfId="37887" xr:uid="{10B3E9E3-97C6-422F-BBF1-B8995F07A4BF}"/>
    <cellStyle name="20% - Accent1 2 3 3 2 4" xfId="28607" xr:uid="{7E060986-556E-4422-9B76-28712561D827}"/>
    <cellStyle name="20% - Accent1 2 3 3 2 5" xfId="20160" xr:uid="{BCB13236-1990-44E0-B351-EEB8F1755A15}"/>
    <cellStyle name="20% - Accent1 2 3 3 3" xfId="5335" xr:uid="{00000000-0005-0000-0000-000033000000}"/>
    <cellStyle name="20% - Accent1 2 3 3 3 2" xfId="13785" xr:uid="{1B821E6C-2B7A-4F23-A69F-816451ACBFED}"/>
    <cellStyle name="20% - Accent1 2 3 3 3 2 2" xfId="39959" xr:uid="{FAC2D039-3E85-4504-B6AA-4F7C307E40A3}"/>
    <cellStyle name="20% - Accent1 2 3 3 3 3" xfId="30680" xr:uid="{A0EB2F12-4128-4288-BB87-0D72AAE52603}"/>
    <cellStyle name="20% - Accent1 2 3 3 3 4" xfId="22232" xr:uid="{23CC643E-58D1-4E6C-BAC0-BCD0F08A1CD9}"/>
    <cellStyle name="20% - Accent1 2 3 3 4" xfId="9567" xr:uid="{9D421B15-487D-4B28-8056-F4550818EAE8}"/>
    <cellStyle name="20% - Accent1 2 3 3 4 2" xfId="35742" xr:uid="{9EC538B9-E38F-43FF-82A0-B9F0819E4E44}"/>
    <cellStyle name="20% - Accent1 2 3 3 5" xfId="26462" xr:uid="{3721642C-6D98-454B-B746-85266A786E53}"/>
    <cellStyle name="20% - Accent1 2 3 3 6" xfId="18015" xr:uid="{A7202ACF-A23C-4656-9458-9872A90E5AD0}"/>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93AF56B4-E52A-470F-A9FB-136D05F0E97A}"/>
    <cellStyle name="20% - Accent1 2 3 4 2 2 2 2" xfId="42517" xr:uid="{1B659C6C-DFCF-4DE5-92C2-9E65DA96A551}"/>
    <cellStyle name="20% - Accent1 2 3 4 2 2 3" xfId="33238" xr:uid="{B8E13667-E3EB-426D-A4EA-F6106574E9C1}"/>
    <cellStyle name="20% - Accent1 2 3 4 2 2 4" xfId="24790" xr:uid="{5BAF2695-2DF3-405C-83AC-4DCE9C09CE2B}"/>
    <cellStyle name="20% - Accent1 2 3 4 2 3" xfId="12125" xr:uid="{FD9C014E-449D-4B5F-97DB-F220881044EF}"/>
    <cellStyle name="20% - Accent1 2 3 4 2 3 2" xfId="38300" xr:uid="{2A2A2D61-746C-4EDF-95D9-A139ADA7B384}"/>
    <cellStyle name="20% - Accent1 2 3 4 2 4" xfId="29020" xr:uid="{CBA1DB0F-2938-40CB-AA1F-E64BA41D660C}"/>
    <cellStyle name="20% - Accent1 2 3 4 2 5" xfId="20573" xr:uid="{DF3DB8E7-2EE7-4856-A656-92E36AC3B729}"/>
    <cellStyle name="20% - Accent1 2 3 4 3" xfId="5748" xr:uid="{00000000-0005-0000-0000-000037000000}"/>
    <cellStyle name="20% - Accent1 2 3 4 3 2" xfId="14198" xr:uid="{6F697FB5-CBA5-4266-AF73-71A3F743262E}"/>
    <cellStyle name="20% - Accent1 2 3 4 3 2 2" xfId="40372" xr:uid="{4ADB1886-F531-4289-AC1B-A16CF8EA758D}"/>
    <cellStyle name="20% - Accent1 2 3 4 3 3" xfId="31093" xr:uid="{4D6DD4C8-62E9-47CA-A10F-D341EC4729F0}"/>
    <cellStyle name="20% - Accent1 2 3 4 3 4" xfId="22645" xr:uid="{37AC706E-2F1B-4786-9505-44D6644FDD92}"/>
    <cellStyle name="20% - Accent1 2 3 4 4" xfId="9980" xr:uid="{D2A52E77-602A-450A-8236-F054856BA459}"/>
    <cellStyle name="20% - Accent1 2 3 4 4 2" xfId="36155" xr:uid="{C6803EBB-8ED8-4957-AD85-893364089FA0}"/>
    <cellStyle name="20% - Accent1 2 3 4 5" xfId="26875" xr:uid="{F5BB6659-51F2-4B8F-8994-C4CE5BBABE06}"/>
    <cellStyle name="20% - Accent1 2 3 4 6" xfId="18428" xr:uid="{009C9F9B-CD2B-4265-9012-5A4D9C30D9DD}"/>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9A445A4A-CFBF-4227-A631-E740BFD52B62}"/>
    <cellStyle name="20% - Accent1 2 3 5 2 2 2 2" xfId="42930" xr:uid="{002674D5-2776-40D7-8305-79D59B280EDC}"/>
    <cellStyle name="20% - Accent1 2 3 5 2 2 3" xfId="33651" xr:uid="{155BBEDC-30DE-4B94-8E25-C7B132A5DE8C}"/>
    <cellStyle name="20% - Accent1 2 3 5 2 2 4" xfId="25203" xr:uid="{E0622FA8-4EBF-4F42-95FA-679DDD36EEC7}"/>
    <cellStyle name="20% - Accent1 2 3 5 2 3" xfId="12538" xr:uid="{634B3D84-86B7-4EAA-80C4-47E8D0C17ED3}"/>
    <cellStyle name="20% - Accent1 2 3 5 2 3 2" xfId="38713" xr:uid="{2D0C3139-4948-4728-8147-DB197FF845F4}"/>
    <cellStyle name="20% - Accent1 2 3 5 2 4" xfId="29433" xr:uid="{7A5A2007-4EA5-4BE8-8796-D52EB4469F07}"/>
    <cellStyle name="20% - Accent1 2 3 5 2 5" xfId="20986" xr:uid="{C95E57DD-F0F2-48A7-A148-6D6CCAC2D41E}"/>
    <cellStyle name="20% - Accent1 2 3 5 3" xfId="6161" xr:uid="{00000000-0005-0000-0000-00003B000000}"/>
    <cellStyle name="20% - Accent1 2 3 5 3 2" xfId="14611" xr:uid="{11601938-2C64-46A2-8DAD-5CC93B860F73}"/>
    <cellStyle name="20% - Accent1 2 3 5 3 2 2" xfId="40785" xr:uid="{902C02F2-DF8C-4657-A237-70146B1E56A8}"/>
    <cellStyle name="20% - Accent1 2 3 5 3 3" xfId="31506" xr:uid="{85788D1C-E875-4CDE-8677-04CBE99637C2}"/>
    <cellStyle name="20% - Accent1 2 3 5 3 4" xfId="23058" xr:uid="{CFCAD7E4-AD62-4563-84E7-45A2A5D27612}"/>
    <cellStyle name="20% - Accent1 2 3 5 4" xfId="10393" xr:uid="{753C8C13-B6C4-4038-82CD-61719FA4DDB9}"/>
    <cellStyle name="20% - Accent1 2 3 5 4 2" xfId="36568" xr:uid="{01144DCD-1544-4C4C-8732-D2D48560B30D}"/>
    <cellStyle name="20% - Accent1 2 3 5 5" xfId="27288" xr:uid="{33B1E414-932A-4FF9-8DA4-B2A78EF155C2}"/>
    <cellStyle name="20% - Accent1 2 3 5 6" xfId="18841" xr:uid="{FBAB7794-B020-4476-A1AF-E1352F4C6EEF}"/>
    <cellStyle name="20% - Accent1 2 3 6" xfId="2268" xr:uid="{00000000-0005-0000-0000-00003C000000}"/>
    <cellStyle name="20% - Accent1 2 3 6 2" xfId="6574" xr:uid="{00000000-0005-0000-0000-00003D000000}"/>
    <cellStyle name="20% - Accent1 2 3 6 2 2" xfId="15024" xr:uid="{3B42792D-228D-4750-B44A-CF19D1EAED1F}"/>
    <cellStyle name="20% - Accent1 2 3 6 2 2 2" xfId="41198" xr:uid="{74D8BF70-DD70-455A-87BF-E4F0A4685B72}"/>
    <cellStyle name="20% - Accent1 2 3 6 2 3" xfId="31919" xr:uid="{5EACFA82-02DC-4469-89C5-DBD252F19F00}"/>
    <cellStyle name="20% - Accent1 2 3 6 2 4" xfId="23471" xr:uid="{D9B56594-176B-4859-BDEB-9311F4BAC53F}"/>
    <cellStyle name="20% - Accent1 2 3 6 3" xfId="10806" xr:uid="{1B84DAC4-9E8A-433A-92D0-6C85DA3CD441}"/>
    <cellStyle name="20% - Accent1 2 3 6 3 2" xfId="36981" xr:uid="{3F4B4615-9DB8-4FFF-9722-3854DF222EE3}"/>
    <cellStyle name="20% - Accent1 2 3 6 4" xfId="27701" xr:uid="{ADCFC04B-B89A-413F-8BD0-81E7EEC870DD}"/>
    <cellStyle name="20% - Accent1 2 3 6 5" xfId="19254" xr:uid="{D639A505-7CCA-4F2D-AF18-0CB48B749AF6}"/>
    <cellStyle name="20% - Accent1 2 3 7" xfId="4508" xr:uid="{00000000-0005-0000-0000-00003E000000}"/>
    <cellStyle name="20% - Accent1 2 3 7 2" xfId="12958" xr:uid="{2D2479C6-3DDC-43E7-A3A4-E609444B49E8}"/>
    <cellStyle name="20% - Accent1 2 3 7 2 2" xfId="39132" xr:uid="{EB4282C7-826E-48FF-BCD3-CEB848E7E46F}"/>
    <cellStyle name="20% - Accent1 2 3 7 3" xfId="29853" xr:uid="{09D466C9-FCD7-4C92-83DF-C30734693C70}"/>
    <cellStyle name="20% - Accent1 2 3 7 4" xfId="21405" xr:uid="{ED2FDE22-6969-4C59-97A3-788532D817A6}"/>
    <cellStyle name="20% - Accent1 2 3 8" xfId="8740" xr:uid="{42C2F20B-2CE9-4DEB-8EFB-5E811F08DC9E}"/>
    <cellStyle name="20% - Accent1 2 3 8 2" xfId="34915" xr:uid="{4BEEA62A-10B3-4667-B164-1A7166530827}"/>
    <cellStyle name="20% - Accent1 2 3 9" xfId="34083" xr:uid="{ED18BB07-91E2-43D3-8B39-4AA47CD34016}"/>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E2F8A2CD-3C1B-41E6-9F50-24164B4464B4}"/>
    <cellStyle name="20% - Accent1 2 4 2 2 2 2" xfId="41688" xr:uid="{4D1568A1-E815-454F-B18F-A9BCBE301FD2}"/>
    <cellStyle name="20% - Accent1 2 4 2 2 3" xfId="32409" xr:uid="{5A509692-FBE5-4210-BDBD-5485ACA5E9D8}"/>
    <cellStyle name="20% - Accent1 2 4 2 2 4" xfId="23961" xr:uid="{3CC9F258-DF50-4A44-AE00-F65CF1C85372}"/>
    <cellStyle name="20% - Accent1 2 4 2 3" xfId="11296" xr:uid="{A40D60BC-FF9A-4C9A-87C6-89FD61AC8640}"/>
    <cellStyle name="20% - Accent1 2 4 2 3 2" xfId="37471" xr:uid="{E596FD9B-1F04-4187-9B3B-93B65B3B601F}"/>
    <cellStyle name="20% - Accent1 2 4 2 4" xfId="28191" xr:uid="{554E27AF-B375-4C25-91F1-262B40A52EA1}"/>
    <cellStyle name="20% - Accent1 2 4 2 5" xfId="19744" xr:uid="{1B58427A-B853-45EF-BE10-A509B57876AA}"/>
    <cellStyle name="20% - Accent1 2 4 3" xfId="4919" xr:uid="{00000000-0005-0000-0000-000042000000}"/>
    <cellStyle name="20% - Accent1 2 4 3 2" xfId="13369" xr:uid="{658CDDAE-9F7B-4722-949B-716E233FAA10}"/>
    <cellStyle name="20% - Accent1 2 4 3 2 2" xfId="39543" xr:uid="{E2718310-81E2-4F0D-B47E-374309E106AF}"/>
    <cellStyle name="20% - Accent1 2 4 3 3" xfId="30264" xr:uid="{098EAC67-42A8-46FD-8D9F-ABF51AE1AD20}"/>
    <cellStyle name="20% - Accent1 2 4 3 4" xfId="21816" xr:uid="{0C850133-7B6D-4209-AC2F-654B80DF3EC7}"/>
    <cellStyle name="20% - Accent1 2 4 4" xfId="9151" xr:uid="{4A82847D-6C83-4A85-9086-0385132B798B}"/>
    <cellStyle name="20% - Accent1 2 4 4 2" xfId="35326" xr:uid="{CA944EAD-E62C-479E-8D8C-EA13BD271F90}"/>
    <cellStyle name="20% - Accent1 2 4 5" xfId="34496" xr:uid="{FFC17BFC-E517-4140-8648-DAED22BAD82A}"/>
    <cellStyle name="20% - Accent1 2 4 6" xfId="26046" xr:uid="{90FEA70D-A3B6-477A-8567-3680A85401B0}"/>
    <cellStyle name="20% - Accent1 2 4 7" xfId="17599" xr:uid="{22EADCAA-4C25-4A88-B45C-224EBFD3CEB7}"/>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5413673B-4D63-4C78-A80D-586B088701D5}"/>
    <cellStyle name="20% - Accent1 2 5 2 2 2 2" xfId="42101" xr:uid="{FFF4C83B-4328-4548-854D-EB5B599C9E4D}"/>
    <cellStyle name="20% - Accent1 2 5 2 2 3" xfId="32822" xr:uid="{E016A19D-1D71-4C21-B0D2-C37F88D75BEA}"/>
    <cellStyle name="20% - Accent1 2 5 2 2 4" xfId="24374" xr:uid="{63532523-D22D-4581-9AF5-AB7FC3E06B47}"/>
    <cellStyle name="20% - Accent1 2 5 2 3" xfId="11709" xr:uid="{0E4006B8-BE82-4E48-BFA1-BBCA7F7867A7}"/>
    <cellStyle name="20% - Accent1 2 5 2 3 2" xfId="37884" xr:uid="{D3804615-3F52-43ED-B27B-C7D577B384C4}"/>
    <cellStyle name="20% - Accent1 2 5 2 4" xfId="28604" xr:uid="{C4C52D4D-27F5-4BA6-B96E-5087F00969F0}"/>
    <cellStyle name="20% - Accent1 2 5 2 5" xfId="20157" xr:uid="{1144F130-FF6C-4E21-98F5-38A4A08A2DA5}"/>
    <cellStyle name="20% - Accent1 2 5 3" xfId="5332" xr:uid="{00000000-0005-0000-0000-000046000000}"/>
    <cellStyle name="20% - Accent1 2 5 3 2" xfId="13782" xr:uid="{54EA2848-ED48-4622-9854-DD181EB4BB1F}"/>
    <cellStyle name="20% - Accent1 2 5 3 2 2" xfId="39956" xr:uid="{6C147CB1-D28B-42C5-8A2B-3CB968D1AC9E}"/>
    <cellStyle name="20% - Accent1 2 5 3 3" xfId="30677" xr:uid="{EFB98CFB-D859-4EB0-AFA6-02820CCF6025}"/>
    <cellStyle name="20% - Accent1 2 5 3 4" xfId="22229" xr:uid="{A696AA03-EDE5-4D97-A6D6-E765BB9D6038}"/>
    <cellStyle name="20% - Accent1 2 5 4" xfId="9564" xr:uid="{D525172B-B5E8-46EC-A7C7-45E7DAC6E7E7}"/>
    <cellStyle name="20% - Accent1 2 5 4 2" xfId="35739" xr:uid="{2600C992-7438-4B4F-9E3F-1F69B162A1AC}"/>
    <cellStyle name="20% - Accent1 2 5 5" xfId="26459" xr:uid="{B5CAE154-5698-4A3A-8FEE-E512BEDC214B}"/>
    <cellStyle name="20% - Accent1 2 5 6" xfId="18012" xr:uid="{5210606A-3133-4D85-86D9-0681A4801DF6}"/>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EFDE59BC-2AC9-4BAF-81CB-362D93A83046}"/>
    <cellStyle name="20% - Accent1 2 6 2 2 2 2" xfId="42514" xr:uid="{0BD732D2-64C0-4B93-A686-A67B6678EFF3}"/>
    <cellStyle name="20% - Accent1 2 6 2 2 3" xfId="33235" xr:uid="{1BC30829-EBD6-4D3E-8945-7190A93F083C}"/>
    <cellStyle name="20% - Accent1 2 6 2 2 4" xfId="24787" xr:uid="{1BCD46F8-B9AA-4FDE-AFFA-D95FB7ED04FC}"/>
    <cellStyle name="20% - Accent1 2 6 2 3" xfId="12122" xr:uid="{7179FF89-3668-4E63-87F2-9B113784B188}"/>
    <cellStyle name="20% - Accent1 2 6 2 3 2" xfId="38297" xr:uid="{10A2FEBD-BD05-474E-9F91-F06AB0A73DBB}"/>
    <cellStyle name="20% - Accent1 2 6 2 4" xfId="29017" xr:uid="{CF397766-16A9-4749-80A2-F541D91F8F06}"/>
    <cellStyle name="20% - Accent1 2 6 2 5" xfId="20570" xr:uid="{CC835519-8CC7-4592-AF1B-5ECD493CE3F3}"/>
    <cellStyle name="20% - Accent1 2 6 3" xfId="5745" xr:uid="{00000000-0005-0000-0000-00004A000000}"/>
    <cellStyle name="20% - Accent1 2 6 3 2" xfId="14195" xr:uid="{B0FD58E6-5C6E-4BAE-901A-2F0EC9F8B5CA}"/>
    <cellStyle name="20% - Accent1 2 6 3 2 2" xfId="40369" xr:uid="{E81FE537-99EB-4870-9952-DBCCBD481900}"/>
    <cellStyle name="20% - Accent1 2 6 3 3" xfId="31090" xr:uid="{3E96F559-CB24-4CCD-A27D-7E6EA57828FD}"/>
    <cellStyle name="20% - Accent1 2 6 3 4" xfId="22642" xr:uid="{3495DF08-8BAE-42E9-A7B1-E08E0F465E8B}"/>
    <cellStyle name="20% - Accent1 2 6 4" xfId="9977" xr:uid="{6F5A6BD4-4319-4DAB-A39B-145650A9A039}"/>
    <cellStyle name="20% - Accent1 2 6 4 2" xfId="36152" xr:uid="{82A74C23-E441-4215-BE7F-BFF38FA5B2A8}"/>
    <cellStyle name="20% - Accent1 2 6 5" xfId="26872" xr:uid="{44A31023-8053-4B0A-ADE7-937B4BFA60B0}"/>
    <cellStyle name="20% - Accent1 2 6 6" xfId="18425" xr:uid="{692B3FDD-A4DC-4CD0-8F5B-32A3C641D110}"/>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88D5A692-A31B-409A-8D2D-6D4F0105430D}"/>
    <cellStyle name="20% - Accent1 2 7 2 2 2 2" xfId="42927" xr:uid="{0408AF07-BC8F-4970-B275-442D623FC32E}"/>
    <cellStyle name="20% - Accent1 2 7 2 2 3" xfId="33648" xr:uid="{59AD8B8E-DB69-4E63-A1DE-383B92956235}"/>
    <cellStyle name="20% - Accent1 2 7 2 2 4" xfId="25200" xr:uid="{251566CE-9DA8-42A8-B91A-8739B49B2725}"/>
    <cellStyle name="20% - Accent1 2 7 2 3" xfId="12535" xr:uid="{97C84F58-6E1C-4DB0-942A-AC5CA2B52F04}"/>
    <cellStyle name="20% - Accent1 2 7 2 3 2" xfId="38710" xr:uid="{BAF7568D-6F42-4C42-A034-498D2785DDB2}"/>
    <cellStyle name="20% - Accent1 2 7 2 4" xfId="29430" xr:uid="{CF9248CF-79AC-4B1B-8D3A-CF3C5C5DC0D3}"/>
    <cellStyle name="20% - Accent1 2 7 2 5" xfId="20983" xr:uid="{5D89175E-9C08-4930-A0EB-98013061A144}"/>
    <cellStyle name="20% - Accent1 2 7 3" xfId="6158" xr:uid="{00000000-0005-0000-0000-00004E000000}"/>
    <cellStyle name="20% - Accent1 2 7 3 2" xfId="14608" xr:uid="{B2A3341B-06AF-4C91-8E3F-C30735525968}"/>
    <cellStyle name="20% - Accent1 2 7 3 2 2" xfId="40782" xr:uid="{F501FECB-AC7B-4A03-A458-FD7D60CA8320}"/>
    <cellStyle name="20% - Accent1 2 7 3 3" xfId="31503" xr:uid="{D19AEC18-FBD2-4A61-BBAC-767178E28EFF}"/>
    <cellStyle name="20% - Accent1 2 7 3 4" xfId="23055" xr:uid="{2A032031-092C-47AA-9DFD-F565DDF6B664}"/>
    <cellStyle name="20% - Accent1 2 7 4" xfId="10390" xr:uid="{821AD801-9633-45F0-967B-A374CC1AF87C}"/>
    <cellStyle name="20% - Accent1 2 7 4 2" xfId="36565" xr:uid="{D4DF7745-F4B1-41A2-A2EF-C02CDC2D4B28}"/>
    <cellStyle name="20% - Accent1 2 7 5" xfId="27285" xr:uid="{DA31D43A-FAC8-42DF-94FD-7D2486C8EF57}"/>
    <cellStyle name="20% - Accent1 2 7 6" xfId="18838" xr:uid="{81AE31D9-49E6-47BC-AA39-830EA074F0C8}"/>
    <cellStyle name="20% - Accent1 2 8" xfId="2265" xr:uid="{00000000-0005-0000-0000-00004F000000}"/>
    <cellStyle name="20% - Accent1 2 8 2" xfId="6571" xr:uid="{00000000-0005-0000-0000-000050000000}"/>
    <cellStyle name="20% - Accent1 2 8 2 2" xfId="15021" xr:uid="{19F7332D-90FF-438A-AE3B-0305C54296EB}"/>
    <cellStyle name="20% - Accent1 2 8 2 2 2" xfId="41195" xr:uid="{FE8F63F4-018A-4BBD-B5E4-242E66E491AF}"/>
    <cellStyle name="20% - Accent1 2 8 2 3" xfId="31916" xr:uid="{B4B14D17-7AB7-4E50-BEEA-A8D4EE8BE1A0}"/>
    <cellStyle name="20% - Accent1 2 8 2 4" xfId="23468" xr:uid="{58838F77-9ED9-4A4F-ADC2-40DDFF6C95C8}"/>
    <cellStyle name="20% - Accent1 2 8 3" xfId="10803" xr:uid="{BBA7CE13-2953-4C9D-8A0E-3802F5675A70}"/>
    <cellStyle name="20% - Accent1 2 8 3 2" xfId="36978" xr:uid="{27631FAD-88CB-45FD-BD6C-D94F4F2CE87C}"/>
    <cellStyle name="20% - Accent1 2 8 4" xfId="27698" xr:uid="{012955D5-7217-4DB2-9AB3-E634C6D364F1}"/>
    <cellStyle name="20% - Accent1 2 8 5" xfId="19251" xr:uid="{971DC597-5918-4D53-9007-7315D0C89766}"/>
    <cellStyle name="20% - Accent1 2 9" xfId="4505" xr:uid="{00000000-0005-0000-0000-000051000000}"/>
    <cellStyle name="20% - Accent1 2 9 2" xfId="12955" xr:uid="{840FDB37-07CD-4B7A-8060-FB71E976EACA}"/>
    <cellStyle name="20% - Accent1 2 9 2 2" xfId="39129" xr:uid="{44D31DE6-6F7F-4B4C-B737-1164658CC380}"/>
    <cellStyle name="20% - Accent1 2 9 3" xfId="29850" xr:uid="{6B6700B8-60F6-47DC-90DC-B6D808F3ED01}"/>
    <cellStyle name="20% - Accent1 2 9 4" xfId="21402" xr:uid="{17D2C0C3-6F80-45D0-846B-1B277EA02478}"/>
    <cellStyle name="20% - Accent1 3" xfId="6" xr:uid="{00000000-0005-0000-0000-000052000000}"/>
    <cellStyle name="20% - Accent1 3 10" xfId="34084" xr:uid="{10CEF28F-0EE6-4E75-9F0C-53F689135F04}"/>
    <cellStyle name="20% - Accent1 3 11" xfId="25636" xr:uid="{B72911A6-FE53-447F-82AD-0A3328B6F3E7}"/>
    <cellStyle name="20% - Accent1 3 12" xfId="17189" xr:uid="{22B561AC-A087-4222-903A-24131EC0B561}"/>
    <cellStyle name="20% - Accent1 3 2" xfId="7" xr:uid="{00000000-0005-0000-0000-000053000000}"/>
    <cellStyle name="20% - Accent1 3 2 10" xfId="25637" xr:uid="{8C2664AF-4610-4911-A049-191A01E93A8A}"/>
    <cellStyle name="20% - Accent1 3 2 11" xfId="17190" xr:uid="{0A6972CF-8F80-4F5B-BBCA-49C2FA775581}"/>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1358B0FF-00AA-4F58-9F91-0EB03011CC99}"/>
    <cellStyle name="20% - Accent1 3 2 2 2 2 2 2" xfId="41693" xr:uid="{29FBBD47-E738-4CCA-B660-05D27ED7BB12}"/>
    <cellStyle name="20% - Accent1 3 2 2 2 2 3" xfId="32414" xr:uid="{255917F8-4ABE-495E-9693-948C4026DEAE}"/>
    <cellStyle name="20% - Accent1 3 2 2 2 2 4" xfId="23966" xr:uid="{5BD4426F-76E5-48C5-91DA-428D8400CDA2}"/>
    <cellStyle name="20% - Accent1 3 2 2 2 3" xfId="11301" xr:uid="{834C0B38-BB33-48C4-BA15-CA7EF0D60A3A}"/>
    <cellStyle name="20% - Accent1 3 2 2 2 3 2" xfId="37476" xr:uid="{84DD240F-8EB0-464F-A8D2-DD5B800FA475}"/>
    <cellStyle name="20% - Accent1 3 2 2 2 4" xfId="28196" xr:uid="{6D54861F-C93A-4837-8EA4-752BF3D083BA}"/>
    <cellStyle name="20% - Accent1 3 2 2 2 5" xfId="19749" xr:uid="{3EC1DBEA-85C3-463E-9D9D-C742955E669C}"/>
    <cellStyle name="20% - Accent1 3 2 2 3" xfId="4924" xr:uid="{00000000-0005-0000-0000-000057000000}"/>
    <cellStyle name="20% - Accent1 3 2 2 3 2" xfId="13374" xr:uid="{0F68A337-02D4-4DCA-8D71-A9F81A3FC048}"/>
    <cellStyle name="20% - Accent1 3 2 2 3 2 2" xfId="39548" xr:uid="{60870787-B3C8-4B63-BE35-AAAB85D2CD1B}"/>
    <cellStyle name="20% - Accent1 3 2 2 3 3" xfId="30269" xr:uid="{DFFA9617-5A80-411E-B793-D8C4A95A542E}"/>
    <cellStyle name="20% - Accent1 3 2 2 3 4" xfId="21821" xr:uid="{D647D588-EE9A-4000-AA62-17C86A36B26F}"/>
    <cellStyle name="20% - Accent1 3 2 2 4" xfId="9156" xr:uid="{E70D79D7-64AC-4190-8A6B-932A89C8B326}"/>
    <cellStyle name="20% - Accent1 3 2 2 4 2" xfId="35331" xr:uid="{0D95471C-5495-4A35-AD59-7D819A19D392}"/>
    <cellStyle name="20% - Accent1 3 2 2 5" xfId="34501" xr:uid="{A00E426A-A745-4B98-8C94-A3B424004F6D}"/>
    <cellStyle name="20% - Accent1 3 2 2 6" xfId="26051" xr:uid="{55AA87D9-EA97-44A8-96BC-8E88F752A934}"/>
    <cellStyle name="20% - Accent1 3 2 2 7" xfId="17604" xr:uid="{0C0334C4-468B-43B7-A4BE-D2F3CF9403E5}"/>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9E38782D-EF08-4175-BBB0-A93EBD620544}"/>
    <cellStyle name="20% - Accent1 3 2 3 2 2 2 2" xfId="42106" xr:uid="{BE55FC42-BDCB-4059-8190-2349BDA95286}"/>
    <cellStyle name="20% - Accent1 3 2 3 2 2 3" xfId="32827" xr:uid="{110247D6-D2B4-4B05-A9F6-AE41B81EC2B4}"/>
    <cellStyle name="20% - Accent1 3 2 3 2 2 4" xfId="24379" xr:uid="{119CC555-F4F7-4B14-9D55-7F58A30A5432}"/>
    <cellStyle name="20% - Accent1 3 2 3 2 3" xfId="11714" xr:uid="{3A2208A6-E195-403F-BC55-A594E900AFD6}"/>
    <cellStyle name="20% - Accent1 3 2 3 2 3 2" xfId="37889" xr:uid="{A768EE8F-7FA6-4F15-94C9-0C489729A18C}"/>
    <cellStyle name="20% - Accent1 3 2 3 2 4" xfId="28609" xr:uid="{921467B2-0E96-47B5-91EB-0254359373C2}"/>
    <cellStyle name="20% - Accent1 3 2 3 2 5" xfId="20162" xr:uid="{F6DCE9DD-BEEE-4D8B-BB6A-55D53B50B0F2}"/>
    <cellStyle name="20% - Accent1 3 2 3 3" xfId="5337" xr:uid="{00000000-0005-0000-0000-00005B000000}"/>
    <cellStyle name="20% - Accent1 3 2 3 3 2" xfId="13787" xr:uid="{68392289-916B-4846-A214-3423EEAE5837}"/>
    <cellStyle name="20% - Accent1 3 2 3 3 2 2" xfId="39961" xr:uid="{743F91D5-768B-4D9A-81F3-594902367CF7}"/>
    <cellStyle name="20% - Accent1 3 2 3 3 3" xfId="30682" xr:uid="{4094A91B-5998-4C14-ADDD-35EC46E88937}"/>
    <cellStyle name="20% - Accent1 3 2 3 3 4" xfId="22234" xr:uid="{C149D8C8-BE0D-481F-85B1-81D5752EA498}"/>
    <cellStyle name="20% - Accent1 3 2 3 4" xfId="9569" xr:uid="{142E6C4E-73BE-46AC-91DB-334F738A5F5A}"/>
    <cellStyle name="20% - Accent1 3 2 3 4 2" xfId="35744" xr:uid="{EA4E2AB6-F4F9-4FEC-AB15-BDE720E5D41E}"/>
    <cellStyle name="20% - Accent1 3 2 3 5" xfId="26464" xr:uid="{AC2EF029-ED04-47FB-8193-958CA185545F}"/>
    <cellStyle name="20% - Accent1 3 2 3 6" xfId="18017" xr:uid="{89F0FA27-E35E-4D2A-985D-1EA02AA85A4E}"/>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7DEA0EE3-A97D-4D97-93E0-3F26D28A4347}"/>
    <cellStyle name="20% - Accent1 3 2 4 2 2 2 2" xfId="42519" xr:uid="{78E304F5-231D-4446-86FB-6091E0D821E1}"/>
    <cellStyle name="20% - Accent1 3 2 4 2 2 3" xfId="33240" xr:uid="{0D77DB8A-E83C-44F0-8BD6-E17AC4B3E0A6}"/>
    <cellStyle name="20% - Accent1 3 2 4 2 2 4" xfId="24792" xr:uid="{EB92EF2F-C2BC-42E2-A22D-FAE378B2FEE9}"/>
    <cellStyle name="20% - Accent1 3 2 4 2 3" xfId="12127" xr:uid="{31BC9922-045D-4068-827D-9E13CD166AA7}"/>
    <cellStyle name="20% - Accent1 3 2 4 2 3 2" xfId="38302" xr:uid="{B6EC4958-BC9A-47FF-9784-71F125F40D34}"/>
    <cellStyle name="20% - Accent1 3 2 4 2 4" xfId="29022" xr:uid="{ABB5445B-0A47-42F3-93A8-0A5ECA29E1EE}"/>
    <cellStyle name="20% - Accent1 3 2 4 2 5" xfId="20575" xr:uid="{D050ABFB-79B7-42EA-A72E-C94680C78378}"/>
    <cellStyle name="20% - Accent1 3 2 4 3" xfId="5750" xr:uid="{00000000-0005-0000-0000-00005F000000}"/>
    <cellStyle name="20% - Accent1 3 2 4 3 2" xfId="14200" xr:uid="{7FFBA72F-7299-49BF-AEA1-09A22238F953}"/>
    <cellStyle name="20% - Accent1 3 2 4 3 2 2" xfId="40374" xr:uid="{A8CA273E-CF63-4019-8271-30939F071B8D}"/>
    <cellStyle name="20% - Accent1 3 2 4 3 3" xfId="31095" xr:uid="{18948D32-CCD6-4111-A52B-D43C21022E1D}"/>
    <cellStyle name="20% - Accent1 3 2 4 3 4" xfId="22647" xr:uid="{3806C3E2-8B75-4A04-B5D2-C107FFF7463C}"/>
    <cellStyle name="20% - Accent1 3 2 4 4" xfId="9982" xr:uid="{A5AFB4AC-ADC0-4EA2-8C19-0D8550670B0B}"/>
    <cellStyle name="20% - Accent1 3 2 4 4 2" xfId="36157" xr:uid="{012F48C5-E714-469D-84C6-FEF5CD9943B9}"/>
    <cellStyle name="20% - Accent1 3 2 4 5" xfId="26877" xr:uid="{8D6CA2AB-9826-4005-AE75-2C11A0DD58A0}"/>
    <cellStyle name="20% - Accent1 3 2 4 6" xfId="18430" xr:uid="{A9C59BBC-5733-4975-88A1-C3DA184F5FCD}"/>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91A0F346-80AC-479D-B0BB-C229BD9EA1D3}"/>
    <cellStyle name="20% - Accent1 3 2 5 2 2 2 2" xfId="42932" xr:uid="{C7D00728-AD52-453F-A3F2-09465387B9F7}"/>
    <cellStyle name="20% - Accent1 3 2 5 2 2 3" xfId="33653" xr:uid="{90E4DF48-9F64-42B7-AD34-EF888388546B}"/>
    <cellStyle name="20% - Accent1 3 2 5 2 2 4" xfId="25205" xr:uid="{606A198C-CD17-427A-A02C-F9717EC003CA}"/>
    <cellStyle name="20% - Accent1 3 2 5 2 3" xfId="12540" xr:uid="{543C38EC-A1F3-4020-AE0B-91E182255D7D}"/>
    <cellStyle name="20% - Accent1 3 2 5 2 3 2" xfId="38715" xr:uid="{DE6B8A12-8ECF-4FD9-83E6-42E911DB90AA}"/>
    <cellStyle name="20% - Accent1 3 2 5 2 4" xfId="29435" xr:uid="{8A4DB1E6-5484-4D3A-8320-FB15A95B5FF3}"/>
    <cellStyle name="20% - Accent1 3 2 5 2 5" xfId="20988" xr:uid="{2DEAD5CB-C8EE-477B-8A51-6346C7D1804D}"/>
    <cellStyle name="20% - Accent1 3 2 5 3" xfId="6163" xr:uid="{00000000-0005-0000-0000-000063000000}"/>
    <cellStyle name="20% - Accent1 3 2 5 3 2" xfId="14613" xr:uid="{9BFAB6F4-5E72-47F7-B336-27BAC8F71775}"/>
    <cellStyle name="20% - Accent1 3 2 5 3 2 2" xfId="40787" xr:uid="{ADDE0ACC-ED84-4CEC-BFC9-2FBD06F5BBD3}"/>
    <cellStyle name="20% - Accent1 3 2 5 3 3" xfId="31508" xr:uid="{5366953C-6538-475C-9A66-0FA657A5ED6F}"/>
    <cellStyle name="20% - Accent1 3 2 5 3 4" xfId="23060" xr:uid="{44E67B09-F3F0-4D6C-AFEF-8DF2F94F783D}"/>
    <cellStyle name="20% - Accent1 3 2 5 4" xfId="10395" xr:uid="{53082D3D-BBF1-436A-A104-CBD002C37151}"/>
    <cellStyle name="20% - Accent1 3 2 5 4 2" xfId="36570" xr:uid="{F852C4F5-BC1C-4DF3-810A-8AD0838C941B}"/>
    <cellStyle name="20% - Accent1 3 2 5 5" xfId="27290" xr:uid="{A8B340B6-BF81-4992-A9D2-A442AD614A12}"/>
    <cellStyle name="20% - Accent1 3 2 5 6" xfId="18843" xr:uid="{43B10A4A-B730-4C12-8A08-E04E13687867}"/>
    <cellStyle name="20% - Accent1 3 2 6" xfId="2270" xr:uid="{00000000-0005-0000-0000-000064000000}"/>
    <cellStyle name="20% - Accent1 3 2 6 2" xfId="6576" xr:uid="{00000000-0005-0000-0000-000065000000}"/>
    <cellStyle name="20% - Accent1 3 2 6 2 2" xfId="15026" xr:uid="{4084C9BC-1343-461D-863C-AAB8EA086431}"/>
    <cellStyle name="20% - Accent1 3 2 6 2 2 2" xfId="41200" xr:uid="{CE3B2437-F555-4CC0-B275-1E84D619823B}"/>
    <cellStyle name="20% - Accent1 3 2 6 2 3" xfId="31921" xr:uid="{027B31B2-CF5D-4488-BAD5-9D6FB9AC7D71}"/>
    <cellStyle name="20% - Accent1 3 2 6 2 4" xfId="23473" xr:uid="{47655FED-0198-4925-AC56-00AA46A0E360}"/>
    <cellStyle name="20% - Accent1 3 2 6 3" xfId="10808" xr:uid="{2E39F70B-6637-432C-85BE-FCA1F6E0136D}"/>
    <cellStyle name="20% - Accent1 3 2 6 3 2" xfId="36983" xr:uid="{6FBE43BB-B7C3-4B50-BD71-8680BAB0784E}"/>
    <cellStyle name="20% - Accent1 3 2 6 4" xfId="27703" xr:uid="{690D6283-7F5A-4566-8427-5FEFC8618119}"/>
    <cellStyle name="20% - Accent1 3 2 6 5" xfId="19256" xr:uid="{742AB423-D19B-4E36-BCF5-C893BA6C5C0E}"/>
    <cellStyle name="20% - Accent1 3 2 7" xfId="4510" xr:uid="{00000000-0005-0000-0000-000066000000}"/>
    <cellStyle name="20% - Accent1 3 2 7 2" xfId="12960" xr:uid="{530070DB-CFFA-464A-8769-3CC54AB56E41}"/>
    <cellStyle name="20% - Accent1 3 2 7 2 2" xfId="39134" xr:uid="{3CA38989-0557-48AC-B6B9-D846824B4502}"/>
    <cellStyle name="20% - Accent1 3 2 7 3" xfId="29855" xr:uid="{6A7648DA-C8CE-4611-8D14-AF0465B33302}"/>
    <cellStyle name="20% - Accent1 3 2 7 4" xfId="21407" xr:uid="{DC989C1A-5B8A-4287-A13B-D1CC3A81BEFF}"/>
    <cellStyle name="20% - Accent1 3 2 8" xfId="8742" xr:uid="{42EF053A-9E09-4381-B254-2F595CB17A15}"/>
    <cellStyle name="20% - Accent1 3 2 8 2" xfId="34917" xr:uid="{B5904958-B057-4630-A210-C2D2693134D4}"/>
    <cellStyle name="20% - Accent1 3 2 9" xfId="34085" xr:uid="{D6947E0C-6B1C-4134-A88D-07826855BCE4}"/>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B307C0F7-F291-400A-80B1-03BFC011AF1D}"/>
    <cellStyle name="20% - Accent1 3 3 2 2 2 2" xfId="41692" xr:uid="{60C68C46-E517-4D5D-92F7-1CD49B7B81AC}"/>
    <cellStyle name="20% - Accent1 3 3 2 2 3" xfId="32413" xr:uid="{5E8AC101-D929-4B9C-A86C-4F69500956A7}"/>
    <cellStyle name="20% - Accent1 3 3 2 2 4" xfId="23965" xr:uid="{0D7FDF7D-23B3-4FA6-BA1A-7761CA2045A6}"/>
    <cellStyle name="20% - Accent1 3 3 2 3" xfId="11300" xr:uid="{4A07EA41-52B6-4BF7-8D03-7B1A02B32813}"/>
    <cellStyle name="20% - Accent1 3 3 2 3 2" xfId="37475" xr:uid="{40B723C8-144E-4CC7-AE3C-8D6C708050A5}"/>
    <cellStyle name="20% - Accent1 3 3 2 4" xfId="28195" xr:uid="{595E0AF0-8EF7-4197-B961-963552E14878}"/>
    <cellStyle name="20% - Accent1 3 3 2 5" xfId="19748" xr:uid="{5B920F02-EBF9-4576-979C-BF91271A1C85}"/>
    <cellStyle name="20% - Accent1 3 3 3" xfId="4923" xr:uid="{00000000-0005-0000-0000-00006A000000}"/>
    <cellStyle name="20% - Accent1 3 3 3 2" xfId="13373" xr:uid="{DC563CFA-1859-4BF4-9D3C-7B027F322BA9}"/>
    <cellStyle name="20% - Accent1 3 3 3 2 2" xfId="39547" xr:uid="{96792660-9806-4A7A-AC4E-1574AC6FB581}"/>
    <cellStyle name="20% - Accent1 3 3 3 3" xfId="30268" xr:uid="{9A13149D-0D83-41E5-BC4E-CB10C3E15FE3}"/>
    <cellStyle name="20% - Accent1 3 3 3 4" xfId="21820" xr:uid="{39ED3EF8-F2A2-44A7-A348-8A2836B61646}"/>
    <cellStyle name="20% - Accent1 3 3 4" xfId="9155" xr:uid="{6975CB44-83C2-4BB5-A59B-76BDDBCB543E}"/>
    <cellStyle name="20% - Accent1 3 3 4 2" xfId="35330" xr:uid="{9506C4E6-3B9F-4EE9-9D09-548DBD425069}"/>
    <cellStyle name="20% - Accent1 3 3 5" xfId="34500" xr:uid="{E15EB798-3876-49DD-B517-3844876E0098}"/>
    <cellStyle name="20% - Accent1 3 3 6" xfId="26050" xr:uid="{114815F1-6619-497B-80A0-EA2346549CB1}"/>
    <cellStyle name="20% - Accent1 3 3 7" xfId="17603" xr:uid="{C28F2E8A-6EA8-4DF6-90DA-981126452A5F}"/>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543A580E-F52D-4551-8475-105520820641}"/>
    <cellStyle name="20% - Accent1 3 4 2 2 2 2" xfId="42105" xr:uid="{C84DE3CE-91EF-4A63-87A0-AC0E5121DA2C}"/>
    <cellStyle name="20% - Accent1 3 4 2 2 3" xfId="32826" xr:uid="{E612E760-C852-4745-856B-82F363ED7647}"/>
    <cellStyle name="20% - Accent1 3 4 2 2 4" xfId="24378" xr:uid="{0731FE08-BE6A-4C4D-B002-47FCA853F17F}"/>
    <cellStyle name="20% - Accent1 3 4 2 3" xfId="11713" xr:uid="{E389CD02-3760-4D60-9555-E306AF20742F}"/>
    <cellStyle name="20% - Accent1 3 4 2 3 2" xfId="37888" xr:uid="{1E302A1C-5EF3-47C6-920C-2C189B70489F}"/>
    <cellStyle name="20% - Accent1 3 4 2 4" xfId="28608" xr:uid="{42D25264-FAE7-4A73-817A-F9FAC0DD397F}"/>
    <cellStyle name="20% - Accent1 3 4 2 5" xfId="20161" xr:uid="{7EDB81F0-EC40-4218-AD00-9AB7DF77336F}"/>
    <cellStyle name="20% - Accent1 3 4 3" xfId="5336" xr:uid="{00000000-0005-0000-0000-00006E000000}"/>
    <cellStyle name="20% - Accent1 3 4 3 2" xfId="13786" xr:uid="{8E83BE7B-19EA-4ED2-A87A-68AA4473A32B}"/>
    <cellStyle name="20% - Accent1 3 4 3 2 2" xfId="39960" xr:uid="{6F701394-B5C4-4D92-A06A-17258E5D3C0A}"/>
    <cellStyle name="20% - Accent1 3 4 3 3" xfId="30681" xr:uid="{6ACCEB5E-0254-445E-9BFD-992D5AC56FAF}"/>
    <cellStyle name="20% - Accent1 3 4 3 4" xfId="22233" xr:uid="{DE1BE9CE-34AB-40E3-A14B-191A3828191D}"/>
    <cellStyle name="20% - Accent1 3 4 4" xfId="9568" xr:uid="{85375C21-CC1E-42E6-8AF2-5B3BFD4EEBD9}"/>
    <cellStyle name="20% - Accent1 3 4 4 2" xfId="35743" xr:uid="{5DE0AFD6-2EBE-4C3B-9E65-A99D900F0057}"/>
    <cellStyle name="20% - Accent1 3 4 5" xfId="26463" xr:uid="{5B817357-8D1F-408C-962F-FD1E0B4C3515}"/>
    <cellStyle name="20% - Accent1 3 4 6" xfId="18016" xr:uid="{EDA40A92-972E-41BE-87E3-A9BAE480742A}"/>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47C6E1AA-AF7C-4BF8-BA77-7EB540F89ACC}"/>
    <cellStyle name="20% - Accent1 3 5 2 2 2 2" xfId="42518" xr:uid="{41184595-FFE8-4D0C-BAF6-FD013D67E424}"/>
    <cellStyle name="20% - Accent1 3 5 2 2 3" xfId="33239" xr:uid="{E8E03F05-CA22-489C-BE71-AFA578CAD42E}"/>
    <cellStyle name="20% - Accent1 3 5 2 2 4" xfId="24791" xr:uid="{A895ABA5-9A83-4699-9F86-C64A88796DC6}"/>
    <cellStyle name="20% - Accent1 3 5 2 3" xfId="12126" xr:uid="{F287AC2D-9001-4B21-BB14-3DDD3CEF3BCE}"/>
    <cellStyle name="20% - Accent1 3 5 2 3 2" xfId="38301" xr:uid="{FBDDED8D-D48D-43C7-83A0-BAF16624E720}"/>
    <cellStyle name="20% - Accent1 3 5 2 4" xfId="29021" xr:uid="{4D7F7EEE-C31D-4309-ACC6-C5E8536FD63D}"/>
    <cellStyle name="20% - Accent1 3 5 2 5" xfId="20574" xr:uid="{E2A1CEAD-55D4-4663-935A-E7E06A171F17}"/>
    <cellStyle name="20% - Accent1 3 5 3" xfId="5749" xr:uid="{00000000-0005-0000-0000-000072000000}"/>
    <cellStyle name="20% - Accent1 3 5 3 2" xfId="14199" xr:uid="{C3A6CD9F-5801-4408-9560-F51FDD21182B}"/>
    <cellStyle name="20% - Accent1 3 5 3 2 2" xfId="40373" xr:uid="{61524D1B-903A-4FE7-A164-FF0CE98CBDC4}"/>
    <cellStyle name="20% - Accent1 3 5 3 3" xfId="31094" xr:uid="{EB26056F-B2A1-4522-A38E-ECB7356041F8}"/>
    <cellStyle name="20% - Accent1 3 5 3 4" xfId="22646" xr:uid="{E4384743-8483-44A3-96A4-F01A8D483F01}"/>
    <cellStyle name="20% - Accent1 3 5 4" xfId="9981" xr:uid="{E09BD042-F842-4E2B-905E-DC4FABC11665}"/>
    <cellStyle name="20% - Accent1 3 5 4 2" xfId="36156" xr:uid="{DCEDDEED-DF63-4BBC-BFA1-D93341A1E3A0}"/>
    <cellStyle name="20% - Accent1 3 5 5" xfId="26876" xr:uid="{607A3C4E-C3ED-4F54-9F6A-D3280DB11257}"/>
    <cellStyle name="20% - Accent1 3 5 6" xfId="18429" xr:uid="{E3D45503-06F4-4100-B35A-95094587FB43}"/>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16DD0C47-78C5-43EB-A514-C7B44CA92DD5}"/>
    <cellStyle name="20% - Accent1 3 6 2 2 2 2" xfId="42931" xr:uid="{2A2CFCAC-4B75-4965-82B7-CD507D01D47D}"/>
    <cellStyle name="20% - Accent1 3 6 2 2 3" xfId="33652" xr:uid="{C10BFFE4-6D96-4F41-AA95-2057C92790BD}"/>
    <cellStyle name="20% - Accent1 3 6 2 2 4" xfId="25204" xr:uid="{12D3407C-58C5-47E3-834A-0F517017EF5A}"/>
    <cellStyle name="20% - Accent1 3 6 2 3" xfId="12539" xr:uid="{B96DC3FA-5C2D-41A9-B23F-D7700C8F6475}"/>
    <cellStyle name="20% - Accent1 3 6 2 3 2" xfId="38714" xr:uid="{F7B74C67-99CC-4E5B-B8AF-34FD3997FC79}"/>
    <cellStyle name="20% - Accent1 3 6 2 4" xfId="29434" xr:uid="{99934578-5A5C-4585-892D-5A69D4E80EB1}"/>
    <cellStyle name="20% - Accent1 3 6 2 5" xfId="20987" xr:uid="{C09F35F7-9EFE-4AE7-963A-8FD98D4E2661}"/>
    <cellStyle name="20% - Accent1 3 6 3" xfId="6162" xr:uid="{00000000-0005-0000-0000-000076000000}"/>
    <cellStyle name="20% - Accent1 3 6 3 2" xfId="14612" xr:uid="{04B27ED0-DFB1-4035-9803-C5D3A8A8CB8B}"/>
    <cellStyle name="20% - Accent1 3 6 3 2 2" xfId="40786" xr:uid="{46FE8980-E7F7-4090-A41C-B5C54997425A}"/>
    <cellStyle name="20% - Accent1 3 6 3 3" xfId="31507" xr:uid="{23A7E19C-594D-4DF5-B8C6-B3A6C1BF0A67}"/>
    <cellStyle name="20% - Accent1 3 6 3 4" xfId="23059" xr:uid="{9D90EFCA-9C8A-4005-BDA4-F897E4304E99}"/>
    <cellStyle name="20% - Accent1 3 6 4" xfId="10394" xr:uid="{792CCE50-8DB5-4EEB-A409-6F3E2F51BB20}"/>
    <cellStyle name="20% - Accent1 3 6 4 2" xfId="36569" xr:uid="{D8E2336B-A1BE-40D6-A387-9B3B9BD2DAD0}"/>
    <cellStyle name="20% - Accent1 3 6 5" xfId="27289" xr:uid="{77207115-152C-4672-9860-8451B2C12FB3}"/>
    <cellStyle name="20% - Accent1 3 6 6" xfId="18842" xr:uid="{A9E40BC4-EAB3-4ECD-8392-C45902C18146}"/>
    <cellStyle name="20% - Accent1 3 7" xfId="2269" xr:uid="{00000000-0005-0000-0000-000077000000}"/>
    <cellStyle name="20% - Accent1 3 7 2" xfId="6575" xr:uid="{00000000-0005-0000-0000-000078000000}"/>
    <cellStyle name="20% - Accent1 3 7 2 2" xfId="15025" xr:uid="{4D0C957B-C9C5-45B1-99EC-5DFEDB215110}"/>
    <cellStyle name="20% - Accent1 3 7 2 2 2" xfId="41199" xr:uid="{32D0F202-A553-4B7F-B270-4FA53303BE54}"/>
    <cellStyle name="20% - Accent1 3 7 2 3" xfId="31920" xr:uid="{0B9D738F-19B3-46AF-95AE-B9C27D83212D}"/>
    <cellStyle name="20% - Accent1 3 7 2 4" xfId="23472" xr:uid="{79E1388B-08C1-4C96-81EF-AFC17CEF5D85}"/>
    <cellStyle name="20% - Accent1 3 7 3" xfId="10807" xr:uid="{CD03B2F5-10C3-44AB-A1B5-1989077E747C}"/>
    <cellStyle name="20% - Accent1 3 7 3 2" xfId="36982" xr:uid="{BFC0F0E7-CFD1-4202-9402-21A266748A2E}"/>
    <cellStyle name="20% - Accent1 3 7 4" xfId="27702" xr:uid="{75B8402F-3498-4D6A-A5EE-387B74A93330}"/>
    <cellStyle name="20% - Accent1 3 7 5" xfId="19255" xr:uid="{206DE706-D113-4B83-9AD9-D1ADE2000BCD}"/>
    <cellStyle name="20% - Accent1 3 8" xfId="4509" xr:uid="{00000000-0005-0000-0000-000079000000}"/>
    <cellStyle name="20% - Accent1 3 8 2" xfId="12959" xr:uid="{F8C43DE6-CDAA-4C72-AB3B-07319B2D5CA9}"/>
    <cellStyle name="20% - Accent1 3 8 2 2" xfId="39133" xr:uid="{A758229D-EFE9-45B2-8AA4-9954132D0FA5}"/>
    <cellStyle name="20% - Accent1 3 8 3" xfId="29854" xr:uid="{4F2B3FE9-83A8-456D-88B6-B0F895CCD335}"/>
    <cellStyle name="20% - Accent1 3 8 4" xfId="21406" xr:uid="{AEA79BE0-8952-4A6E-9A31-70820CF78A59}"/>
    <cellStyle name="20% - Accent1 3 9" xfId="8741" xr:uid="{FD894D59-8F3B-4CBC-8189-6BAFE1873394}"/>
    <cellStyle name="20% - Accent1 3 9 2" xfId="34916" xr:uid="{53C982E1-88DF-42AB-873D-A0C9040DD288}"/>
    <cellStyle name="20% - Accent1 4" xfId="8" xr:uid="{00000000-0005-0000-0000-00007A000000}"/>
    <cellStyle name="20% - Accent1 4 10" xfId="25638" xr:uid="{D2DC0ACD-D13B-4854-91F7-9FD34C1F26F7}"/>
    <cellStyle name="20% - Accent1 4 11" xfId="17191" xr:uid="{32DB3A03-2CF4-4B76-896D-1E28506F1292}"/>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A66D6D5F-0BAD-4894-8594-43E6676D1B2F}"/>
    <cellStyle name="20% - Accent1 4 2 2 2 2 2" xfId="41694" xr:uid="{A0A35085-1D74-43E5-9A0F-DBBE60C0FD0C}"/>
    <cellStyle name="20% - Accent1 4 2 2 2 3" xfId="32415" xr:uid="{405ADB41-B529-442C-B01F-52175414E2EB}"/>
    <cellStyle name="20% - Accent1 4 2 2 2 4" xfId="23967" xr:uid="{7F3C26C0-57D0-4799-9B6E-C9387A852AA3}"/>
    <cellStyle name="20% - Accent1 4 2 2 3" xfId="11302" xr:uid="{64F08AF3-FC5A-4A44-98D0-FB4634A6E11C}"/>
    <cellStyle name="20% - Accent1 4 2 2 3 2" xfId="37477" xr:uid="{EF77C72A-536E-45CE-B0D3-F21F00DA7ABF}"/>
    <cellStyle name="20% - Accent1 4 2 2 4" xfId="28197" xr:uid="{86366BF1-660F-4C25-99B1-B018E05A1486}"/>
    <cellStyle name="20% - Accent1 4 2 2 5" xfId="19750" xr:uid="{BD3DA5B4-7A62-4652-BA6A-A07FB6F8A985}"/>
    <cellStyle name="20% - Accent1 4 2 3" xfId="4925" xr:uid="{00000000-0005-0000-0000-00007E000000}"/>
    <cellStyle name="20% - Accent1 4 2 3 2" xfId="13375" xr:uid="{F28AF99A-4C1E-4C79-A5AB-E2DF959465CD}"/>
    <cellStyle name="20% - Accent1 4 2 3 2 2" xfId="39549" xr:uid="{061B7ADF-50C1-4584-A917-7176051C7F8A}"/>
    <cellStyle name="20% - Accent1 4 2 3 3" xfId="30270" xr:uid="{E9652A65-4E21-4E06-91E0-B113C3E60762}"/>
    <cellStyle name="20% - Accent1 4 2 3 4" xfId="21822" xr:uid="{1E08463C-7EB7-422B-A497-FBC73E4FA6DF}"/>
    <cellStyle name="20% - Accent1 4 2 4" xfId="9157" xr:uid="{DD38506C-6E39-48A2-86FD-4F1AD3CEB749}"/>
    <cellStyle name="20% - Accent1 4 2 4 2" xfId="35332" xr:uid="{737236AD-51E5-44BB-B99A-E356B5AC96B9}"/>
    <cellStyle name="20% - Accent1 4 2 5" xfId="34502" xr:uid="{3E3B1F0E-67E2-421D-A0E3-231291940DCF}"/>
    <cellStyle name="20% - Accent1 4 2 6" xfId="26052" xr:uid="{4AD023BF-C798-4054-A2CA-B2717838F471}"/>
    <cellStyle name="20% - Accent1 4 2 7" xfId="17605" xr:uid="{980785E7-4204-4975-84F1-BFD38B7E400B}"/>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F40768A5-BF23-4B45-B5CF-57C404C5AA69}"/>
    <cellStyle name="20% - Accent1 4 3 2 2 2 2" xfId="42107" xr:uid="{C09046D4-7AF3-42E7-848B-D8AD4C66B619}"/>
    <cellStyle name="20% - Accent1 4 3 2 2 3" xfId="32828" xr:uid="{0CDD77E4-D17A-4381-8473-4F1058596A8F}"/>
    <cellStyle name="20% - Accent1 4 3 2 2 4" xfId="24380" xr:uid="{31BEDAF8-9396-461A-B170-5F1A38DBF313}"/>
    <cellStyle name="20% - Accent1 4 3 2 3" xfId="11715" xr:uid="{36D39B1A-C121-4ACF-98ED-72124E35E343}"/>
    <cellStyle name="20% - Accent1 4 3 2 3 2" xfId="37890" xr:uid="{24A1680A-D52F-479E-8A2D-0C2A0E2DCD32}"/>
    <cellStyle name="20% - Accent1 4 3 2 4" xfId="28610" xr:uid="{A96BA5DA-496A-4D57-B88D-EA50826A6162}"/>
    <cellStyle name="20% - Accent1 4 3 2 5" xfId="20163" xr:uid="{7F1E7AB3-0C77-47D3-AC9E-A82DF96C8DDC}"/>
    <cellStyle name="20% - Accent1 4 3 3" xfId="5338" xr:uid="{00000000-0005-0000-0000-000082000000}"/>
    <cellStyle name="20% - Accent1 4 3 3 2" xfId="13788" xr:uid="{BEF4407E-1FA3-4EC2-AEC7-A2C0F8781F9B}"/>
    <cellStyle name="20% - Accent1 4 3 3 2 2" xfId="39962" xr:uid="{AA41AF5F-5FB1-423B-BB69-B8A98BA203FF}"/>
    <cellStyle name="20% - Accent1 4 3 3 3" xfId="30683" xr:uid="{65A058C2-ABAE-4D54-BB9A-6C8BD657A83E}"/>
    <cellStyle name="20% - Accent1 4 3 3 4" xfId="22235" xr:uid="{FA1DB600-4287-4A36-A47E-F0D17E94F083}"/>
    <cellStyle name="20% - Accent1 4 3 4" xfId="9570" xr:uid="{65FD374B-2CE6-49C2-A62F-8BDD71DBCDDF}"/>
    <cellStyle name="20% - Accent1 4 3 4 2" xfId="35745" xr:uid="{6779C4DD-09DD-44D8-8388-3D92CCBCDA48}"/>
    <cellStyle name="20% - Accent1 4 3 5" xfId="26465" xr:uid="{8804560A-5BC1-4E42-A595-1370495CB98B}"/>
    <cellStyle name="20% - Accent1 4 3 6" xfId="18018" xr:uid="{92FE6927-DEEB-4617-9279-292262F26BAE}"/>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CEF1C96C-A111-451A-A1F3-86B678114297}"/>
    <cellStyle name="20% - Accent1 4 4 2 2 2 2" xfId="42520" xr:uid="{24F751D5-5447-44F7-98BF-14C02414E41D}"/>
    <cellStyle name="20% - Accent1 4 4 2 2 3" xfId="33241" xr:uid="{5BF3DDF4-B13A-4BE5-A501-BF6152CFD1FC}"/>
    <cellStyle name="20% - Accent1 4 4 2 2 4" xfId="24793" xr:uid="{E2727FDE-785A-4CDB-80C6-8E304380A202}"/>
    <cellStyle name="20% - Accent1 4 4 2 3" xfId="12128" xr:uid="{131980FE-E668-4289-9512-86D1C9F107BB}"/>
    <cellStyle name="20% - Accent1 4 4 2 3 2" xfId="38303" xr:uid="{45D2D401-5E99-46F5-852F-6464E9FBB1C6}"/>
    <cellStyle name="20% - Accent1 4 4 2 4" xfId="29023" xr:uid="{AA0B5CDC-CB16-4995-BC15-5A0E0F642A81}"/>
    <cellStyle name="20% - Accent1 4 4 2 5" xfId="20576" xr:uid="{33B830DC-C6AE-48B9-B15D-832B5BF18678}"/>
    <cellStyle name="20% - Accent1 4 4 3" xfId="5751" xr:uid="{00000000-0005-0000-0000-000086000000}"/>
    <cellStyle name="20% - Accent1 4 4 3 2" xfId="14201" xr:uid="{787D1FCC-676C-468C-8997-4034C4E44BBC}"/>
    <cellStyle name="20% - Accent1 4 4 3 2 2" xfId="40375" xr:uid="{2121C720-BF0F-40A0-BDC4-B106E4738213}"/>
    <cellStyle name="20% - Accent1 4 4 3 3" xfId="31096" xr:uid="{3F97128E-A169-4A53-8ED5-EFC715F77543}"/>
    <cellStyle name="20% - Accent1 4 4 3 4" xfId="22648" xr:uid="{DF5120CD-EBC8-40DC-81F8-0182D5C72A37}"/>
    <cellStyle name="20% - Accent1 4 4 4" xfId="9983" xr:uid="{9B765FE5-2D86-4FA5-AE64-952249E9D28A}"/>
    <cellStyle name="20% - Accent1 4 4 4 2" xfId="36158" xr:uid="{5A39D049-C43E-4B15-83B0-AF402DD64906}"/>
    <cellStyle name="20% - Accent1 4 4 5" xfId="26878" xr:uid="{4779A0DD-F541-42DF-BFEE-2DAB02D4C838}"/>
    <cellStyle name="20% - Accent1 4 4 6" xfId="18431" xr:uid="{4D23B80D-D892-4742-A28D-BF2DB01D247A}"/>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10165F20-A974-417D-998A-DCBDFCC62C12}"/>
    <cellStyle name="20% - Accent1 4 5 2 2 2 2" xfId="42933" xr:uid="{41C014F0-C9AE-42A9-A627-E879D510CF49}"/>
    <cellStyle name="20% - Accent1 4 5 2 2 3" xfId="33654" xr:uid="{361FD9E8-C547-4D99-849F-B6DCE71A0D3F}"/>
    <cellStyle name="20% - Accent1 4 5 2 2 4" xfId="25206" xr:uid="{98FE1F90-80F1-454D-9FB9-136A4C2D5E81}"/>
    <cellStyle name="20% - Accent1 4 5 2 3" xfId="12541" xr:uid="{C08B2D83-F801-4664-811E-D4093B975A21}"/>
    <cellStyle name="20% - Accent1 4 5 2 3 2" xfId="38716" xr:uid="{DCE21F31-3921-4F74-9482-3D141776F68B}"/>
    <cellStyle name="20% - Accent1 4 5 2 4" xfId="29436" xr:uid="{FDD10CAE-C0EA-4AFB-9BEA-6BDBD7701F57}"/>
    <cellStyle name="20% - Accent1 4 5 2 5" xfId="20989" xr:uid="{82148319-8D45-4ABD-AA88-B94A5ECC97D4}"/>
    <cellStyle name="20% - Accent1 4 5 3" xfId="6164" xr:uid="{00000000-0005-0000-0000-00008A000000}"/>
    <cellStyle name="20% - Accent1 4 5 3 2" xfId="14614" xr:uid="{4B537E00-10A4-42C6-BF67-D38C58EDEE89}"/>
    <cellStyle name="20% - Accent1 4 5 3 2 2" xfId="40788" xr:uid="{1DF6169B-AA10-4766-A945-C6A21132BBF7}"/>
    <cellStyle name="20% - Accent1 4 5 3 3" xfId="31509" xr:uid="{2D7F8CA8-4F08-4145-AB56-52BFCBA4482F}"/>
    <cellStyle name="20% - Accent1 4 5 3 4" xfId="23061" xr:uid="{A65C2BDB-9EF8-49F6-AF4D-6B6EC012795B}"/>
    <cellStyle name="20% - Accent1 4 5 4" xfId="10396" xr:uid="{472AC423-0457-4186-8AD7-7230F4DEDD32}"/>
    <cellStyle name="20% - Accent1 4 5 4 2" xfId="36571" xr:uid="{1ACE8BD0-F8F0-45BC-B9F8-8B42A5976D40}"/>
    <cellStyle name="20% - Accent1 4 5 5" xfId="27291" xr:uid="{1F6D6196-1E25-4CF0-A05A-362A40A5A33A}"/>
    <cellStyle name="20% - Accent1 4 5 6" xfId="18844" xr:uid="{BD337FEC-1EA2-4533-B149-69D6EDED5ADE}"/>
    <cellStyle name="20% - Accent1 4 6" xfId="2271" xr:uid="{00000000-0005-0000-0000-00008B000000}"/>
    <cellStyle name="20% - Accent1 4 6 2" xfId="6577" xr:uid="{00000000-0005-0000-0000-00008C000000}"/>
    <cellStyle name="20% - Accent1 4 6 2 2" xfId="15027" xr:uid="{0E2C512F-A25D-4725-9BA1-9805D317873B}"/>
    <cellStyle name="20% - Accent1 4 6 2 2 2" xfId="41201" xr:uid="{3CE30C0E-F07C-4414-8846-59F54F7EB20D}"/>
    <cellStyle name="20% - Accent1 4 6 2 3" xfId="31922" xr:uid="{1E0C5EC7-B5D0-43A8-8332-DA0A4D499AD5}"/>
    <cellStyle name="20% - Accent1 4 6 2 4" xfId="23474" xr:uid="{F382AA18-765B-4D03-974E-F0FA94DC6027}"/>
    <cellStyle name="20% - Accent1 4 6 3" xfId="10809" xr:uid="{2DB00EB3-B34D-4EA0-9431-50B63550BC36}"/>
    <cellStyle name="20% - Accent1 4 6 3 2" xfId="36984" xr:uid="{6AE8D77A-83CF-42FE-952B-17CF43FF6A86}"/>
    <cellStyle name="20% - Accent1 4 6 4" xfId="27704" xr:uid="{400972FB-3480-45EF-82B0-EA6F8AA2FD2A}"/>
    <cellStyle name="20% - Accent1 4 6 5" xfId="19257" xr:uid="{900516B4-A3FC-4FA6-B20C-CE939334A01E}"/>
    <cellStyle name="20% - Accent1 4 7" xfId="4511" xr:uid="{00000000-0005-0000-0000-00008D000000}"/>
    <cellStyle name="20% - Accent1 4 7 2" xfId="12961" xr:uid="{8EB7A486-2C01-4A89-9A4B-8A4821485FA6}"/>
    <cellStyle name="20% - Accent1 4 7 2 2" xfId="39135" xr:uid="{5A8A3E79-80C3-40F7-883B-FDF6B84DA2A5}"/>
    <cellStyle name="20% - Accent1 4 7 3" xfId="29856" xr:uid="{64987E74-9EFE-42B4-95B2-8B80657730D6}"/>
    <cellStyle name="20% - Accent1 4 7 4" xfId="21408" xr:uid="{684D5D7E-AF1A-49DA-BDE4-73B1443BB98C}"/>
    <cellStyle name="20% - Accent1 4 8" xfId="8743" xr:uid="{D05187A5-3650-4FAF-BA46-8F97197E7EA6}"/>
    <cellStyle name="20% - Accent1 4 8 2" xfId="34918" xr:uid="{0B506AE7-FB0B-41F8-9E3F-7316F91EFF69}"/>
    <cellStyle name="20% - Accent1 4 9" xfId="34086" xr:uid="{84F9552A-48F9-4261-B1FE-D97C6E3DE289}"/>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28442262-F8D2-417E-934A-5F584331E9C9}"/>
    <cellStyle name="20% - Accent1 5 2 2 2 2" xfId="41687" xr:uid="{1447C86A-5667-4EA4-A61C-C25C71A2AA4B}"/>
    <cellStyle name="20% - Accent1 5 2 2 3" xfId="32408" xr:uid="{EB1B155C-C42A-468C-8C01-76D1E6DFBE22}"/>
    <cellStyle name="20% - Accent1 5 2 2 4" xfId="23960" xr:uid="{B305BAEF-DBE3-4710-BFEC-BBF65A9A5566}"/>
    <cellStyle name="20% - Accent1 5 2 3" xfId="11295" xr:uid="{9B4E8A79-D845-4159-A2FA-B3292D09EBA6}"/>
    <cellStyle name="20% - Accent1 5 2 3 2" xfId="37470" xr:uid="{1ECF44F1-A9E5-4FB7-9EA5-698A11E10E89}"/>
    <cellStyle name="20% - Accent1 5 2 4" xfId="28190" xr:uid="{D5B50F25-E8D8-4499-8AA1-5D4BE7AA3FD8}"/>
    <cellStyle name="20% - Accent1 5 2 5" xfId="19743" xr:uid="{340A5AD4-410A-4418-968E-C2884D24ECD7}"/>
    <cellStyle name="20% - Accent1 5 3" xfId="4918" xr:uid="{00000000-0005-0000-0000-000091000000}"/>
    <cellStyle name="20% - Accent1 5 3 2" xfId="13368" xr:uid="{489C7F65-E32B-4EB7-9259-9EF409EE45F2}"/>
    <cellStyle name="20% - Accent1 5 3 2 2" xfId="39542" xr:uid="{495F1690-5FE0-4C26-8764-12C71783F380}"/>
    <cellStyle name="20% - Accent1 5 3 3" xfId="30263" xr:uid="{F4DE9B92-8758-4314-BDC8-6915BFD78E7B}"/>
    <cellStyle name="20% - Accent1 5 3 4" xfId="21815" xr:uid="{61E2B82A-F83D-4DC3-848D-28D31B790553}"/>
    <cellStyle name="20% - Accent1 5 4" xfId="9150" xr:uid="{80268894-3169-4D4A-9FDE-5C45A5DEEFF0}"/>
    <cellStyle name="20% - Accent1 5 4 2" xfId="35325" xr:uid="{EE9C1891-0763-4398-B905-22BB2BA19AF6}"/>
    <cellStyle name="20% - Accent1 5 5" xfId="34495" xr:uid="{F6E5B369-F844-400C-A9C9-57678B1A25FB}"/>
    <cellStyle name="20% - Accent1 5 6" xfId="26045" xr:uid="{F59F726C-809D-4D80-822C-8C050AA6BC7D}"/>
    <cellStyle name="20% - Accent1 5 7" xfId="17598" xr:uid="{DE2EC612-FD2B-4B11-98BD-74FC24CD0FB9}"/>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A273F054-CF9A-48DF-87FD-00ACA39EC633}"/>
    <cellStyle name="20% - Accent1 6 2 2 2 2" xfId="42100" xr:uid="{487858D0-DF03-455E-BE28-4F0BFDC46CC0}"/>
    <cellStyle name="20% - Accent1 6 2 2 3" xfId="32821" xr:uid="{C85D46FB-B996-4A41-90B3-F10226B662AA}"/>
    <cellStyle name="20% - Accent1 6 2 2 4" xfId="24373" xr:uid="{15A0949B-60D5-4D25-9E3D-D8BADBF5D5B7}"/>
    <cellStyle name="20% - Accent1 6 2 3" xfId="11708" xr:uid="{77FDAD4C-5920-41D0-93A7-067360BF6502}"/>
    <cellStyle name="20% - Accent1 6 2 3 2" xfId="37883" xr:uid="{815ED951-6C2E-4306-83A9-0EB54E3C7495}"/>
    <cellStyle name="20% - Accent1 6 2 4" xfId="28603" xr:uid="{201A6C62-D7F2-441B-90CA-152A2397EDE0}"/>
    <cellStyle name="20% - Accent1 6 2 5" xfId="20156" xr:uid="{58F32F22-5561-454E-B15A-EF09F897772B}"/>
    <cellStyle name="20% - Accent1 6 3" xfId="5331" xr:uid="{00000000-0005-0000-0000-000095000000}"/>
    <cellStyle name="20% - Accent1 6 3 2" xfId="13781" xr:uid="{38B05746-DF18-4FEB-8EB9-B4ADA65786EE}"/>
    <cellStyle name="20% - Accent1 6 3 2 2" xfId="39955" xr:uid="{0C3D35A2-A863-4654-AC34-49591AA35C56}"/>
    <cellStyle name="20% - Accent1 6 3 3" xfId="30676" xr:uid="{2BCE8508-DBF1-4FAE-AEAE-4E05CBC35093}"/>
    <cellStyle name="20% - Accent1 6 3 4" xfId="22228" xr:uid="{92C7004C-0509-451B-B5AC-DF2F97B4BB3E}"/>
    <cellStyle name="20% - Accent1 6 4" xfId="9563" xr:uid="{B8A7B988-39C5-4A97-A579-E8F5E98B613C}"/>
    <cellStyle name="20% - Accent1 6 4 2" xfId="35738" xr:uid="{52FB6870-7880-4FD0-9F9E-450AF0687927}"/>
    <cellStyle name="20% - Accent1 6 5" xfId="26458" xr:uid="{2569016A-66F6-4DB3-8E12-C4C469546800}"/>
    <cellStyle name="20% - Accent1 6 6" xfId="18011" xr:uid="{8C9BA452-5A61-42B7-8849-5EB638A86E59}"/>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D7CB6967-DFA1-447D-A84B-81CAAFBFA951}"/>
    <cellStyle name="20% - Accent1 7 2 2 2 2" xfId="42513" xr:uid="{44B05BAE-379A-48E0-AD72-7EDCA948F35E}"/>
    <cellStyle name="20% - Accent1 7 2 2 3" xfId="33234" xr:uid="{92A8FB14-9CBB-4E68-8441-2A0387B218E0}"/>
    <cellStyle name="20% - Accent1 7 2 2 4" xfId="24786" xr:uid="{EE8CF6D6-7C67-4EB8-A6B4-739262ADF44F}"/>
    <cellStyle name="20% - Accent1 7 2 3" xfId="12121" xr:uid="{4FFAEDE7-2936-422E-8152-1D564D5DC8B8}"/>
    <cellStyle name="20% - Accent1 7 2 3 2" xfId="38296" xr:uid="{2DAE22B3-BD04-44F0-832E-9F25491E6D5F}"/>
    <cellStyle name="20% - Accent1 7 2 4" xfId="29016" xr:uid="{BDDF8034-68B2-4619-8152-55E2CD10F028}"/>
    <cellStyle name="20% - Accent1 7 2 5" xfId="20569" xr:uid="{3228BDE7-16F4-40CB-901E-80858977A205}"/>
    <cellStyle name="20% - Accent1 7 3" xfId="5744" xr:uid="{00000000-0005-0000-0000-000099000000}"/>
    <cellStyle name="20% - Accent1 7 3 2" xfId="14194" xr:uid="{7AC239A3-1A32-46F6-9D6C-B1EA53C3E6C7}"/>
    <cellStyle name="20% - Accent1 7 3 2 2" xfId="40368" xr:uid="{D6A9B003-BD76-4AB7-B252-551A6E02BCF7}"/>
    <cellStyle name="20% - Accent1 7 3 3" xfId="31089" xr:uid="{7FC2D507-254F-4CA5-BD6D-AF635893C771}"/>
    <cellStyle name="20% - Accent1 7 3 4" xfId="22641" xr:uid="{23BD104F-CCD1-4DE1-9657-0F5613628C4C}"/>
    <cellStyle name="20% - Accent1 7 4" xfId="9976" xr:uid="{B8FD0F19-B6EB-4886-9D6C-DC402293D741}"/>
    <cellStyle name="20% - Accent1 7 4 2" xfId="36151" xr:uid="{53AC0ED7-EB2D-473B-82C1-D2B07EDA488A}"/>
    <cellStyle name="20% - Accent1 7 5" xfId="26871" xr:uid="{673359BB-BE3F-43B4-8AB2-1E59A598D858}"/>
    <cellStyle name="20% - Accent1 7 6" xfId="18424" xr:uid="{B8378D28-BB1F-4999-AD66-204C888114FA}"/>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680AFA44-1F52-4284-85CF-EAA2CC0AAF0F}"/>
    <cellStyle name="20% - Accent1 8 2 2 2 2" xfId="42926" xr:uid="{DAD91A01-4B0F-4236-97AC-ECAFB195EC1F}"/>
    <cellStyle name="20% - Accent1 8 2 2 3" xfId="33647" xr:uid="{D193FD8C-2D3D-4726-B7CB-887074A0866D}"/>
    <cellStyle name="20% - Accent1 8 2 2 4" xfId="25199" xr:uid="{77162E67-68C1-4E5A-A2E4-BE004401554B}"/>
    <cellStyle name="20% - Accent1 8 2 3" xfId="12534" xr:uid="{9A8AAF24-25BD-432F-9026-2AA739F43E8E}"/>
    <cellStyle name="20% - Accent1 8 2 3 2" xfId="38709" xr:uid="{077AE712-CD1B-416B-8328-333E555F12E7}"/>
    <cellStyle name="20% - Accent1 8 2 4" xfId="29429" xr:uid="{07A7BCC2-4856-4B03-845E-88D322099A1A}"/>
    <cellStyle name="20% - Accent1 8 2 5" xfId="20982" xr:uid="{34DF8AB5-09E7-481E-9016-8CB1B086A7E1}"/>
    <cellStyle name="20% - Accent1 8 3" xfId="6157" xr:uid="{00000000-0005-0000-0000-00009D000000}"/>
    <cellStyle name="20% - Accent1 8 3 2" xfId="14607" xr:uid="{6D47144B-43E0-4CEE-97C0-EBDBACF13AC1}"/>
    <cellStyle name="20% - Accent1 8 3 2 2" xfId="40781" xr:uid="{99DF9FD9-893B-4ACA-87CE-9569263A8CC1}"/>
    <cellStyle name="20% - Accent1 8 3 3" xfId="31502" xr:uid="{48F28429-3E86-4481-8859-31912D7D6719}"/>
    <cellStyle name="20% - Accent1 8 3 4" xfId="23054" xr:uid="{6A572632-54D7-4467-97E3-5C28D2627E28}"/>
    <cellStyle name="20% - Accent1 8 4" xfId="10389" xr:uid="{5DDAA9C4-6BB3-49E8-B4EC-3D8D889FEA06}"/>
    <cellStyle name="20% - Accent1 8 4 2" xfId="36564" xr:uid="{6F7F14BE-64E6-459F-A4C4-8384609474AA}"/>
    <cellStyle name="20% - Accent1 8 5" xfId="27284" xr:uid="{15CB35E5-4166-4B05-A7EB-2234405EB583}"/>
    <cellStyle name="20% - Accent1 8 6" xfId="18837" xr:uid="{0B457C39-4439-40AC-8C0D-47AB751044AE}"/>
    <cellStyle name="20% - Accent1 9" xfId="2264" xr:uid="{00000000-0005-0000-0000-00009E000000}"/>
    <cellStyle name="20% - Accent1 9 2" xfId="6570" xr:uid="{00000000-0005-0000-0000-00009F000000}"/>
    <cellStyle name="20% - Accent1 9 2 2" xfId="15020" xr:uid="{088A9E92-4697-4D50-83EC-34F0240B3B19}"/>
    <cellStyle name="20% - Accent1 9 2 2 2" xfId="41194" xr:uid="{FBBD3B5F-7B64-41B3-A41D-7532F5D6BB2A}"/>
    <cellStyle name="20% - Accent1 9 2 3" xfId="31915" xr:uid="{E8C6D986-95CC-4278-A11E-5CC1B89AD8A5}"/>
    <cellStyle name="20% - Accent1 9 2 4" xfId="23467" xr:uid="{5092AAE6-4B42-4152-9680-08AC066318F3}"/>
    <cellStyle name="20% - Accent1 9 3" xfId="10802" xr:uid="{629EFEC1-A957-4101-93CC-D5ED2C34ABD5}"/>
    <cellStyle name="20% - Accent1 9 3 2" xfId="36977" xr:uid="{29922B66-3E0D-4C93-BB75-D56484AC0DA0}"/>
    <cellStyle name="20% - Accent1 9 4" xfId="27697" xr:uid="{B575F5E2-44F2-4A41-833B-1171CBFD7EF5}"/>
    <cellStyle name="20% - Accent1 9 5" xfId="19250" xr:uid="{B07A517A-E90A-4FF0-9FA7-7AC8EDA66E61}"/>
    <cellStyle name="20% - Accent2" xfId="9" builtinId="34" customBuiltin="1"/>
    <cellStyle name="20% - Accent2 10" xfId="4512" xr:uid="{00000000-0005-0000-0000-0000A1000000}"/>
    <cellStyle name="20% - Accent2 10 2" xfId="12962" xr:uid="{4B5ADCD0-7C55-40C8-8509-D45382E210C5}"/>
    <cellStyle name="20% - Accent2 10 2 2" xfId="39136" xr:uid="{072261BD-6353-48EA-8650-9AE3674A74FD}"/>
    <cellStyle name="20% - Accent2 10 3" xfId="29857" xr:uid="{95C37C5A-2261-4C79-B6AE-B60FAFABDDE2}"/>
    <cellStyle name="20% - Accent2 10 4" xfId="21409" xr:uid="{68ECA1FC-8AB8-4B27-98E8-E657721A5AC9}"/>
    <cellStyle name="20% - Accent2 11" xfId="8744" xr:uid="{13879154-A58A-4678-9FC8-C22901E7488C}"/>
    <cellStyle name="20% - Accent2 11 2" xfId="34919" xr:uid="{6B34FEA7-43AC-4BD4-82CA-F315BEEE4C02}"/>
    <cellStyle name="20% - Accent2 12" xfId="34087" xr:uid="{BCA30413-000D-4AC2-81F5-93C179FCE3E3}"/>
    <cellStyle name="20% - Accent2 13" xfId="25639" xr:uid="{D25F0ABB-5705-48B9-B214-6C7AAE5D423C}"/>
    <cellStyle name="20% - Accent2 14" xfId="17192" xr:uid="{09488EEA-6F52-4E86-9E32-7A232CC56969}"/>
    <cellStyle name="20% - Accent2 2" xfId="10" xr:uid="{00000000-0005-0000-0000-0000A2000000}"/>
    <cellStyle name="20% - Accent2 2 10" xfId="8745" xr:uid="{AFADA38D-425A-4F8E-ADF2-286EABCF0FF5}"/>
    <cellStyle name="20% - Accent2 2 10 2" xfId="34920" xr:uid="{063EEDB3-95B7-4141-ACA9-4A52EC2AC6AF}"/>
    <cellStyle name="20% - Accent2 2 11" xfId="34088" xr:uid="{2817DCE0-6023-446C-8D76-C5B65B4FE734}"/>
    <cellStyle name="20% - Accent2 2 12" xfId="25640" xr:uid="{74AEA1FD-5AAD-42DA-9229-57CA27A5AAFF}"/>
    <cellStyle name="20% - Accent2 2 13" xfId="17193" xr:uid="{3663116E-86BC-4E6C-971E-686A9B3E4CDD}"/>
    <cellStyle name="20% - Accent2 2 2" xfId="11" xr:uid="{00000000-0005-0000-0000-0000A3000000}"/>
    <cellStyle name="20% - Accent2 2 2 10" xfId="34089" xr:uid="{846A6AE4-C3AD-4D0E-B159-B41B1E47087A}"/>
    <cellStyle name="20% - Accent2 2 2 11" xfId="25641" xr:uid="{D2E939CD-3140-4C2E-9F43-D9FBE8C6A877}"/>
    <cellStyle name="20% - Accent2 2 2 12" xfId="17194" xr:uid="{523988C7-43AA-4340-8A3D-49C6F64ECE9F}"/>
    <cellStyle name="20% - Accent2 2 2 2" xfId="12" xr:uid="{00000000-0005-0000-0000-0000A4000000}"/>
    <cellStyle name="20% - Accent2 2 2 2 10" xfId="25642" xr:uid="{D5E244B3-A89C-4641-8FF8-207853347339}"/>
    <cellStyle name="20% - Accent2 2 2 2 11" xfId="17195" xr:uid="{DFA673B1-1617-4DBD-9826-77FF637F2477}"/>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6FCB22AD-752C-4E93-ADA3-89A7870091BD}"/>
    <cellStyle name="20% - Accent2 2 2 2 2 2 2 2 2" xfId="41698" xr:uid="{43C70202-AC28-4193-B73D-B1CDBA1AAC2D}"/>
    <cellStyle name="20% - Accent2 2 2 2 2 2 2 3" xfId="32419" xr:uid="{E7F591BA-B0D7-4526-B300-6DB367C77F3C}"/>
    <cellStyle name="20% - Accent2 2 2 2 2 2 2 4" xfId="23971" xr:uid="{59CFBA09-59A5-4255-A6BA-D74409765A39}"/>
    <cellStyle name="20% - Accent2 2 2 2 2 2 3" xfId="11306" xr:uid="{90216ADE-05AB-4930-8874-355380E65ECB}"/>
    <cellStyle name="20% - Accent2 2 2 2 2 2 3 2" xfId="37481" xr:uid="{6BED0683-B752-46D8-9909-C1B569F82556}"/>
    <cellStyle name="20% - Accent2 2 2 2 2 2 4" xfId="28201" xr:uid="{5B1A482A-388C-456E-BD7A-F97086B2CE3D}"/>
    <cellStyle name="20% - Accent2 2 2 2 2 2 5" xfId="19754" xr:uid="{F9593C68-7793-4A9D-B3DD-2FA9205136E8}"/>
    <cellStyle name="20% - Accent2 2 2 2 2 3" xfId="4929" xr:uid="{00000000-0005-0000-0000-0000A8000000}"/>
    <cellStyle name="20% - Accent2 2 2 2 2 3 2" xfId="13379" xr:uid="{C59656D6-811A-45E4-9A28-68E9C6D36026}"/>
    <cellStyle name="20% - Accent2 2 2 2 2 3 2 2" xfId="39553" xr:uid="{8693FE9D-E7DF-48D8-82FE-9A6E290AB4AD}"/>
    <cellStyle name="20% - Accent2 2 2 2 2 3 3" xfId="30274" xr:uid="{7B129003-A662-4096-AF4D-49F3C52B6069}"/>
    <cellStyle name="20% - Accent2 2 2 2 2 3 4" xfId="21826" xr:uid="{1B9688B4-E691-4190-8B54-544BA9C54169}"/>
    <cellStyle name="20% - Accent2 2 2 2 2 4" xfId="9161" xr:uid="{F701A400-A8F6-4661-9C3D-72182637AE41}"/>
    <cellStyle name="20% - Accent2 2 2 2 2 4 2" xfId="35336" xr:uid="{AF0C68FB-33AC-42E5-9F97-698700736F6B}"/>
    <cellStyle name="20% - Accent2 2 2 2 2 5" xfId="34506" xr:uid="{9FBF070B-B18B-4E05-989E-32DBA5A7E12F}"/>
    <cellStyle name="20% - Accent2 2 2 2 2 6" xfId="26056" xr:uid="{02D4F66C-5088-41C6-9A1A-574A15271B0E}"/>
    <cellStyle name="20% - Accent2 2 2 2 2 7" xfId="17609" xr:uid="{87539A58-7973-4FF6-845C-1C18D8A128FC}"/>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FEA21C66-CCB9-42E9-A8E4-88E9C4558AE1}"/>
    <cellStyle name="20% - Accent2 2 2 2 3 2 2 2 2" xfId="42111" xr:uid="{D7BD795B-2657-4690-A74F-20911EA29044}"/>
    <cellStyle name="20% - Accent2 2 2 2 3 2 2 3" xfId="32832" xr:uid="{5D5FF4D4-91E8-4FB2-A8AE-2F206A615D2D}"/>
    <cellStyle name="20% - Accent2 2 2 2 3 2 2 4" xfId="24384" xr:uid="{07666BAB-3EA0-4746-A529-E529A414062D}"/>
    <cellStyle name="20% - Accent2 2 2 2 3 2 3" xfId="11719" xr:uid="{EE336CCD-7F5F-4A9D-A157-41ABA964E2A4}"/>
    <cellStyle name="20% - Accent2 2 2 2 3 2 3 2" xfId="37894" xr:uid="{53379256-1768-4A78-ADA3-CFE7C85147D7}"/>
    <cellStyle name="20% - Accent2 2 2 2 3 2 4" xfId="28614" xr:uid="{7D0FC957-689C-4A46-B214-107F0898A035}"/>
    <cellStyle name="20% - Accent2 2 2 2 3 2 5" xfId="20167" xr:uid="{1F633097-5198-44E0-815B-DC2669FED9EF}"/>
    <cellStyle name="20% - Accent2 2 2 2 3 3" xfId="5342" xr:uid="{00000000-0005-0000-0000-0000AC000000}"/>
    <cellStyle name="20% - Accent2 2 2 2 3 3 2" xfId="13792" xr:uid="{ACC20161-3853-42C7-85DD-1E8F724429C3}"/>
    <cellStyle name="20% - Accent2 2 2 2 3 3 2 2" xfId="39966" xr:uid="{1C5FCC00-4C00-4C8C-AB2A-F84BDB78516A}"/>
    <cellStyle name="20% - Accent2 2 2 2 3 3 3" xfId="30687" xr:uid="{EE9E0A37-8FAB-42EF-9407-814E35106BBE}"/>
    <cellStyle name="20% - Accent2 2 2 2 3 3 4" xfId="22239" xr:uid="{A721AAF2-EA25-4DC8-BEFD-B69BE1DF0ADA}"/>
    <cellStyle name="20% - Accent2 2 2 2 3 4" xfId="9574" xr:uid="{5DF3D398-60CA-415D-993B-53021D774783}"/>
    <cellStyle name="20% - Accent2 2 2 2 3 4 2" xfId="35749" xr:uid="{A6B24F52-227C-419D-AAE7-BF9EAEB8BB3A}"/>
    <cellStyle name="20% - Accent2 2 2 2 3 5" xfId="26469" xr:uid="{CFA25D3C-FCA2-4792-88D0-078F4AB24C16}"/>
    <cellStyle name="20% - Accent2 2 2 2 3 6" xfId="18022" xr:uid="{6598FE2C-BF8D-455C-85CA-767CBDD14F8A}"/>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150BD3F3-2ED1-4AE9-9991-EE119496CBC2}"/>
    <cellStyle name="20% - Accent2 2 2 2 4 2 2 2 2" xfId="42524" xr:uid="{B13EC2FF-5243-422C-A257-E5A76185DA74}"/>
    <cellStyle name="20% - Accent2 2 2 2 4 2 2 3" xfId="33245" xr:uid="{5E0EADC5-CA9B-4BA3-93C9-B1693BE20B7D}"/>
    <cellStyle name="20% - Accent2 2 2 2 4 2 2 4" xfId="24797" xr:uid="{8692ECE3-37CC-49DE-8FB4-1CF0AA95FED5}"/>
    <cellStyle name="20% - Accent2 2 2 2 4 2 3" xfId="12132" xr:uid="{0A2A7DC2-21C2-41B9-99BF-883ED88B5154}"/>
    <cellStyle name="20% - Accent2 2 2 2 4 2 3 2" xfId="38307" xr:uid="{175C45A3-4FB1-41F9-9DD7-4C783A68B3A3}"/>
    <cellStyle name="20% - Accent2 2 2 2 4 2 4" xfId="29027" xr:uid="{0EBE254B-B555-4C3A-AE9F-B363FEE650FE}"/>
    <cellStyle name="20% - Accent2 2 2 2 4 2 5" xfId="20580" xr:uid="{290079E8-3690-4363-8C64-4BF74E5425D1}"/>
    <cellStyle name="20% - Accent2 2 2 2 4 3" xfId="5755" xr:uid="{00000000-0005-0000-0000-0000B0000000}"/>
    <cellStyle name="20% - Accent2 2 2 2 4 3 2" xfId="14205" xr:uid="{023C5A2B-6170-4A55-9605-98175D055CFD}"/>
    <cellStyle name="20% - Accent2 2 2 2 4 3 2 2" xfId="40379" xr:uid="{3A7E0B08-F139-4366-A04B-B6CEABA25743}"/>
    <cellStyle name="20% - Accent2 2 2 2 4 3 3" xfId="31100" xr:uid="{A4903C8E-4A10-44F9-BEFC-A18061C0C3EF}"/>
    <cellStyle name="20% - Accent2 2 2 2 4 3 4" xfId="22652" xr:uid="{1EB48ADC-FA6E-4444-8032-3587C90C105E}"/>
    <cellStyle name="20% - Accent2 2 2 2 4 4" xfId="9987" xr:uid="{871EF8F5-49EB-4031-8897-0C711B6AF1EB}"/>
    <cellStyle name="20% - Accent2 2 2 2 4 4 2" xfId="36162" xr:uid="{DA7CA166-6DFA-4FD1-BE0D-2A1465E3DC58}"/>
    <cellStyle name="20% - Accent2 2 2 2 4 5" xfId="26882" xr:uid="{E61EE3C4-5CE7-4745-BEAB-72FCBBF2D4C2}"/>
    <cellStyle name="20% - Accent2 2 2 2 4 6" xfId="18435" xr:uid="{9AECC407-C817-431D-9BD5-B01CF28C89DF}"/>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F916C37A-2CA2-49A6-B126-BA8F476178BE}"/>
    <cellStyle name="20% - Accent2 2 2 2 5 2 2 2 2" xfId="42937" xr:uid="{E9517D68-15AA-4EE5-8D80-15CAF77FBAB0}"/>
    <cellStyle name="20% - Accent2 2 2 2 5 2 2 3" xfId="33658" xr:uid="{2899AFF1-DBE8-45BD-A0F6-808522753E19}"/>
    <cellStyle name="20% - Accent2 2 2 2 5 2 2 4" xfId="25210" xr:uid="{0F154579-F44D-48F1-88C9-CBBEDB6B2FDB}"/>
    <cellStyle name="20% - Accent2 2 2 2 5 2 3" xfId="12545" xr:uid="{7A3EB872-61D2-4BA2-B630-90B93FCDAD1E}"/>
    <cellStyle name="20% - Accent2 2 2 2 5 2 3 2" xfId="38720" xr:uid="{BCD4A72B-4F09-4A45-B2D3-52A30F5BF2EC}"/>
    <cellStyle name="20% - Accent2 2 2 2 5 2 4" xfId="29440" xr:uid="{DDFC1C16-20A6-4049-99ED-ACF0FFFD6185}"/>
    <cellStyle name="20% - Accent2 2 2 2 5 2 5" xfId="20993" xr:uid="{50EDC612-CB7C-4DA9-905F-A80DD633CEDA}"/>
    <cellStyle name="20% - Accent2 2 2 2 5 3" xfId="6168" xr:uid="{00000000-0005-0000-0000-0000B4000000}"/>
    <cellStyle name="20% - Accent2 2 2 2 5 3 2" xfId="14618" xr:uid="{A48D79D2-0A05-4FB6-AC16-5737075F9A1E}"/>
    <cellStyle name="20% - Accent2 2 2 2 5 3 2 2" xfId="40792" xr:uid="{5658BA02-7DEF-4C80-B043-4C4C7C86019E}"/>
    <cellStyle name="20% - Accent2 2 2 2 5 3 3" xfId="31513" xr:uid="{55016057-4C31-4A69-9F83-3ED2017C5ABA}"/>
    <cellStyle name="20% - Accent2 2 2 2 5 3 4" xfId="23065" xr:uid="{212BE181-8948-4B81-9415-881CE5B94943}"/>
    <cellStyle name="20% - Accent2 2 2 2 5 4" xfId="10400" xr:uid="{72DA0D50-7053-4A2E-9CE7-694CA9418008}"/>
    <cellStyle name="20% - Accent2 2 2 2 5 4 2" xfId="36575" xr:uid="{1EF19F27-09B4-497A-B5D6-20FE1B30B24E}"/>
    <cellStyle name="20% - Accent2 2 2 2 5 5" xfId="27295" xr:uid="{8E3037C3-8E66-4081-BC86-D4E97C610683}"/>
    <cellStyle name="20% - Accent2 2 2 2 5 6" xfId="18848" xr:uid="{A23DACC2-2009-4019-B38B-69EEF3D6D06A}"/>
    <cellStyle name="20% - Accent2 2 2 2 6" xfId="2275" xr:uid="{00000000-0005-0000-0000-0000B5000000}"/>
    <cellStyle name="20% - Accent2 2 2 2 6 2" xfId="6581" xr:uid="{00000000-0005-0000-0000-0000B6000000}"/>
    <cellStyle name="20% - Accent2 2 2 2 6 2 2" xfId="15031" xr:uid="{4F92B0A0-10ED-40F1-AA20-14EBD0D1C837}"/>
    <cellStyle name="20% - Accent2 2 2 2 6 2 2 2" xfId="41205" xr:uid="{0084C9B0-7C2B-4771-AB77-23634A293887}"/>
    <cellStyle name="20% - Accent2 2 2 2 6 2 3" xfId="31926" xr:uid="{18E4A1B7-0E09-4535-A388-9C858E6A6FCB}"/>
    <cellStyle name="20% - Accent2 2 2 2 6 2 4" xfId="23478" xr:uid="{8AF77362-852A-4F5F-AE36-EA4F2B8BAAE3}"/>
    <cellStyle name="20% - Accent2 2 2 2 6 3" xfId="10813" xr:uid="{33172DFE-89F7-414B-ABC5-E0D44C959D51}"/>
    <cellStyle name="20% - Accent2 2 2 2 6 3 2" xfId="36988" xr:uid="{A60D78A8-452A-4E6F-9E97-E08907648365}"/>
    <cellStyle name="20% - Accent2 2 2 2 6 4" xfId="27708" xr:uid="{F2982DF1-24D7-4F18-B826-D30EC47A13F3}"/>
    <cellStyle name="20% - Accent2 2 2 2 6 5" xfId="19261" xr:uid="{E9037938-8F56-4B29-980A-804BF1C8BECF}"/>
    <cellStyle name="20% - Accent2 2 2 2 7" xfId="4515" xr:uid="{00000000-0005-0000-0000-0000B7000000}"/>
    <cellStyle name="20% - Accent2 2 2 2 7 2" xfId="12965" xr:uid="{6BAB25A9-038E-4FA7-936C-A8264E50D0EE}"/>
    <cellStyle name="20% - Accent2 2 2 2 7 2 2" xfId="39139" xr:uid="{18C78D29-4377-4808-9746-3DBBF303F36D}"/>
    <cellStyle name="20% - Accent2 2 2 2 7 3" xfId="29860" xr:uid="{4E5A25D5-AAE7-4E72-A11C-5DFB0E5EC2D4}"/>
    <cellStyle name="20% - Accent2 2 2 2 7 4" xfId="21412" xr:uid="{7F803C47-AEBA-4B88-B8E1-2361F3737782}"/>
    <cellStyle name="20% - Accent2 2 2 2 8" xfId="8747" xr:uid="{84504F68-3D9C-4D23-B169-35187B083050}"/>
    <cellStyle name="20% - Accent2 2 2 2 8 2" xfId="34922" xr:uid="{BE727B3D-0B69-445F-B898-93A23D03AD32}"/>
    <cellStyle name="20% - Accent2 2 2 2 9" xfId="34090" xr:uid="{52562692-9990-4939-A7ED-365FA0280039}"/>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D497DECD-801D-455D-A9F8-DCC134295AA7}"/>
    <cellStyle name="20% - Accent2 2 2 3 2 2 2 2" xfId="41697" xr:uid="{1973898F-F513-46BA-BA04-EB46C3D88CA7}"/>
    <cellStyle name="20% - Accent2 2 2 3 2 2 3" xfId="32418" xr:uid="{6F7C76AC-35B7-4D87-9D6F-41DFBCF02647}"/>
    <cellStyle name="20% - Accent2 2 2 3 2 2 4" xfId="23970" xr:uid="{5D0123F8-7CCB-4063-B1CB-2A302E3EC7F9}"/>
    <cellStyle name="20% - Accent2 2 2 3 2 3" xfId="11305" xr:uid="{7CFF6408-A88D-476A-8597-AB7457AE001F}"/>
    <cellStyle name="20% - Accent2 2 2 3 2 3 2" xfId="37480" xr:uid="{1841C7BE-AE45-4283-A3A1-D1028513B010}"/>
    <cellStyle name="20% - Accent2 2 2 3 2 4" xfId="28200" xr:uid="{F846DA9F-971C-457E-926A-6701287AD45C}"/>
    <cellStyle name="20% - Accent2 2 2 3 2 5" xfId="19753" xr:uid="{5BEFAC7C-174A-4BC1-A3F0-C1DD2516CDD9}"/>
    <cellStyle name="20% - Accent2 2 2 3 3" xfId="4928" xr:uid="{00000000-0005-0000-0000-0000BB000000}"/>
    <cellStyle name="20% - Accent2 2 2 3 3 2" xfId="13378" xr:uid="{01CD1214-C8E6-4B8E-976A-C3A171BF25F2}"/>
    <cellStyle name="20% - Accent2 2 2 3 3 2 2" xfId="39552" xr:uid="{E1B7C15F-4125-4EAC-AABC-777DFC87B056}"/>
    <cellStyle name="20% - Accent2 2 2 3 3 3" xfId="30273" xr:uid="{88EC6DE0-5361-4D01-8455-5E8F02D15F4B}"/>
    <cellStyle name="20% - Accent2 2 2 3 3 4" xfId="21825" xr:uid="{EEC531C6-48FC-4F05-BDD7-BBBDC1CDF0B1}"/>
    <cellStyle name="20% - Accent2 2 2 3 4" xfId="9160" xr:uid="{B53A6144-1D9E-4198-B007-023961DE0BCD}"/>
    <cellStyle name="20% - Accent2 2 2 3 4 2" xfId="35335" xr:uid="{40BE37C9-C008-4F10-9277-2BAC00FB1FE2}"/>
    <cellStyle name="20% - Accent2 2 2 3 5" xfId="34505" xr:uid="{E970817C-BE3A-45E4-A5C3-56222445A303}"/>
    <cellStyle name="20% - Accent2 2 2 3 6" xfId="26055" xr:uid="{290054D6-9175-4A38-B033-B5EA0E87C28B}"/>
    <cellStyle name="20% - Accent2 2 2 3 7" xfId="17608" xr:uid="{01B326A6-57DA-49C5-8C4F-AFAA59C7C0CC}"/>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5CD81454-5FD8-4042-8A1B-140EFB0209A1}"/>
    <cellStyle name="20% - Accent2 2 2 4 2 2 2 2" xfId="42110" xr:uid="{D7988EF6-11CC-46EE-A3EE-3AE2F73342ED}"/>
    <cellStyle name="20% - Accent2 2 2 4 2 2 3" xfId="32831" xr:uid="{A8DBBFF3-EEEB-43A5-B760-287F3827EEBB}"/>
    <cellStyle name="20% - Accent2 2 2 4 2 2 4" xfId="24383" xr:uid="{47F6E074-C620-499A-ABB3-020FFDEA4711}"/>
    <cellStyle name="20% - Accent2 2 2 4 2 3" xfId="11718" xr:uid="{F8C81E2E-DAC8-4BF8-AA52-581720D1481D}"/>
    <cellStyle name="20% - Accent2 2 2 4 2 3 2" xfId="37893" xr:uid="{327A88AE-7515-45EE-8C9E-D10935DF594C}"/>
    <cellStyle name="20% - Accent2 2 2 4 2 4" xfId="28613" xr:uid="{18E5F361-74C8-415B-81F0-2D0F629E0E81}"/>
    <cellStyle name="20% - Accent2 2 2 4 2 5" xfId="20166" xr:uid="{E0D5B090-C3E3-455E-B9E3-02BA7C850481}"/>
    <cellStyle name="20% - Accent2 2 2 4 3" xfId="5341" xr:uid="{00000000-0005-0000-0000-0000BF000000}"/>
    <cellStyle name="20% - Accent2 2 2 4 3 2" xfId="13791" xr:uid="{F4C76BA0-BEA1-4690-8CFE-1C2C205EC59C}"/>
    <cellStyle name="20% - Accent2 2 2 4 3 2 2" xfId="39965" xr:uid="{DE52B993-C7F5-4873-8A8D-2FEDC12E8C56}"/>
    <cellStyle name="20% - Accent2 2 2 4 3 3" xfId="30686" xr:uid="{33042DD4-4022-46D4-B8F7-911DFF1E5ED2}"/>
    <cellStyle name="20% - Accent2 2 2 4 3 4" xfId="22238" xr:uid="{582323AA-D751-497E-B7BD-8E8513A8DAB7}"/>
    <cellStyle name="20% - Accent2 2 2 4 4" xfId="9573" xr:uid="{D5C705F6-55AE-4020-AAE1-46658775077D}"/>
    <cellStyle name="20% - Accent2 2 2 4 4 2" xfId="35748" xr:uid="{02C22507-4954-480B-BFFC-7EFA6014C46C}"/>
    <cellStyle name="20% - Accent2 2 2 4 5" xfId="26468" xr:uid="{0E649EE3-C592-4FAE-A75C-0A2761BEBD43}"/>
    <cellStyle name="20% - Accent2 2 2 4 6" xfId="18021" xr:uid="{7A62BC41-B5A4-40C3-8DC5-EEC4D3D40546}"/>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F2B7EE75-19C3-4B5B-AC26-DB8E589B8294}"/>
    <cellStyle name="20% - Accent2 2 2 5 2 2 2 2" xfId="42523" xr:uid="{9FDC4968-B47E-4FC7-8AD6-8A70F001F3B3}"/>
    <cellStyle name="20% - Accent2 2 2 5 2 2 3" xfId="33244" xr:uid="{95DB9D9E-7F0C-476B-943C-648F9E770442}"/>
    <cellStyle name="20% - Accent2 2 2 5 2 2 4" xfId="24796" xr:uid="{42273409-A1AF-4A51-873E-F30C087A7D3C}"/>
    <cellStyle name="20% - Accent2 2 2 5 2 3" xfId="12131" xr:uid="{4C41A959-10DB-4F6C-8238-E966E1156BD1}"/>
    <cellStyle name="20% - Accent2 2 2 5 2 3 2" xfId="38306" xr:uid="{10FE186C-3B10-4A97-BFB0-E2B06E838A14}"/>
    <cellStyle name="20% - Accent2 2 2 5 2 4" xfId="29026" xr:uid="{42DF4BAB-2C4A-4469-BCB9-18051DEDCE0B}"/>
    <cellStyle name="20% - Accent2 2 2 5 2 5" xfId="20579" xr:uid="{4A7C2AA5-B4A2-48CC-AE35-81117E7BA290}"/>
    <cellStyle name="20% - Accent2 2 2 5 3" xfId="5754" xr:uid="{00000000-0005-0000-0000-0000C3000000}"/>
    <cellStyle name="20% - Accent2 2 2 5 3 2" xfId="14204" xr:uid="{E1D3A0BF-F835-4F88-8394-0EDC4F9F6280}"/>
    <cellStyle name="20% - Accent2 2 2 5 3 2 2" xfId="40378" xr:uid="{F33C4E56-635F-4894-9FE6-76BA5E998488}"/>
    <cellStyle name="20% - Accent2 2 2 5 3 3" xfId="31099" xr:uid="{5E169FB0-31A4-48AB-AF45-A19AD85A28BE}"/>
    <cellStyle name="20% - Accent2 2 2 5 3 4" xfId="22651" xr:uid="{BFE7BF2D-3B92-4F51-B4C6-613AB19A0998}"/>
    <cellStyle name="20% - Accent2 2 2 5 4" xfId="9986" xr:uid="{F3400117-0E1F-4617-8E32-D0C3E026F4B5}"/>
    <cellStyle name="20% - Accent2 2 2 5 4 2" xfId="36161" xr:uid="{96353140-E3AB-459E-8A37-662F31BA02F5}"/>
    <cellStyle name="20% - Accent2 2 2 5 5" xfId="26881" xr:uid="{E2169013-1BD1-49C6-811F-DEA8AB13468D}"/>
    <cellStyle name="20% - Accent2 2 2 5 6" xfId="18434" xr:uid="{BD197CEE-392B-46A5-B3FB-C562B0F4449B}"/>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89BE3F9F-9452-4C16-8459-EFD82B2A89F3}"/>
    <cellStyle name="20% - Accent2 2 2 6 2 2 2 2" xfId="42936" xr:uid="{A0483D2E-0A49-4062-A9C2-0D7A41CBF050}"/>
    <cellStyle name="20% - Accent2 2 2 6 2 2 3" xfId="33657" xr:uid="{D7B34034-ABA0-4D77-91CD-F345C763F408}"/>
    <cellStyle name="20% - Accent2 2 2 6 2 2 4" xfId="25209" xr:uid="{2A900AF5-BBF7-4226-812E-5B6B861A9057}"/>
    <cellStyle name="20% - Accent2 2 2 6 2 3" xfId="12544" xr:uid="{1927F7CD-501F-4FE5-A9AA-10CD1148A450}"/>
    <cellStyle name="20% - Accent2 2 2 6 2 3 2" xfId="38719" xr:uid="{BD1E885F-7293-4EA1-843F-1B15BF9822A3}"/>
    <cellStyle name="20% - Accent2 2 2 6 2 4" xfId="29439" xr:uid="{D65A3D83-31D0-4037-8B74-1E2A65AAF14E}"/>
    <cellStyle name="20% - Accent2 2 2 6 2 5" xfId="20992" xr:uid="{4889527A-D737-4E69-861C-F43DDFFF08A4}"/>
    <cellStyle name="20% - Accent2 2 2 6 3" xfId="6167" xr:uid="{00000000-0005-0000-0000-0000C7000000}"/>
    <cellStyle name="20% - Accent2 2 2 6 3 2" xfId="14617" xr:uid="{408CB327-ECCB-4AC8-B77F-B5695FF42D1C}"/>
    <cellStyle name="20% - Accent2 2 2 6 3 2 2" xfId="40791" xr:uid="{4DEDFA6B-ACFD-4DDB-B6D9-4796C36D73BF}"/>
    <cellStyle name="20% - Accent2 2 2 6 3 3" xfId="31512" xr:uid="{B0733AAB-56A3-4AF9-8899-5E512B48FDFD}"/>
    <cellStyle name="20% - Accent2 2 2 6 3 4" xfId="23064" xr:uid="{7047DF3C-212C-4216-B28D-235305C7A05B}"/>
    <cellStyle name="20% - Accent2 2 2 6 4" xfId="10399" xr:uid="{66B43D60-83EA-4FE0-B13D-CA9B012A0842}"/>
    <cellStyle name="20% - Accent2 2 2 6 4 2" xfId="36574" xr:uid="{61C93829-FF78-4A68-A992-795F836A6BB9}"/>
    <cellStyle name="20% - Accent2 2 2 6 5" xfId="27294" xr:uid="{4E751A60-BB5B-4148-9595-B15B275FF21E}"/>
    <cellStyle name="20% - Accent2 2 2 6 6" xfId="18847" xr:uid="{5CB950D3-25BC-4148-9713-91AF16FB11C8}"/>
    <cellStyle name="20% - Accent2 2 2 7" xfId="2274" xr:uid="{00000000-0005-0000-0000-0000C8000000}"/>
    <cellStyle name="20% - Accent2 2 2 7 2" xfId="6580" xr:uid="{00000000-0005-0000-0000-0000C9000000}"/>
    <cellStyle name="20% - Accent2 2 2 7 2 2" xfId="15030" xr:uid="{D68947F3-07DB-4AEF-BF9C-D83C0FCD7A6D}"/>
    <cellStyle name="20% - Accent2 2 2 7 2 2 2" xfId="41204" xr:uid="{ABED1B84-4E13-44D0-BF94-386C82C6A528}"/>
    <cellStyle name="20% - Accent2 2 2 7 2 3" xfId="31925" xr:uid="{D867BE23-CF2C-42EF-9FA9-50B25DD4EB97}"/>
    <cellStyle name="20% - Accent2 2 2 7 2 4" xfId="23477" xr:uid="{C3455153-38BF-4360-BE35-03CAD516E671}"/>
    <cellStyle name="20% - Accent2 2 2 7 3" xfId="10812" xr:uid="{B00F0D98-06A2-4913-B90E-2D7EDD29E7AE}"/>
    <cellStyle name="20% - Accent2 2 2 7 3 2" xfId="36987" xr:uid="{8FED460C-1928-4F84-9BC8-10487D05E49A}"/>
    <cellStyle name="20% - Accent2 2 2 7 4" xfId="27707" xr:uid="{EEA9C99A-0FC5-4D58-9064-0FF3F211FB02}"/>
    <cellStyle name="20% - Accent2 2 2 7 5" xfId="19260" xr:uid="{13499FF0-9FA5-47B3-9445-2FC1D8F917E6}"/>
    <cellStyle name="20% - Accent2 2 2 8" xfId="4514" xr:uid="{00000000-0005-0000-0000-0000CA000000}"/>
    <cellStyle name="20% - Accent2 2 2 8 2" xfId="12964" xr:uid="{07730890-2E3A-4113-AC0D-D78F85D48108}"/>
    <cellStyle name="20% - Accent2 2 2 8 2 2" xfId="39138" xr:uid="{8B66F2DE-3DBF-45CE-B202-E5DB26D89E89}"/>
    <cellStyle name="20% - Accent2 2 2 8 3" xfId="29859" xr:uid="{6BC01D2E-D577-48DE-B29B-1D9D3108ADC7}"/>
    <cellStyle name="20% - Accent2 2 2 8 4" xfId="21411" xr:uid="{3A660490-9A27-4640-A850-6175C41584F7}"/>
    <cellStyle name="20% - Accent2 2 2 9" xfId="8746" xr:uid="{399D980E-6BF5-4EAB-830E-1BB319F33550}"/>
    <cellStyle name="20% - Accent2 2 2 9 2" xfId="34921" xr:uid="{97A8C736-3CDB-4F2D-B21F-892C4F119024}"/>
    <cellStyle name="20% - Accent2 2 3" xfId="13" xr:uid="{00000000-0005-0000-0000-0000CB000000}"/>
    <cellStyle name="20% - Accent2 2 3 10" xfId="25643" xr:uid="{684B8607-CFAF-4B17-B4FE-968AB7AE2ABF}"/>
    <cellStyle name="20% - Accent2 2 3 11" xfId="17196" xr:uid="{C4D70512-90BE-4550-A3D5-2C73EE20EB2B}"/>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8313AF98-9B6C-479A-B683-93DA06194209}"/>
    <cellStyle name="20% - Accent2 2 3 2 2 2 2 2" xfId="41699" xr:uid="{23594A80-DA65-44AE-B772-F29E6B209294}"/>
    <cellStyle name="20% - Accent2 2 3 2 2 2 3" xfId="32420" xr:uid="{B84886D5-A156-4D0B-B645-5D2BABF56DA7}"/>
    <cellStyle name="20% - Accent2 2 3 2 2 2 4" xfId="23972" xr:uid="{8D183C47-DDF1-4135-94C0-D62D06A44D7E}"/>
    <cellStyle name="20% - Accent2 2 3 2 2 3" xfId="11307" xr:uid="{D7F082D0-395D-4057-942D-01439C424862}"/>
    <cellStyle name="20% - Accent2 2 3 2 2 3 2" xfId="37482" xr:uid="{C9FD63A5-EEB0-467D-93A5-AA1496CBE19C}"/>
    <cellStyle name="20% - Accent2 2 3 2 2 4" xfId="28202" xr:uid="{2854E51A-B82B-4802-B287-C240CCCD49A5}"/>
    <cellStyle name="20% - Accent2 2 3 2 2 5" xfId="19755" xr:uid="{432B15D8-6C5C-4BAA-B082-4DC16110D265}"/>
    <cellStyle name="20% - Accent2 2 3 2 3" xfId="4930" xr:uid="{00000000-0005-0000-0000-0000CF000000}"/>
    <cellStyle name="20% - Accent2 2 3 2 3 2" xfId="13380" xr:uid="{5C727B17-EF5B-45F3-8BFA-23784DC64B72}"/>
    <cellStyle name="20% - Accent2 2 3 2 3 2 2" xfId="39554" xr:uid="{DD71B991-EC5E-43F7-AF76-18EB8DAA7E10}"/>
    <cellStyle name="20% - Accent2 2 3 2 3 3" xfId="30275" xr:uid="{47873890-218D-4255-B8D2-18FA59A337B6}"/>
    <cellStyle name="20% - Accent2 2 3 2 3 4" xfId="21827" xr:uid="{BDF8718B-6D8A-4A9A-ABCE-03D9CA033D65}"/>
    <cellStyle name="20% - Accent2 2 3 2 4" xfId="9162" xr:uid="{78E27E19-420E-4173-AB4E-FCEAFF52C262}"/>
    <cellStyle name="20% - Accent2 2 3 2 4 2" xfId="35337" xr:uid="{ABB91BBE-6D79-4A4C-B84C-BF41F140465A}"/>
    <cellStyle name="20% - Accent2 2 3 2 5" xfId="34507" xr:uid="{DB07295A-BD9B-46BB-BAC9-99EBF50E77A8}"/>
    <cellStyle name="20% - Accent2 2 3 2 6" xfId="26057" xr:uid="{F5728D9D-C35B-4EC5-9A5F-F60B02A8FFFA}"/>
    <cellStyle name="20% - Accent2 2 3 2 7" xfId="17610" xr:uid="{A7F27B97-EC52-4CF1-99B8-5867662ACE8D}"/>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B4F368F3-1022-49F1-A91C-AF42E62A3268}"/>
    <cellStyle name="20% - Accent2 2 3 3 2 2 2 2" xfId="42112" xr:uid="{9368CEA2-6386-420E-A597-4BED40146291}"/>
    <cellStyle name="20% - Accent2 2 3 3 2 2 3" xfId="32833" xr:uid="{F86807B2-51BB-4E0B-976A-5F0E5058AFF3}"/>
    <cellStyle name="20% - Accent2 2 3 3 2 2 4" xfId="24385" xr:uid="{64843D3F-700A-42D5-BFEB-677B9E08E5E3}"/>
    <cellStyle name="20% - Accent2 2 3 3 2 3" xfId="11720" xr:uid="{C9B447D7-2D4F-4E03-BF62-199DF34C881D}"/>
    <cellStyle name="20% - Accent2 2 3 3 2 3 2" xfId="37895" xr:uid="{9ED2AF53-75F8-4416-8FFE-281E2F03513E}"/>
    <cellStyle name="20% - Accent2 2 3 3 2 4" xfId="28615" xr:uid="{302222F1-1AF9-47E1-AED6-F34B04148B0B}"/>
    <cellStyle name="20% - Accent2 2 3 3 2 5" xfId="20168" xr:uid="{2B01A644-3631-4300-BD30-C4C1E5102818}"/>
    <cellStyle name="20% - Accent2 2 3 3 3" xfId="5343" xr:uid="{00000000-0005-0000-0000-0000D3000000}"/>
    <cellStyle name="20% - Accent2 2 3 3 3 2" xfId="13793" xr:uid="{F5D2F597-9C59-43F3-B703-6C49A672DF80}"/>
    <cellStyle name="20% - Accent2 2 3 3 3 2 2" xfId="39967" xr:uid="{73F8C8D1-849E-4797-9368-1F4769BE5809}"/>
    <cellStyle name="20% - Accent2 2 3 3 3 3" xfId="30688" xr:uid="{453329C5-02AA-4641-9CD1-C07AB0D6A054}"/>
    <cellStyle name="20% - Accent2 2 3 3 3 4" xfId="22240" xr:uid="{5FF9C5C3-3596-4DCF-831C-3F336F51439F}"/>
    <cellStyle name="20% - Accent2 2 3 3 4" xfId="9575" xr:uid="{32BEA4E7-FC4E-485C-BEA5-29F3FB613B57}"/>
    <cellStyle name="20% - Accent2 2 3 3 4 2" xfId="35750" xr:uid="{9856A054-CA5D-4EA0-A0FD-340A6F55A4B7}"/>
    <cellStyle name="20% - Accent2 2 3 3 5" xfId="26470" xr:uid="{4318B977-CFAE-46CA-B5C8-FF4AFC09B124}"/>
    <cellStyle name="20% - Accent2 2 3 3 6" xfId="18023" xr:uid="{3132783D-36EF-4CA4-8EA5-3DCD8750914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C5ED4E68-5F6D-4485-88DF-864BA9EE9E07}"/>
    <cellStyle name="20% - Accent2 2 3 4 2 2 2 2" xfId="42525" xr:uid="{C733391E-EEDF-4451-9FB4-CEB5B3F055C7}"/>
    <cellStyle name="20% - Accent2 2 3 4 2 2 3" xfId="33246" xr:uid="{A0F980CB-9170-4949-A345-088A5749E536}"/>
    <cellStyle name="20% - Accent2 2 3 4 2 2 4" xfId="24798" xr:uid="{54823072-7441-44CA-ADD0-0B59714114AE}"/>
    <cellStyle name="20% - Accent2 2 3 4 2 3" xfId="12133" xr:uid="{94407FA6-F2B8-40E2-9A69-40930C7F68F5}"/>
    <cellStyle name="20% - Accent2 2 3 4 2 3 2" xfId="38308" xr:uid="{3D5BBE7F-5F58-4374-B718-00066308B527}"/>
    <cellStyle name="20% - Accent2 2 3 4 2 4" xfId="29028" xr:uid="{A0B7A3C2-94E2-422E-AAAC-267431F275A8}"/>
    <cellStyle name="20% - Accent2 2 3 4 2 5" xfId="20581" xr:uid="{BA722E58-7D37-4442-AFBF-A1674F3131FE}"/>
    <cellStyle name="20% - Accent2 2 3 4 3" xfId="5756" xr:uid="{00000000-0005-0000-0000-0000D7000000}"/>
    <cellStyle name="20% - Accent2 2 3 4 3 2" xfId="14206" xr:uid="{0932D2A6-DACD-4135-8AFC-C3679D27AFD1}"/>
    <cellStyle name="20% - Accent2 2 3 4 3 2 2" xfId="40380" xr:uid="{17FBB509-4E51-49AC-AEE0-05AE03801926}"/>
    <cellStyle name="20% - Accent2 2 3 4 3 3" xfId="31101" xr:uid="{410D7E73-E9E0-4E54-82A6-70D4EEB95BB8}"/>
    <cellStyle name="20% - Accent2 2 3 4 3 4" xfId="22653" xr:uid="{C1B8DB93-E8B1-4649-9C5F-97C3D8FC45AC}"/>
    <cellStyle name="20% - Accent2 2 3 4 4" xfId="9988" xr:uid="{2D4E71B8-6EE8-4B52-82ED-B7210C97B8A0}"/>
    <cellStyle name="20% - Accent2 2 3 4 4 2" xfId="36163" xr:uid="{AADE4DCD-FDB2-4D17-81CA-121663EE90EE}"/>
    <cellStyle name="20% - Accent2 2 3 4 5" xfId="26883" xr:uid="{ABBC59AE-9FF9-42EB-9B2B-24BBF1C1CBF5}"/>
    <cellStyle name="20% - Accent2 2 3 4 6" xfId="18436" xr:uid="{23398667-C621-4ACF-BDE6-14D4F21A7E0A}"/>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9C305FF1-A5E8-42BA-9AF5-DDCDDDE25182}"/>
    <cellStyle name="20% - Accent2 2 3 5 2 2 2 2" xfId="42938" xr:uid="{5EB17A6C-51EC-494A-A6B7-0314524E69D0}"/>
    <cellStyle name="20% - Accent2 2 3 5 2 2 3" xfId="33659" xr:uid="{CBAB718B-A899-46C9-BF31-0EB3F88AEC04}"/>
    <cellStyle name="20% - Accent2 2 3 5 2 2 4" xfId="25211" xr:uid="{C10B1554-4017-49A5-91DD-45EC8D7E7F1C}"/>
    <cellStyle name="20% - Accent2 2 3 5 2 3" xfId="12546" xr:uid="{EEF3D910-64B3-46DB-A12B-43D565B5F390}"/>
    <cellStyle name="20% - Accent2 2 3 5 2 3 2" xfId="38721" xr:uid="{4856CA3D-31AF-4E36-B78E-9E0C1493AD34}"/>
    <cellStyle name="20% - Accent2 2 3 5 2 4" xfId="29441" xr:uid="{58CFFEB5-A2D4-486C-AF45-7EC73B676CE5}"/>
    <cellStyle name="20% - Accent2 2 3 5 2 5" xfId="20994" xr:uid="{C0A076CB-A0C8-476F-B34C-EF7C3FE1AC00}"/>
    <cellStyle name="20% - Accent2 2 3 5 3" xfId="6169" xr:uid="{00000000-0005-0000-0000-0000DB000000}"/>
    <cellStyle name="20% - Accent2 2 3 5 3 2" xfId="14619" xr:uid="{0B005052-CA77-4FEB-8DC6-79D0B79054F7}"/>
    <cellStyle name="20% - Accent2 2 3 5 3 2 2" xfId="40793" xr:uid="{1D24E49B-8812-41D8-B0DE-5E2217024203}"/>
    <cellStyle name="20% - Accent2 2 3 5 3 3" xfId="31514" xr:uid="{D5C9064F-10FC-4E3F-8869-0F5AB343F047}"/>
    <cellStyle name="20% - Accent2 2 3 5 3 4" xfId="23066" xr:uid="{C9952742-F3AA-4908-92E7-0D03356FF0D3}"/>
    <cellStyle name="20% - Accent2 2 3 5 4" xfId="10401" xr:uid="{E3483945-1423-46E7-8B99-5490EAD26B1E}"/>
    <cellStyle name="20% - Accent2 2 3 5 4 2" xfId="36576" xr:uid="{5740283E-5EB2-46FC-88AE-53D986D9846C}"/>
    <cellStyle name="20% - Accent2 2 3 5 5" xfId="27296" xr:uid="{786676B5-0AE7-49B2-A5C4-642FAB59957B}"/>
    <cellStyle name="20% - Accent2 2 3 5 6" xfId="18849" xr:uid="{1B170877-B168-4F08-A747-249EAEFC5915}"/>
    <cellStyle name="20% - Accent2 2 3 6" xfId="2276" xr:uid="{00000000-0005-0000-0000-0000DC000000}"/>
    <cellStyle name="20% - Accent2 2 3 6 2" xfId="6582" xr:uid="{00000000-0005-0000-0000-0000DD000000}"/>
    <cellStyle name="20% - Accent2 2 3 6 2 2" xfId="15032" xr:uid="{00993664-1DB9-4DF7-A6EB-0625C5ECDE23}"/>
    <cellStyle name="20% - Accent2 2 3 6 2 2 2" xfId="41206" xr:uid="{5C4710D6-6514-4869-A6D9-0686AA103843}"/>
    <cellStyle name="20% - Accent2 2 3 6 2 3" xfId="31927" xr:uid="{2738FE6B-39E4-48F7-8FA5-83EAE339CF7E}"/>
    <cellStyle name="20% - Accent2 2 3 6 2 4" xfId="23479" xr:uid="{6DB1D268-433D-42E3-B4D3-A8448CE5A844}"/>
    <cellStyle name="20% - Accent2 2 3 6 3" xfId="10814" xr:uid="{CF19D029-85A8-4FB2-B10C-B579F7CDB92B}"/>
    <cellStyle name="20% - Accent2 2 3 6 3 2" xfId="36989" xr:uid="{C4E5C23E-D536-4B14-A006-7C104701A44C}"/>
    <cellStyle name="20% - Accent2 2 3 6 4" xfId="27709" xr:uid="{8C9D062A-4BC8-4BC5-AFA7-45FFB4A0993E}"/>
    <cellStyle name="20% - Accent2 2 3 6 5" xfId="19262" xr:uid="{F3D6B952-8EDB-4A2F-9CD1-2B0B4FDB1914}"/>
    <cellStyle name="20% - Accent2 2 3 7" xfId="4516" xr:uid="{00000000-0005-0000-0000-0000DE000000}"/>
    <cellStyle name="20% - Accent2 2 3 7 2" xfId="12966" xr:uid="{C4783CD6-2837-4478-B38C-94BB7BDDD358}"/>
    <cellStyle name="20% - Accent2 2 3 7 2 2" xfId="39140" xr:uid="{AA28EBE4-E2FE-4B27-9DA2-2CC2D727DC21}"/>
    <cellStyle name="20% - Accent2 2 3 7 3" xfId="29861" xr:uid="{D36003F8-0A61-4090-A50D-E131CA4FD593}"/>
    <cellStyle name="20% - Accent2 2 3 7 4" xfId="21413" xr:uid="{93BDDEA2-79DE-4CB4-8209-6443C586BA2D}"/>
    <cellStyle name="20% - Accent2 2 3 8" xfId="8748" xr:uid="{F36D3826-1EE7-4D7B-B35A-B7DD4C90FF6A}"/>
    <cellStyle name="20% - Accent2 2 3 8 2" xfId="34923" xr:uid="{E797F45D-470E-4713-A601-3D93608548C6}"/>
    <cellStyle name="20% - Accent2 2 3 9" xfId="34091" xr:uid="{7629AF9E-524E-49C7-93EA-175F6C35BE88}"/>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5193CD3F-663A-49DE-B0B2-BB25A148DEF4}"/>
    <cellStyle name="20% - Accent2 2 4 2 2 2 2" xfId="41696" xr:uid="{E2872B6E-DC7B-4ABA-82C6-5458018CA6C5}"/>
    <cellStyle name="20% - Accent2 2 4 2 2 3" xfId="32417" xr:uid="{D8FFB464-16CE-46C7-9582-6A5E4BB8CECC}"/>
    <cellStyle name="20% - Accent2 2 4 2 2 4" xfId="23969" xr:uid="{C80BCA72-928C-4814-894F-97939BA2E13A}"/>
    <cellStyle name="20% - Accent2 2 4 2 3" xfId="11304" xr:uid="{F8BBE80D-6AEF-4ADF-839A-DA7CD5E47124}"/>
    <cellStyle name="20% - Accent2 2 4 2 3 2" xfId="37479" xr:uid="{B0CC5A1C-B25A-49FF-BC2E-885319592436}"/>
    <cellStyle name="20% - Accent2 2 4 2 4" xfId="28199" xr:uid="{4C174C8E-590D-4457-8E5B-75679893E646}"/>
    <cellStyle name="20% - Accent2 2 4 2 5" xfId="19752" xr:uid="{C750E4CC-D975-4C99-ABBD-453505D41C07}"/>
    <cellStyle name="20% - Accent2 2 4 3" xfId="4927" xr:uid="{00000000-0005-0000-0000-0000E2000000}"/>
    <cellStyle name="20% - Accent2 2 4 3 2" xfId="13377" xr:uid="{CCB1185A-26BD-4E81-A301-A3F4904069E4}"/>
    <cellStyle name="20% - Accent2 2 4 3 2 2" xfId="39551" xr:uid="{FE96280F-9F2A-4937-B0B5-8648C030DC08}"/>
    <cellStyle name="20% - Accent2 2 4 3 3" xfId="30272" xr:uid="{5E4A6D30-DED1-46A3-A624-D700D2C35540}"/>
    <cellStyle name="20% - Accent2 2 4 3 4" xfId="21824" xr:uid="{CDCB104C-6C83-4CC6-AD64-E21408C13D41}"/>
    <cellStyle name="20% - Accent2 2 4 4" xfId="9159" xr:uid="{58159E58-C44C-440D-8EBA-E1B72377B6D0}"/>
    <cellStyle name="20% - Accent2 2 4 4 2" xfId="35334" xr:uid="{004A6D69-7897-4E82-A10E-30689F164B92}"/>
    <cellStyle name="20% - Accent2 2 4 5" xfId="34504" xr:uid="{31529795-8C80-4B2D-A2B5-1EE5E0CACCAE}"/>
    <cellStyle name="20% - Accent2 2 4 6" xfId="26054" xr:uid="{B9EBBAFA-1BF0-4124-AA2B-C489C7820C94}"/>
    <cellStyle name="20% - Accent2 2 4 7" xfId="17607" xr:uid="{AA095DF6-21CB-46C9-92E4-C926964854DE}"/>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0E9C0C91-69C4-42C9-992A-37F56F781103}"/>
    <cellStyle name="20% - Accent2 2 5 2 2 2 2" xfId="42109" xr:uid="{1A8ABF10-DA16-4BAB-A468-AC02222BC54E}"/>
    <cellStyle name="20% - Accent2 2 5 2 2 3" xfId="32830" xr:uid="{9847463E-84E7-47A7-A5DF-DDAD4D5A8984}"/>
    <cellStyle name="20% - Accent2 2 5 2 2 4" xfId="24382" xr:uid="{80256C32-57B4-4505-B1F0-D483067F6635}"/>
    <cellStyle name="20% - Accent2 2 5 2 3" xfId="11717" xr:uid="{BB68409C-33A0-447A-AA20-8EC8EBD9B46A}"/>
    <cellStyle name="20% - Accent2 2 5 2 3 2" xfId="37892" xr:uid="{730C23E4-0CA0-496C-AB65-84B64A48C0D9}"/>
    <cellStyle name="20% - Accent2 2 5 2 4" xfId="28612" xr:uid="{85BD4B28-B2D9-4434-8FC0-D1910C8B6F28}"/>
    <cellStyle name="20% - Accent2 2 5 2 5" xfId="20165" xr:uid="{AC81C7C8-77F1-4437-AB40-5D9634340544}"/>
    <cellStyle name="20% - Accent2 2 5 3" xfId="5340" xr:uid="{00000000-0005-0000-0000-0000E6000000}"/>
    <cellStyle name="20% - Accent2 2 5 3 2" xfId="13790" xr:uid="{64BB6883-D8CE-4999-B22A-10F4D8E745D5}"/>
    <cellStyle name="20% - Accent2 2 5 3 2 2" xfId="39964" xr:uid="{FEAEC212-6714-4CCC-8903-BA737B89B4B1}"/>
    <cellStyle name="20% - Accent2 2 5 3 3" xfId="30685" xr:uid="{49302785-CD20-492B-844A-356F8EEB0E5D}"/>
    <cellStyle name="20% - Accent2 2 5 3 4" xfId="22237" xr:uid="{7E0FA0F8-9830-4C3C-810E-BB9ED07C3897}"/>
    <cellStyle name="20% - Accent2 2 5 4" xfId="9572" xr:uid="{AF502F18-975B-492B-BB58-A28D15D0901C}"/>
    <cellStyle name="20% - Accent2 2 5 4 2" xfId="35747" xr:uid="{63767611-D935-41D1-8522-428CC412E0F1}"/>
    <cellStyle name="20% - Accent2 2 5 5" xfId="26467" xr:uid="{5B51F279-2ACA-4607-9650-460F36AF9CBA}"/>
    <cellStyle name="20% - Accent2 2 5 6" xfId="18020" xr:uid="{F3EFE998-6BAF-4F67-960D-95E04607B5DE}"/>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EE8E48DF-25AB-4753-887D-591C454ACA51}"/>
    <cellStyle name="20% - Accent2 2 6 2 2 2 2" xfId="42522" xr:uid="{7A472C3F-221B-4BBD-80BB-58AB2F7FD870}"/>
    <cellStyle name="20% - Accent2 2 6 2 2 3" xfId="33243" xr:uid="{4244468F-DD17-4389-927A-AAAAC0B5C505}"/>
    <cellStyle name="20% - Accent2 2 6 2 2 4" xfId="24795" xr:uid="{F08F84AA-F441-498D-B4D4-5D827521DDB2}"/>
    <cellStyle name="20% - Accent2 2 6 2 3" xfId="12130" xr:uid="{4A3EAFED-D834-4760-9ED4-DC89AAFB7EB2}"/>
    <cellStyle name="20% - Accent2 2 6 2 3 2" xfId="38305" xr:uid="{F90DB773-E986-4796-A9E7-4F90BA835FF5}"/>
    <cellStyle name="20% - Accent2 2 6 2 4" xfId="29025" xr:uid="{B8FC4D7F-5670-4159-9B45-4D3FDE3DA292}"/>
    <cellStyle name="20% - Accent2 2 6 2 5" xfId="20578" xr:uid="{8B6371B3-801A-47C6-B87F-C0BF47F90E26}"/>
    <cellStyle name="20% - Accent2 2 6 3" xfId="5753" xr:uid="{00000000-0005-0000-0000-0000EA000000}"/>
    <cellStyle name="20% - Accent2 2 6 3 2" xfId="14203" xr:uid="{E8EF5AA8-89E0-4789-BD34-81F365A420CA}"/>
    <cellStyle name="20% - Accent2 2 6 3 2 2" xfId="40377" xr:uid="{804E317E-FBDC-42BB-AD66-2627E351ABC4}"/>
    <cellStyle name="20% - Accent2 2 6 3 3" xfId="31098" xr:uid="{D28CD4CE-7D72-4B98-8A09-D1A74DB32919}"/>
    <cellStyle name="20% - Accent2 2 6 3 4" xfId="22650" xr:uid="{B2DD5961-99CD-4108-A2DF-7BF995ACB9E2}"/>
    <cellStyle name="20% - Accent2 2 6 4" xfId="9985" xr:uid="{9B550C66-2CD0-474C-9E00-E5A3B23C1AF9}"/>
    <cellStyle name="20% - Accent2 2 6 4 2" xfId="36160" xr:uid="{3483DCE4-EF10-4D02-9337-DCC480BB1F86}"/>
    <cellStyle name="20% - Accent2 2 6 5" xfId="26880" xr:uid="{D3B5693A-AB6D-44B2-9017-81535B9548A0}"/>
    <cellStyle name="20% - Accent2 2 6 6" xfId="18433" xr:uid="{3FB8D459-455F-4D7E-A1FB-86800BC05A07}"/>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7BD4A850-80DD-4E76-A6D2-7E1B9936C6F6}"/>
    <cellStyle name="20% - Accent2 2 7 2 2 2 2" xfId="42935" xr:uid="{DC0E5C2D-FC27-4371-A9BF-F0EB88E07C13}"/>
    <cellStyle name="20% - Accent2 2 7 2 2 3" xfId="33656" xr:uid="{F8DE84E1-5D04-40E2-9CB1-531F8D60768D}"/>
    <cellStyle name="20% - Accent2 2 7 2 2 4" xfId="25208" xr:uid="{4BB81CAD-FF1D-4EE1-800A-C7F15C400D72}"/>
    <cellStyle name="20% - Accent2 2 7 2 3" xfId="12543" xr:uid="{2D120FB7-D523-40E1-AB1A-03B1CACF20F8}"/>
    <cellStyle name="20% - Accent2 2 7 2 3 2" xfId="38718" xr:uid="{8CB71F07-33F5-4662-89D2-00BBAD01B4CA}"/>
    <cellStyle name="20% - Accent2 2 7 2 4" xfId="29438" xr:uid="{214508D6-7C35-4705-8A75-3DFA9B08B67D}"/>
    <cellStyle name="20% - Accent2 2 7 2 5" xfId="20991" xr:uid="{663D77AC-A6EE-47D1-A3BD-48C57E9003BF}"/>
    <cellStyle name="20% - Accent2 2 7 3" xfId="6166" xr:uid="{00000000-0005-0000-0000-0000EE000000}"/>
    <cellStyle name="20% - Accent2 2 7 3 2" xfId="14616" xr:uid="{7670D1DC-442E-42A0-AE1F-857AA5661599}"/>
    <cellStyle name="20% - Accent2 2 7 3 2 2" xfId="40790" xr:uid="{7A280374-86C8-46BD-94FF-B7BE803E3DEC}"/>
    <cellStyle name="20% - Accent2 2 7 3 3" xfId="31511" xr:uid="{65088EC5-DFA0-47DF-9669-AFC45DECB55A}"/>
    <cellStyle name="20% - Accent2 2 7 3 4" xfId="23063" xr:uid="{A3C5C065-3213-44E4-91CE-2B3CAECE4C72}"/>
    <cellStyle name="20% - Accent2 2 7 4" xfId="10398" xr:uid="{4A61C854-43CF-46F7-B410-F3AA0D3AF3C7}"/>
    <cellStyle name="20% - Accent2 2 7 4 2" xfId="36573" xr:uid="{455D202C-B33F-419D-B7B1-34B785B0FB09}"/>
    <cellStyle name="20% - Accent2 2 7 5" xfId="27293" xr:uid="{0C90E466-2661-48B2-A662-3E9C0E57BF1F}"/>
    <cellStyle name="20% - Accent2 2 7 6" xfId="18846" xr:uid="{89964E1B-05C1-48BC-A869-1444EA657526}"/>
    <cellStyle name="20% - Accent2 2 8" xfId="2273" xr:uid="{00000000-0005-0000-0000-0000EF000000}"/>
    <cellStyle name="20% - Accent2 2 8 2" xfId="6579" xr:uid="{00000000-0005-0000-0000-0000F0000000}"/>
    <cellStyle name="20% - Accent2 2 8 2 2" xfId="15029" xr:uid="{AA2AA2EC-0BF1-48B2-96C9-E20D03AFE958}"/>
    <cellStyle name="20% - Accent2 2 8 2 2 2" xfId="41203" xr:uid="{660FB19E-E7E0-4B64-B216-0043EE265798}"/>
    <cellStyle name="20% - Accent2 2 8 2 3" xfId="31924" xr:uid="{48165014-1861-4111-9508-33A84DA052CA}"/>
    <cellStyle name="20% - Accent2 2 8 2 4" xfId="23476" xr:uid="{F255438A-9DD2-46E1-B385-687B00E347F5}"/>
    <cellStyle name="20% - Accent2 2 8 3" xfId="10811" xr:uid="{F3866876-0231-41FB-AD7A-28B69B03E846}"/>
    <cellStyle name="20% - Accent2 2 8 3 2" xfId="36986" xr:uid="{FD4DB746-F4D6-437C-A527-743BD60A6BC0}"/>
    <cellStyle name="20% - Accent2 2 8 4" xfId="27706" xr:uid="{6C212D9F-5292-4047-BF88-68741A6E5612}"/>
    <cellStyle name="20% - Accent2 2 8 5" xfId="19259" xr:uid="{F53FDFDC-D02F-42EC-89E7-55783FA6B1B0}"/>
    <cellStyle name="20% - Accent2 2 9" xfId="4513" xr:uid="{00000000-0005-0000-0000-0000F1000000}"/>
    <cellStyle name="20% - Accent2 2 9 2" xfId="12963" xr:uid="{8634C0A4-3BC1-4019-AE84-87292350C676}"/>
    <cellStyle name="20% - Accent2 2 9 2 2" xfId="39137" xr:uid="{A7BE88D5-BC8B-4B0F-B396-343E46077867}"/>
    <cellStyle name="20% - Accent2 2 9 3" xfId="29858" xr:uid="{6D7525FE-2A99-4F35-9033-33DF119E39B4}"/>
    <cellStyle name="20% - Accent2 2 9 4" xfId="21410" xr:uid="{E951E935-B022-46B1-BA62-8DCD661788C9}"/>
    <cellStyle name="20% - Accent2 3" xfId="14" xr:uid="{00000000-0005-0000-0000-0000F2000000}"/>
    <cellStyle name="20% - Accent2 3 10" xfId="34092" xr:uid="{53530A84-1FB6-40EB-B816-2C395C0F40FD}"/>
    <cellStyle name="20% - Accent2 3 11" xfId="25644" xr:uid="{00306727-378A-489E-A62A-111E652461D2}"/>
    <cellStyle name="20% - Accent2 3 12" xfId="17197" xr:uid="{08EAFC7C-E147-4116-801E-FDE57FC5E6D5}"/>
    <cellStyle name="20% - Accent2 3 2" xfId="15" xr:uid="{00000000-0005-0000-0000-0000F3000000}"/>
    <cellStyle name="20% - Accent2 3 2 10" xfId="25645" xr:uid="{E8F45045-86BA-473C-8F3B-C069177F3673}"/>
    <cellStyle name="20% - Accent2 3 2 11" xfId="17198" xr:uid="{E54F4751-E52C-4D82-8355-C0DEF53F46FA}"/>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DF34F68F-DABE-4C79-A527-34AC1CA50336}"/>
    <cellStyle name="20% - Accent2 3 2 2 2 2 2 2" xfId="41701" xr:uid="{41FA04AC-99CE-4AE6-BB49-FBCF5CE289E6}"/>
    <cellStyle name="20% - Accent2 3 2 2 2 2 3" xfId="32422" xr:uid="{B22A2BF8-FB7D-4338-8564-CDB361B7097D}"/>
    <cellStyle name="20% - Accent2 3 2 2 2 2 4" xfId="23974" xr:uid="{B3E73A94-8733-445D-BCF0-80360005979E}"/>
    <cellStyle name="20% - Accent2 3 2 2 2 3" xfId="11309" xr:uid="{A1AD2305-F138-4152-A759-A1F65335A521}"/>
    <cellStyle name="20% - Accent2 3 2 2 2 3 2" xfId="37484" xr:uid="{1DB124F6-7FFB-4C8A-87BB-F3517BDA62EB}"/>
    <cellStyle name="20% - Accent2 3 2 2 2 4" xfId="28204" xr:uid="{5CF3C3CC-773C-492A-8B45-D2CD20E2D8AF}"/>
    <cellStyle name="20% - Accent2 3 2 2 2 5" xfId="19757" xr:uid="{63D5D182-45B2-415D-BF84-67C4AD283AD4}"/>
    <cellStyle name="20% - Accent2 3 2 2 3" xfId="4932" xr:uid="{00000000-0005-0000-0000-0000F7000000}"/>
    <cellStyle name="20% - Accent2 3 2 2 3 2" xfId="13382" xr:uid="{33ABA126-9376-47C1-9E7E-94BFF4FA31C0}"/>
    <cellStyle name="20% - Accent2 3 2 2 3 2 2" xfId="39556" xr:uid="{042AA6A2-3488-45E3-AA35-85FA59DA2B9C}"/>
    <cellStyle name="20% - Accent2 3 2 2 3 3" xfId="30277" xr:uid="{6D57A5FC-0767-4C22-BAFC-8C7E4C55427C}"/>
    <cellStyle name="20% - Accent2 3 2 2 3 4" xfId="21829" xr:uid="{A4593F74-5CEE-4D9B-BB3B-D00B219D3C61}"/>
    <cellStyle name="20% - Accent2 3 2 2 4" xfId="9164" xr:uid="{E422B430-69A9-4E9B-88BE-1CAA1308C120}"/>
    <cellStyle name="20% - Accent2 3 2 2 4 2" xfId="35339" xr:uid="{F7DA606B-65AD-408E-BF0B-3EBAD05FCD2C}"/>
    <cellStyle name="20% - Accent2 3 2 2 5" xfId="34509" xr:uid="{1A47EA77-4C26-42D7-9260-E9818CAE6391}"/>
    <cellStyle name="20% - Accent2 3 2 2 6" xfId="26059" xr:uid="{A7A9382C-4585-4FE5-8FE8-A0694D8335FB}"/>
    <cellStyle name="20% - Accent2 3 2 2 7" xfId="17612" xr:uid="{7E63E4F5-A318-465A-9074-1A4B47E535F7}"/>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9E7614E9-0C79-4337-A6D1-68670997D9DA}"/>
    <cellStyle name="20% - Accent2 3 2 3 2 2 2 2" xfId="42114" xr:uid="{5807A441-62AB-41A7-8AC7-52FDB6335B61}"/>
    <cellStyle name="20% - Accent2 3 2 3 2 2 3" xfId="32835" xr:uid="{FCD9AD53-5154-4FC0-AE73-9801483F8B13}"/>
    <cellStyle name="20% - Accent2 3 2 3 2 2 4" xfId="24387" xr:uid="{85F7C47A-EEAC-4515-8331-37D3B40B6621}"/>
    <cellStyle name="20% - Accent2 3 2 3 2 3" xfId="11722" xr:uid="{0F36F5D8-7C1F-451F-83F9-028F0147486D}"/>
    <cellStyle name="20% - Accent2 3 2 3 2 3 2" xfId="37897" xr:uid="{7552A3CF-D223-43AC-867C-158C60A1B053}"/>
    <cellStyle name="20% - Accent2 3 2 3 2 4" xfId="28617" xr:uid="{2E034606-CC24-413B-A492-681016E50ABB}"/>
    <cellStyle name="20% - Accent2 3 2 3 2 5" xfId="20170" xr:uid="{74AF2121-1343-41D6-841B-5C72FDF2224B}"/>
    <cellStyle name="20% - Accent2 3 2 3 3" xfId="5345" xr:uid="{00000000-0005-0000-0000-0000FB000000}"/>
    <cellStyle name="20% - Accent2 3 2 3 3 2" xfId="13795" xr:uid="{67A1D638-C719-4CFE-B576-CA34F95F67DF}"/>
    <cellStyle name="20% - Accent2 3 2 3 3 2 2" xfId="39969" xr:uid="{127E7A0A-5A36-458A-84BF-28317948414E}"/>
    <cellStyle name="20% - Accent2 3 2 3 3 3" xfId="30690" xr:uid="{CD05CB0D-F3D2-47DB-B8CB-B6AD12457B2D}"/>
    <cellStyle name="20% - Accent2 3 2 3 3 4" xfId="22242" xr:uid="{B4753C25-E51F-4C27-9690-338C11F73190}"/>
    <cellStyle name="20% - Accent2 3 2 3 4" xfId="9577" xr:uid="{393B1E06-EA8B-4E42-9EA5-71864B7EB561}"/>
    <cellStyle name="20% - Accent2 3 2 3 4 2" xfId="35752" xr:uid="{D98CB437-A5A8-47CB-9BAF-C3AF6871FD74}"/>
    <cellStyle name="20% - Accent2 3 2 3 5" xfId="26472" xr:uid="{3329BAD7-1370-41B4-BF9D-F810B9FF2166}"/>
    <cellStyle name="20% - Accent2 3 2 3 6" xfId="18025" xr:uid="{0E2C15A3-14C7-45E1-9AD5-5DB2F44CF0B7}"/>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BF5B8DB6-D8AC-4BB0-8348-1453BEEABF3B}"/>
    <cellStyle name="20% - Accent2 3 2 4 2 2 2 2" xfId="42527" xr:uid="{2E7D66EB-93ED-46E4-8D17-EAFB544C2BB6}"/>
    <cellStyle name="20% - Accent2 3 2 4 2 2 3" xfId="33248" xr:uid="{3DD3292E-58E6-43BD-BA0D-215F395F8976}"/>
    <cellStyle name="20% - Accent2 3 2 4 2 2 4" xfId="24800" xr:uid="{3D4D3B30-C840-4259-B430-1AC56E5852BF}"/>
    <cellStyle name="20% - Accent2 3 2 4 2 3" xfId="12135" xr:uid="{B0F3A212-55FA-4CCB-A0FA-EC8AFAAA74E1}"/>
    <cellStyle name="20% - Accent2 3 2 4 2 3 2" xfId="38310" xr:uid="{015F5C2D-FCA0-4140-9EF8-A92207C35F49}"/>
    <cellStyle name="20% - Accent2 3 2 4 2 4" xfId="29030" xr:uid="{DBA28F74-07C8-4678-AF92-89914A70C2AE}"/>
    <cellStyle name="20% - Accent2 3 2 4 2 5" xfId="20583" xr:uid="{64FE9A17-3E38-4F0D-BCB7-632B96D3F3BC}"/>
    <cellStyle name="20% - Accent2 3 2 4 3" xfId="5758" xr:uid="{00000000-0005-0000-0000-0000FF000000}"/>
    <cellStyle name="20% - Accent2 3 2 4 3 2" xfId="14208" xr:uid="{DE79A315-B10C-4196-AF3A-FE74EAC01733}"/>
    <cellStyle name="20% - Accent2 3 2 4 3 2 2" xfId="40382" xr:uid="{A3EEF386-B667-417A-8BD9-205E257946C7}"/>
    <cellStyle name="20% - Accent2 3 2 4 3 3" xfId="31103" xr:uid="{138DCF4B-7F3F-428A-B1E3-F5C35E36E1E1}"/>
    <cellStyle name="20% - Accent2 3 2 4 3 4" xfId="22655" xr:uid="{E6967DB0-CB07-433B-B26E-CEEF5DF0553D}"/>
    <cellStyle name="20% - Accent2 3 2 4 4" xfId="9990" xr:uid="{21874E39-5EE0-4D95-9D67-9BBBBFD71851}"/>
    <cellStyle name="20% - Accent2 3 2 4 4 2" xfId="36165" xr:uid="{603FEDCA-2886-42FC-8194-6DEE441D935A}"/>
    <cellStyle name="20% - Accent2 3 2 4 5" xfId="26885" xr:uid="{2B4EFFD0-373B-4A0D-84D1-0DF51F1B1069}"/>
    <cellStyle name="20% - Accent2 3 2 4 6" xfId="18438" xr:uid="{028C2588-D15B-413D-AA5B-1627C6A33AFE}"/>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209DFC47-3C77-467E-8D31-34A2CDC39BDE}"/>
    <cellStyle name="20% - Accent2 3 2 5 2 2 2 2" xfId="42940" xr:uid="{BB9981FC-23B8-4151-B2E7-160595CF3216}"/>
    <cellStyle name="20% - Accent2 3 2 5 2 2 3" xfId="33661" xr:uid="{57B81E4F-A699-4948-BF4D-D73CBDB63C48}"/>
    <cellStyle name="20% - Accent2 3 2 5 2 2 4" xfId="25213" xr:uid="{3FBBB563-F94E-4087-9004-F31679E8A36F}"/>
    <cellStyle name="20% - Accent2 3 2 5 2 3" xfId="12548" xr:uid="{82531908-8395-4154-BA3C-1E9C10509223}"/>
    <cellStyle name="20% - Accent2 3 2 5 2 3 2" xfId="38723" xr:uid="{ECCD2755-1351-47E5-B9C0-59A3B8D84EAE}"/>
    <cellStyle name="20% - Accent2 3 2 5 2 4" xfId="29443" xr:uid="{8CF7B9DC-E352-43C5-9A05-1A8973D4E889}"/>
    <cellStyle name="20% - Accent2 3 2 5 2 5" xfId="20996" xr:uid="{1C5A7FD3-A8C8-4E67-8AF9-B814B3E8AFAC}"/>
    <cellStyle name="20% - Accent2 3 2 5 3" xfId="6171" xr:uid="{00000000-0005-0000-0000-000003010000}"/>
    <cellStyle name="20% - Accent2 3 2 5 3 2" xfId="14621" xr:uid="{9A3C8B7C-A42F-48A2-B182-7B81E9017958}"/>
    <cellStyle name="20% - Accent2 3 2 5 3 2 2" xfId="40795" xr:uid="{CDAB6057-9B09-49D4-B31B-2D30A9C114EE}"/>
    <cellStyle name="20% - Accent2 3 2 5 3 3" xfId="31516" xr:uid="{AC536BC4-1733-455E-89BF-793FA4CF5D61}"/>
    <cellStyle name="20% - Accent2 3 2 5 3 4" xfId="23068" xr:uid="{368FD158-A2D4-4AD2-806D-00BE29D13B31}"/>
    <cellStyle name="20% - Accent2 3 2 5 4" xfId="10403" xr:uid="{8AF7C6C4-9198-454B-BE8E-224402DBB08C}"/>
    <cellStyle name="20% - Accent2 3 2 5 4 2" xfId="36578" xr:uid="{5DBAC62F-0667-454C-84B0-EB458E05C90A}"/>
    <cellStyle name="20% - Accent2 3 2 5 5" xfId="27298" xr:uid="{E451A10B-33B4-4138-BCE3-441CFA6A9861}"/>
    <cellStyle name="20% - Accent2 3 2 5 6" xfId="18851" xr:uid="{DC01AE33-FFBA-42E9-AF7C-95E7041665D6}"/>
    <cellStyle name="20% - Accent2 3 2 6" xfId="2278" xr:uid="{00000000-0005-0000-0000-000004010000}"/>
    <cellStyle name="20% - Accent2 3 2 6 2" xfId="6584" xr:uid="{00000000-0005-0000-0000-000005010000}"/>
    <cellStyle name="20% - Accent2 3 2 6 2 2" xfId="15034" xr:uid="{E18AC101-646C-4C39-BEDF-87268F9676C7}"/>
    <cellStyle name="20% - Accent2 3 2 6 2 2 2" xfId="41208" xr:uid="{536255D7-F56B-4E02-A04F-1BCE067B78D2}"/>
    <cellStyle name="20% - Accent2 3 2 6 2 3" xfId="31929" xr:uid="{E46A5C57-56A1-45F8-8EF3-A8C7ABA83872}"/>
    <cellStyle name="20% - Accent2 3 2 6 2 4" xfId="23481" xr:uid="{BA27FCB9-29D8-4804-AA07-E0E8B4319804}"/>
    <cellStyle name="20% - Accent2 3 2 6 3" xfId="10816" xr:uid="{B7EA9910-2529-44BF-9227-0F8FA0F9FE9F}"/>
    <cellStyle name="20% - Accent2 3 2 6 3 2" xfId="36991" xr:uid="{EEAD2C06-3197-42D4-9DC7-313BBEE59FB9}"/>
    <cellStyle name="20% - Accent2 3 2 6 4" xfId="27711" xr:uid="{E4FF237B-858E-4D76-828A-6D02B39AC23E}"/>
    <cellStyle name="20% - Accent2 3 2 6 5" xfId="19264" xr:uid="{161D2709-9D09-4F0B-A70A-71BC4C1B1A5E}"/>
    <cellStyle name="20% - Accent2 3 2 7" xfId="4518" xr:uid="{00000000-0005-0000-0000-000006010000}"/>
    <cellStyle name="20% - Accent2 3 2 7 2" xfId="12968" xr:uid="{B8502826-2156-4B1C-AC78-4B4A30685258}"/>
    <cellStyle name="20% - Accent2 3 2 7 2 2" xfId="39142" xr:uid="{261F6E94-F54B-4613-B689-C12D7C6A412B}"/>
    <cellStyle name="20% - Accent2 3 2 7 3" xfId="29863" xr:uid="{368F08A1-99DD-41E5-BD05-48F3D05BC8A1}"/>
    <cellStyle name="20% - Accent2 3 2 7 4" xfId="21415" xr:uid="{8D097133-7490-47E9-9F12-B826B2EAF9BC}"/>
    <cellStyle name="20% - Accent2 3 2 8" xfId="8750" xr:uid="{8B6D5BE4-B301-400E-B4B8-BEEFCCD37AF0}"/>
    <cellStyle name="20% - Accent2 3 2 8 2" xfId="34925" xr:uid="{86288D35-3484-4380-9EA1-8E84B5B11615}"/>
    <cellStyle name="20% - Accent2 3 2 9" xfId="34093" xr:uid="{02130EDC-13C7-4B3D-BB84-ADA29945C2B2}"/>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EC3ED72E-7BEE-4F18-A71C-DE47945BE768}"/>
    <cellStyle name="20% - Accent2 3 3 2 2 2 2" xfId="41700" xr:uid="{66117C27-E472-43E0-AC66-EB6A4991A2AD}"/>
    <cellStyle name="20% - Accent2 3 3 2 2 3" xfId="32421" xr:uid="{1C644228-BE4F-4D2D-BD67-6C4C81487249}"/>
    <cellStyle name="20% - Accent2 3 3 2 2 4" xfId="23973" xr:uid="{A113E258-54AB-4375-B7D7-83C0F1D22585}"/>
    <cellStyle name="20% - Accent2 3 3 2 3" xfId="11308" xr:uid="{41A29CF5-FAED-411B-AF0E-67C9E5BF2576}"/>
    <cellStyle name="20% - Accent2 3 3 2 3 2" xfId="37483" xr:uid="{97419E99-99D0-4EA0-806D-F79B82F07AEC}"/>
    <cellStyle name="20% - Accent2 3 3 2 4" xfId="28203" xr:uid="{38542F2C-CBF8-46BA-A867-5C325FF308DF}"/>
    <cellStyle name="20% - Accent2 3 3 2 5" xfId="19756" xr:uid="{2DA1921A-6351-4CE0-9436-CF47308D78B2}"/>
    <cellStyle name="20% - Accent2 3 3 3" xfId="4931" xr:uid="{00000000-0005-0000-0000-00000A010000}"/>
    <cellStyle name="20% - Accent2 3 3 3 2" xfId="13381" xr:uid="{9EFD2615-6CBD-4C88-A911-C839D145E01E}"/>
    <cellStyle name="20% - Accent2 3 3 3 2 2" xfId="39555" xr:uid="{64AC9D6A-F198-42C2-8FEB-0FCB5A414CDF}"/>
    <cellStyle name="20% - Accent2 3 3 3 3" xfId="30276" xr:uid="{A7E938E4-F04D-41EA-B356-00CB4CAD0CAB}"/>
    <cellStyle name="20% - Accent2 3 3 3 4" xfId="21828" xr:uid="{71FDBDB7-CEFB-4EF0-BBC6-15FB9C2F9899}"/>
    <cellStyle name="20% - Accent2 3 3 4" xfId="9163" xr:uid="{971B17CF-7955-4333-8F69-B919644F8751}"/>
    <cellStyle name="20% - Accent2 3 3 4 2" xfId="35338" xr:uid="{98E833D6-85CB-47D7-A28F-5F4DA62032F7}"/>
    <cellStyle name="20% - Accent2 3 3 5" xfId="34508" xr:uid="{131792A6-618E-43F1-9A60-2E61E231CCBE}"/>
    <cellStyle name="20% - Accent2 3 3 6" xfId="26058" xr:uid="{A1875C64-A604-4DD2-B0F1-1DEB5FE62EC5}"/>
    <cellStyle name="20% - Accent2 3 3 7" xfId="17611" xr:uid="{A0785E3E-F518-459B-BB61-F95235FA7303}"/>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CBBEC097-EAB3-47BD-9D6A-ADC4AD53E784}"/>
    <cellStyle name="20% - Accent2 3 4 2 2 2 2" xfId="42113" xr:uid="{A480A596-0EB2-499B-936C-3D70A94CEBA9}"/>
    <cellStyle name="20% - Accent2 3 4 2 2 3" xfId="32834" xr:uid="{591F345D-003A-41D3-8056-34AB3A924343}"/>
    <cellStyle name="20% - Accent2 3 4 2 2 4" xfId="24386" xr:uid="{43E95FED-DB9B-4846-BB0A-81536DFCF0B3}"/>
    <cellStyle name="20% - Accent2 3 4 2 3" xfId="11721" xr:uid="{C5A13C6C-7D74-4A9E-A20D-8E5876EDE9AC}"/>
    <cellStyle name="20% - Accent2 3 4 2 3 2" xfId="37896" xr:uid="{CC3E1CD4-FA4A-4099-A0E0-8118FC303818}"/>
    <cellStyle name="20% - Accent2 3 4 2 4" xfId="28616" xr:uid="{4C7565FA-C69C-49DC-A332-E71005E4CBAD}"/>
    <cellStyle name="20% - Accent2 3 4 2 5" xfId="20169" xr:uid="{C4CEDFE5-5F1E-489E-B88E-35C4EC3DFEC9}"/>
    <cellStyle name="20% - Accent2 3 4 3" xfId="5344" xr:uid="{00000000-0005-0000-0000-00000E010000}"/>
    <cellStyle name="20% - Accent2 3 4 3 2" xfId="13794" xr:uid="{A9727A3E-6679-44CB-A6E9-2E181B79C20A}"/>
    <cellStyle name="20% - Accent2 3 4 3 2 2" xfId="39968" xr:uid="{BF2770C4-4BE8-49D7-A4F5-2D37D8C2561A}"/>
    <cellStyle name="20% - Accent2 3 4 3 3" xfId="30689" xr:uid="{FFA6E789-27D1-4C63-913A-0F04DE4C8E9A}"/>
    <cellStyle name="20% - Accent2 3 4 3 4" xfId="22241" xr:uid="{07CCB708-9337-48A5-9156-60F66FEDBA8D}"/>
    <cellStyle name="20% - Accent2 3 4 4" xfId="9576" xr:uid="{F6CD8652-3D54-47E6-916D-545E7C80012A}"/>
    <cellStyle name="20% - Accent2 3 4 4 2" xfId="35751" xr:uid="{BED3E5CD-97A5-490C-8BCD-48F99B413A6C}"/>
    <cellStyle name="20% - Accent2 3 4 5" xfId="26471" xr:uid="{DFF75074-E267-42E7-837E-84B71A5E908F}"/>
    <cellStyle name="20% - Accent2 3 4 6" xfId="18024" xr:uid="{0F37592D-2737-44AC-B16D-2AD30F64438F}"/>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6F9B4B33-2C27-423E-AB47-7B6148537C24}"/>
    <cellStyle name="20% - Accent2 3 5 2 2 2 2" xfId="42526" xr:uid="{9BA2C184-7BD5-4E61-9173-1C887CB43E8A}"/>
    <cellStyle name="20% - Accent2 3 5 2 2 3" xfId="33247" xr:uid="{2F147180-137A-40C7-B060-369F494C186C}"/>
    <cellStyle name="20% - Accent2 3 5 2 2 4" xfId="24799" xr:uid="{411B55E4-D9FE-46F6-95B1-3681901B08A2}"/>
    <cellStyle name="20% - Accent2 3 5 2 3" xfId="12134" xr:uid="{786340E4-6D51-4F1F-BF2D-111F6397914B}"/>
    <cellStyle name="20% - Accent2 3 5 2 3 2" xfId="38309" xr:uid="{DC120B2C-4C62-473A-8A0A-E2908F10EA4D}"/>
    <cellStyle name="20% - Accent2 3 5 2 4" xfId="29029" xr:uid="{04418C5D-CB47-4A0E-96F8-87A14E3DBEAF}"/>
    <cellStyle name="20% - Accent2 3 5 2 5" xfId="20582" xr:uid="{42C0AC47-A903-44AB-B157-D331EB777755}"/>
    <cellStyle name="20% - Accent2 3 5 3" xfId="5757" xr:uid="{00000000-0005-0000-0000-000012010000}"/>
    <cellStyle name="20% - Accent2 3 5 3 2" xfId="14207" xr:uid="{94BD8E20-1ADA-4C29-91D3-308AB6ACB1FE}"/>
    <cellStyle name="20% - Accent2 3 5 3 2 2" xfId="40381" xr:uid="{431A5B16-F388-447A-8D48-3124D0A8C8D6}"/>
    <cellStyle name="20% - Accent2 3 5 3 3" xfId="31102" xr:uid="{F06470C7-C161-40EC-8421-B120256E7941}"/>
    <cellStyle name="20% - Accent2 3 5 3 4" xfId="22654" xr:uid="{3B9DF156-0D94-49DE-BB76-D22498338E91}"/>
    <cellStyle name="20% - Accent2 3 5 4" xfId="9989" xr:uid="{A01CA600-AFD7-4891-8D45-740F483660AD}"/>
    <cellStyle name="20% - Accent2 3 5 4 2" xfId="36164" xr:uid="{EA3658C8-9C9F-4872-9155-8EE56C425DB9}"/>
    <cellStyle name="20% - Accent2 3 5 5" xfId="26884" xr:uid="{B480D14D-6AEA-420C-AA71-95E6CA21CC69}"/>
    <cellStyle name="20% - Accent2 3 5 6" xfId="18437" xr:uid="{BDC51ADB-3A9C-46F4-8656-D52457C35EEA}"/>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D8448F36-C5C7-480E-ADF2-949F42A915B7}"/>
    <cellStyle name="20% - Accent2 3 6 2 2 2 2" xfId="42939" xr:uid="{25A83FA7-0E08-48F2-A704-1A2885E6DE1E}"/>
    <cellStyle name="20% - Accent2 3 6 2 2 3" xfId="33660" xr:uid="{C30FDEB0-79A6-40E1-8D54-9C6560A1E2D9}"/>
    <cellStyle name="20% - Accent2 3 6 2 2 4" xfId="25212" xr:uid="{E1E33765-4559-4775-8E4B-E17BABE9C77A}"/>
    <cellStyle name="20% - Accent2 3 6 2 3" xfId="12547" xr:uid="{8192E1EB-B4C6-4721-88F9-1325862F64A6}"/>
    <cellStyle name="20% - Accent2 3 6 2 3 2" xfId="38722" xr:uid="{B52D7AC7-0970-4DB8-BEAD-483302C12E2E}"/>
    <cellStyle name="20% - Accent2 3 6 2 4" xfId="29442" xr:uid="{A866D167-A2D5-41E4-AD19-1BAE4D98EE5C}"/>
    <cellStyle name="20% - Accent2 3 6 2 5" xfId="20995" xr:uid="{A1FC1290-F74C-4C1F-B556-59BA500601EC}"/>
    <cellStyle name="20% - Accent2 3 6 3" xfId="6170" xr:uid="{00000000-0005-0000-0000-000016010000}"/>
    <cellStyle name="20% - Accent2 3 6 3 2" xfId="14620" xr:uid="{FD7E2544-E14A-4FF4-A665-52EB93E4D949}"/>
    <cellStyle name="20% - Accent2 3 6 3 2 2" xfId="40794" xr:uid="{D8F5BBA7-F05F-4322-98A0-B3DB436A9D89}"/>
    <cellStyle name="20% - Accent2 3 6 3 3" xfId="31515" xr:uid="{BFC1F4BF-E9D6-4256-9944-2F2844752EE6}"/>
    <cellStyle name="20% - Accent2 3 6 3 4" xfId="23067" xr:uid="{099E9B66-936E-45F0-BA88-97694B39E452}"/>
    <cellStyle name="20% - Accent2 3 6 4" xfId="10402" xr:uid="{D616E334-1727-4D9B-A67C-06D388BF1937}"/>
    <cellStyle name="20% - Accent2 3 6 4 2" xfId="36577" xr:uid="{096C92F9-E927-4966-B9A3-6F2A5CBECE13}"/>
    <cellStyle name="20% - Accent2 3 6 5" xfId="27297" xr:uid="{9BCF6229-D8BB-44B9-9C2E-8DA72BFA0188}"/>
    <cellStyle name="20% - Accent2 3 6 6" xfId="18850" xr:uid="{0F0DADA8-8D22-475B-9E30-B81F0D721548}"/>
    <cellStyle name="20% - Accent2 3 7" xfId="2277" xr:uid="{00000000-0005-0000-0000-000017010000}"/>
    <cellStyle name="20% - Accent2 3 7 2" xfId="6583" xr:uid="{00000000-0005-0000-0000-000018010000}"/>
    <cellStyle name="20% - Accent2 3 7 2 2" xfId="15033" xr:uid="{CF916E30-4D68-420B-958E-1F7262FAD1F1}"/>
    <cellStyle name="20% - Accent2 3 7 2 2 2" xfId="41207" xr:uid="{37845753-7135-47D1-BA3D-546AC817890B}"/>
    <cellStyle name="20% - Accent2 3 7 2 3" xfId="31928" xr:uid="{41C885D7-DF9A-467F-8D62-CC1C8CE26538}"/>
    <cellStyle name="20% - Accent2 3 7 2 4" xfId="23480" xr:uid="{67B7F7F3-7517-4B24-B688-88F439E69DE6}"/>
    <cellStyle name="20% - Accent2 3 7 3" xfId="10815" xr:uid="{843232C2-AAA3-419B-B8A1-A6FC81A9E2A0}"/>
    <cellStyle name="20% - Accent2 3 7 3 2" xfId="36990" xr:uid="{7452C366-10B6-47C4-8424-1DDD55D1C31B}"/>
    <cellStyle name="20% - Accent2 3 7 4" xfId="27710" xr:uid="{E7B8D4F9-A025-46CA-9954-08645CFDC4A0}"/>
    <cellStyle name="20% - Accent2 3 7 5" xfId="19263" xr:uid="{EAFB7C47-6A9E-496F-A28C-6A38A67D6E8B}"/>
    <cellStyle name="20% - Accent2 3 8" xfId="4517" xr:uid="{00000000-0005-0000-0000-000019010000}"/>
    <cellStyle name="20% - Accent2 3 8 2" xfId="12967" xr:uid="{B6A793E9-8290-4872-9416-5EAD905B5BED}"/>
    <cellStyle name="20% - Accent2 3 8 2 2" xfId="39141" xr:uid="{36FBE75D-484F-45A9-9794-C1C9C2396D1E}"/>
    <cellStyle name="20% - Accent2 3 8 3" xfId="29862" xr:uid="{C97E052E-D584-4C16-89FE-C1CF7B72F52C}"/>
    <cellStyle name="20% - Accent2 3 8 4" xfId="21414" xr:uid="{82DD969A-9374-4E7D-826C-DB81425492B2}"/>
    <cellStyle name="20% - Accent2 3 9" xfId="8749" xr:uid="{1501F9E9-D345-4E8A-B032-D166E185C94A}"/>
    <cellStyle name="20% - Accent2 3 9 2" xfId="34924" xr:uid="{D52A287F-C4FA-46BE-B039-24C422134853}"/>
    <cellStyle name="20% - Accent2 4" xfId="16" xr:uid="{00000000-0005-0000-0000-00001A010000}"/>
    <cellStyle name="20% - Accent2 4 10" xfId="25646" xr:uid="{62C72A71-29C5-4068-B0B4-64C2C8FFD435}"/>
    <cellStyle name="20% - Accent2 4 11" xfId="17199" xr:uid="{46827A3C-2D20-43FD-943D-8DA1FFCD01F5}"/>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4F85F2D2-2FD7-400E-9ACD-DBE17072F9D0}"/>
    <cellStyle name="20% - Accent2 4 2 2 2 2 2" xfId="41702" xr:uid="{6CCBF7A6-5FB0-43C0-83D4-B1A0DA4F110D}"/>
    <cellStyle name="20% - Accent2 4 2 2 2 3" xfId="32423" xr:uid="{85AF5CBA-83D1-4687-AF3D-0D1ED8757761}"/>
    <cellStyle name="20% - Accent2 4 2 2 2 4" xfId="23975" xr:uid="{94006336-0D89-45AF-87AB-8C02F3672A5F}"/>
    <cellStyle name="20% - Accent2 4 2 2 3" xfId="11310" xr:uid="{17E27652-D631-4B3E-BED4-B2BF1304458E}"/>
    <cellStyle name="20% - Accent2 4 2 2 3 2" xfId="37485" xr:uid="{EE1057DF-D3A0-495E-94F8-534FBA0581D1}"/>
    <cellStyle name="20% - Accent2 4 2 2 4" xfId="28205" xr:uid="{35F78FF3-7DEA-4D23-A4E9-426B9AAD0864}"/>
    <cellStyle name="20% - Accent2 4 2 2 5" xfId="19758" xr:uid="{90AB34E1-AE09-414E-B108-155E9F8A2CF4}"/>
    <cellStyle name="20% - Accent2 4 2 3" xfId="4933" xr:uid="{00000000-0005-0000-0000-00001E010000}"/>
    <cellStyle name="20% - Accent2 4 2 3 2" xfId="13383" xr:uid="{75E58EC7-08B5-413C-A825-3237F41DD7A1}"/>
    <cellStyle name="20% - Accent2 4 2 3 2 2" xfId="39557" xr:uid="{5C52B9E7-586E-4CD7-928C-F1CFD8AAEE54}"/>
    <cellStyle name="20% - Accent2 4 2 3 3" xfId="30278" xr:uid="{BB88DE5C-250E-4A31-ACA7-7221D898DDE1}"/>
    <cellStyle name="20% - Accent2 4 2 3 4" xfId="21830" xr:uid="{F46F77F6-F13D-47B9-AD64-AC813248A724}"/>
    <cellStyle name="20% - Accent2 4 2 4" xfId="9165" xr:uid="{F254C47B-AAAB-49EC-A8E9-214E42C0DB03}"/>
    <cellStyle name="20% - Accent2 4 2 4 2" xfId="35340" xr:uid="{94E58A4F-E64D-46B7-BF23-2C4F4006653E}"/>
    <cellStyle name="20% - Accent2 4 2 5" xfId="34510" xr:uid="{356EAAAB-AD0D-45FA-A313-3D9FFC706FEF}"/>
    <cellStyle name="20% - Accent2 4 2 6" xfId="26060" xr:uid="{C3EBF237-FB65-4C7E-BC48-CEBB52EE627C}"/>
    <cellStyle name="20% - Accent2 4 2 7" xfId="17613" xr:uid="{B46B7E95-5FAF-4F99-9246-C992A91C29EC}"/>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ADC8FCBA-3693-4003-BF4E-4FFDE122E940}"/>
    <cellStyle name="20% - Accent2 4 3 2 2 2 2" xfId="42115" xr:uid="{B1D01E33-72DE-48DD-AD62-4C75200286E1}"/>
    <cellStyle name="20% - Accent2 4 3 2 2 3" xfId="32836" xr:uid="{FD1A43B1-298E-4606-85CC-AAD7AFBCCFAC}"/>
    <cellStyle name="20% - Accent2 4 3 2 2 4" xfId="24388" xr:uid="{DB154BB4-3200-4F83-BD45-64391E193261}"/>
    <cellStyle name="20% - Accent2 4 3 2 3" xfId="11723" xr:uid="{07E6BB08-5505-40FE-A5BD-D8EF1D470CB5}"/>
    <cellStyle name="20% - Accent2 4 3 2 3 2" xfId="37898" xr:uid="{D2A39E24-7D71-4BC1-823F-DFB7CA716A98}"/>
    <cellStyle name="20% - Accent2 4 3 2 4" xfId="28618" xr:uid="{565E55D1-E972-43CB-8607-BD18D6BB4624}"/>
    <cellStyle name="20% - Accent2 4 3 2 5" xfId="20171" xr:uid="{A85A0411-4558-45F2-ADCE-E1BB0D34BE36}"/>
    <cellStyle name="20% - Accent2 4 3 3" xfId="5346" xr:uid="{00000000-0005-0000-0000-000022010000}"/>
    <cellStyle name="20% - Accent2 4 3 3 2" xfId="13796" xr:uid="{5BA6CD59-698E-4D8A-B011-444C0CB4B7EE}"/>
    <cellStyle name="20% - Accent2 4 3 3 2 2" xfId="39970" xr:uid="{A21113A1-B131-4EBF-8444-64793632CE61}"/>
    <cellStyle name="20% - Accent2 4 3 3 3" xfId="30691" xr:uid="{7C99FD18-D5A5-4ADB-BF9E-F3DB3C07003D}"/>
    <cellStyle name="20% - Accent2 4 3 3 4" xfId="22243" xr:uid="{6D797CDE-403D-44B5-8B03-43F79C962CA8}"/>
    <cellStyle name="20% - Accent2 4 3 4" xfId="9578" xr:uid="{F121FF4E-05AB-4071-B86B-DA8FAB365708}"/>
    <cellStyle name="20% - Accent2 4 3 4 2" xfId="35753" xr:uid="{3F7EE08A-2266-41B6-BADB-D0C2A3599BBE}"/>
    <cellStyle name="20% - Accent2 4 3 5" xfId="26473" xr:uid="{E1CB69CD-72EB-481F-BFB6-BD29AFD59C6A}"/>
    <cellStyle name="20% - Accent2 4 3 6" xfId="18026" xr:uid="{85D3A51A-9303-4657-AAF0-028E74D0D8D2}"/>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94BF6D9B-5B98-4F0F-A1A7-0E35DF536E83}"/>
    <cellStyle name="20% - Accent2 4 4 2 2 2 2" xfId="42528" xr:uid="{131CDEE9-58EA-4EE1-A7D0-3731F310C436}"/>
    <cellStyle name="20% - Accent2 4 4 2 2 3" xfId="33249" xr:uid="{0F60DEDD-D948-4D39-A221-4AF913A9F70B}"/>
    <cellStyle name="20% - Accent2 4 4 2 2 4" xfId="24801" xr:uid="{8851D876-5159-46FB-AE0E-CACBC0F25DB4}"/>
    <cellStyle name="20% - Accent2 4 4 2 3" xfId="12136" xr:uid="{5D8BFD9C-7E26-4D6A-9D1F-A3F3FC6B1308}"/>
    <cellStyle name="20% - Accent2 4 4 2 3 2" xfId="38311" xr:uid="{4137BEBC-5CF6-4323-BCE8-7C9EE02F889F}"/>
    <cellStyle name="20% - Accent2 4 4 2 4" xfId="29031" xr:uid="{BE9EEB11-3E9B-4997-A6B2-99288EA327AD}"/>
    <cellStyle name="20% - Accent2 4 4 2 5" xfId="20584" xr:uid="{72164AA7-43A2-4BEB-A8CE-A2F793A9BE36}"/>
    <cellStyle name="20% - Accent2 4 4 3" xfId="5759" xr:uid="{00000000-0005-0000-0000-000026010000}"/>
    <cellStyle name="20% - Accent2 4 4 3 2" xfId="14209" xr:uid="{94B7A33F-E5D9-4FD9-A678-EF30382D9DBD}"/>
    <cellStyle name="20% - Accent2 4 4 3 2 2" xfId="40383" xr:uid="{997CADE8-E2FF-4B0D-8701-A4C4E2F9CA70}"/>
    <cellStyle name="20% - Accent2 4 4 3 3" xfId="31104" xr:uid="{13E89AC3-3F13-4992-BBB7-E812DD1A3AED}"/>
    <cellStyle name="20% - Accent2 4 4 3 4" xfId="22656" xr:uid="{D5790F66-AA2B-492C-AF9B-B47DD9C1117F}"/>
    <cellStyle name="20% - Accent2 4 4 4" xfId="9991" xr:uid="{E367A326-CF6D-4968-A310-A667C9F1BF93}"/>
    <cellStyle name="20% - Accent2 4 4 4 2" xfId="36166" xr:uid="{E37E2475-BEA0-4873-8A1A-828E1A5DD1B4}"/>
    <cellStyle name="20% - Accent2 4 4 5" xfId="26886" xr:uid="{44F1F081-B7B6-46E3-A444-BC2F246D3250}"/>
    <cellStyle name="20% - Accent2 4 4 6" xfId="18439" xr:uid="{B862A5AD-A5BD-4152-A58C-71196B6F4615}"/>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7654B930-D8D5-40F9-BD53-E2CCD36EE22F}"/>
    <cellStyle name="20% - Accent2 4 5 2 2 2 2" xfId="42941" xr:uid="{88FE5C42-5D15-4FC8-8915-B8BD9B886DD7}"/>
    <cellStyle name="20% - Accent2 4 5 2 2 3" xfId="33662" xr:uid="{851EC774-2A0F-4FEC-8CAA-3D945DD7217C}"/>
    <cellStyle name="20% - Accent2 4 5 2 2 4" xfId="25214" xr:uid="{8D18958F-37FC-4501-83AB-EE1B6C878F6F}"/>
    <cellStyle name="20% - Accent2 4 5 2 3" xfId="12549" xr:uid="{A4877C4E-683B-41C2-914F-3D80EC60F4FD}"/>
    <cellStyle name="20% - Accent2 4 5 2 3 2" xfId="38724" xr:uid="{464FA167-2CC9-4006-B9FB-F61FBBCC9EEC}"/>
    <cellStyle name="20% - Accent2 4 5 2 4" xfId="29444" xr:uid="{8F4C717F-6059-4BA2-9465-2B3BC652A4EC}"/>
    <cellStyle name="20% - Accent2 4 5 2 5" xfId="20997" xr:uid="{EF39497E-EA57-41FA-AA09-415F490F3092}"/>
    <cellStyle name="20% - Accent2 4 5 3" xfId="6172" xr:uid="{00000000-0005-0000-0000-00002A010000}"/>
    <cellStyle name="20% - Accent2 4 5 3 2" xfId="14622" xr:uid="{B358A852-4319-4B9F-9889-1D17D63C3895}"/>
    <cellStyle name="20% - Accent2 4 5 3 2 2" xfId="40796" xr:uid="{ED4292C2-A2AB-4425-9F85-1BB7763D17A9}"/>
    <cellStyle name="20% - Accent2 4 5 3 3" xfId="31517" xr:uid="{B9B1E58D-3865-4629-B10F-15086ADD8314}"/>
    <cellStyle name="20% - Accent2 4 5 3 4" xfId="23069" xr:uid="{884AB53A-4DD8-4CA6-8D64-ABA86F69B9C8}"/>
    <cellStyle name="20% - Accent2 4 5 4" xfId="10404" xr:uid="{A8578C6C-379C-4578-9C1D-3BEE4B464CE6}"/>
    <cellStyle name="20% - Accent2 4 5 4 2" xfId="36579" xr:uid="{14AA5E4F-3C54-42A5-B4B6-E699B9117B22}"/>
    <cellStyle name="20% - Accent2 4 5 5" xfId="27299" xr:uid="{2FF72AA0-7A6F-48E9-B229-5D1CE7B17C22}"/>
    <cellStyle name="20% - Accent2 4 5 6" xfId="18852" xr:uid="{2E937A01-491C-47C2-9242-18450BE24369}"/>
    <cellStyle name="20% - Accent2 4 6" xfId="2279" xr:uid="{00000000-0005-0000-0000-00002B010000}"/>
    <cellStyle name="20% - Accent2 4 6 2" xfId="6585" xr:uid="{00000000-0005-0000-0000-00002C010000}"/>
    <cellStyle name="20% - Accent2 4 6 2 2" xfId="15035" xr:uid="{C6122CF8-8C80-4488-85C8-B1F0FEB9B7DF}"/>
    <cellStyle name="20% - Accent2 4 6 2 2 2" xfId="41209" xr:uid="{F37221C2-45F9-406A-83EE-DB581A1D169E}"/>
    <cellStyle name="20% - Accent2 4 6 2 3" xfId="31930" xr:uid="{21630586-D9FF-46A5-AE7B-2A1A1DC0C6C5}"/>
    <cellStyle name="20% - Accent2 4 6 2 4" xfId="23482" xr:uid="{7F1E42F2-CB22-4559-81A0-8332A5D1D7F2}"/>
    <cellStyle name="20% - Accent2 4 6 3" xfId="10817" xr:uid="{4FA385EC-8414-4699-BC5E-2110C048B766}"/>
    <cellStyle name="20% - Accent2 4 6 3 2" xfId="36992" xr:uid="{83789708-DABE-4B1C-8D40-3D737DFFB157}"/>
    <cellStyle name="20% - Accent2 4 6 4" xfId="27712" xr:uid="{7E832072-87A8-41FD-9453-3100576AB4CA}"/>
    <cellStyle name="20% - Accent2 4 6 5" xfId="19265" xr:uid="{1B754D1F-F58D-4AE2-8C52-3A1500F74BA8}"/>
    <cellStyle name="20% - Accent2 4 7" xfId="4519" xr:uid="{00000000-0005-0000-0000-00002D010000}"/>
    <cellStyle name="20% - Accent2 4 7 2" xfId="12969" xr:uid="{18930113-8887-4E8E-AA6A-277F2FFA1CEE}"/>
    <cellStyle name="20% - Accent2 4 7 2 2" xfId="39143" xr:uid="{9C471A28-C083-42DB-9495-A306A70A4AFE}"/>
    <cellStyle name="20% - Accent2 4 7 3" xfId="29864" xr:uid="{EA948B4E-814B-4446-8310-0FA8707936E7}"/>
    <cellStyle name="20% - Accent2 4 7 4" xfId="21416" xr:uid="{A8BCCE61-EA89-4AD3-8437-2EAB31A104E6}"/>
    <cellStyle name="20% - Accent2 4 8" xfId="8751" xr:uid="{1A7988F8-6A4D-47B5-A8D7-78F4BF4DD447}"/>
    <cellStyle name="20% - Accent2 4 8 2" xfId="34926" xr:uid="{A763089E-88C5-4B82-A329-2CB66D96E31E}"/>
    <cellStyle name="20% - Accent2 4 9" xfId="34094" xr:uid="{A3A57E10-0336-41D8-9580-57EACF5CB26D}"/>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48FACE37-4A4F-44AF-BCA5-2CEECD297072}"/>
    <cellStyle name="20% - Accent2 5 2 2 2 2" xfId="41695" xr:uid="{DA7983F5-9146-4E85-85AB-24BC1668B4E1}"/>
    <cellStyle name="20% - Accent2 5 2 2 3" xfId="32416" xr:uid="{CC69E9BA-7A4A-4B16-A939-DA2FA520A636}"/>
    <cellStyle name="20% - Accent2 5 2 2 4" xfId="23968" xr:uid="{C9B1302B-84CB-4DD8-A812-5563056B5ECC}"/>
    <cellStyle name="20% - Accent2 5 2 3" xfId="11303" xr:uid="{4F488067-9E40-4E00-9047-DFEFBEBF46E3}"/>
    <cellStyle name="20% - Accent2 5 2 3 2" xfId="37478" xr:uid="{73769012-9DF9-4B48-A549-EF5F0AD34F96}"/>
    <cellStyle name="20% - Accent2 5 2 4" xfId="28198" xr:uid="{1C29FFB2-7EF9-4546-ABCC-B66E4E1B0181}"/>
    <cellStyle name="20% - Accent2 5 2 5" xfId="19751" xr:uid="{509B6192-A83B-4034-BE8A-540BC01E8EAC}"/>
    <cellStyle name="20% - Accent2 5 3" xfId="4926" xr:uid="{00000000-0005-0000-0000-000031010000}"/>
    <cellStyle name="20% - Accent2 5 3 2" xfId="13376" xr:uid="{4617BFE0-665C-45A8-8413-F4DC1990802E}"/>
    <cellStyle name="20% - Accent2 5 3 2 2" xfId="39550" xr:uid="{86976AE5-4AAE-4B2A-8248-13DEECEE1347}"/>
    <cellStyle name="20% - Accent2 5 3 3" xfId="30271" xr:uid="{DE374A26-08E5-44C6-AB79-87E8EAD557EB}"/>
    <cellStyle name="20% - Accent2 5 3 4" xfId="21823" xr:uid="{F455D82E-7837-4CAE-957C-0200CBE88793}"/>
    <cellStyle name="20% - Accent2 5 4" xfId="9158" xr:uid="{333BA7B7-EB17-475E-883F-D2E4A7B77F80}"/>
    <cellStyle name="20% - Accent2 5 4 2" xfId="35333" xr:uid="{4EE49CE4-57B5-4198-A1AD-0D476D183E2D}"/>
    <cellStyle name="20% - Accent2 5 5" xfId="34503" xr:uid="{1570B023-ABAF-451D-8CC3-1CF53A51E754}"/>
    <cellStyle name="20% - Accent2 5 6" xfId="26053" xr:uid="{8B85624D-FB4D-426D-A245-3AAEB7C4916B}"/>
    <cellStyle name="20% - Accent2 5 7" xfId="17606" xr:uid="{BF43D6D6-2FE4-4FCF-82B4-A7FBA7E3B4DD}"/>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12A08ABB-B894-4434-AEF9-040D1DF74CCC}"/>
    <cellStyle name="20% - Accent2 6 2 2 2 2" xfId="42108" xr:uid="{00F39C55-DB94-4065-BE8B-67989358902B}"/>
    <cellStyle name="20% - Accent2 6 2 2 3" xfId="32829" xr:uid="{2D4D804B-FE9B-4A00-9B25-D664D5568125}"/>
    <cellStyle name="20% - Accent2 6 2 2 4" xfId="24381" xr:uid="{1235B0DE-02D5-47A6-AD34-5C056774892E}"/>
    <cellStyle name="20% - Accent2 6 2 3" xfId="11716" xr:uid="{AC2689E1-A69D-4226-8042-B37D64AEB724}"/>
    <cellStyle name="20% - Accent2 6 2 3 2" xfId="37891" xr:uid="{911E794D-0359-4EEC-9CBC-109EECFF0CC6}"/>
    <cellStyle name="20% - Accent2 6 2 4" xfId="28611" xr:uid="{3356CF94-8B8D-4B84-BADE-0C6B951642BA}"/>
    <cellStyle name="20% - Accent2 6 2 5" xfId="20164" xr:uid="{413786BF-E8A3-4F21-90D4-2DFAF8CB97BD}"/>
    <cellStyle name="20% - Accent2 6 3" xfId="5339" xr:uid="{00000000-0005-0000-0000-000035010000}"/>
    <cellStyle name="20% - Accent2 6 3 2" xfId="13789" xr:uid="{516942A5-A2D3-4589-B819-68E43DCC0521}"/>
    <cellStyle name="20% - Accent2 6 3 2 2" xfId="39963" xr:uid="{159E924E-D5CE-4717-9193-50B93E7DDD7B}"/>
    <cellStyle name="20% - Accent2 6 3 3" xfId="30684" xr:uid="{14A74DB0-45AB-429C-B5FF-164B4A797943}"/>
    <cellStyle name="20% - Accent2 6 3 4" xfId="22236" xr:uid="{91FFACFD-6D46-4847-8747-94DF08E0CDF6}"/>
    <cellStyle name="20% - Accent2 6 4" xfId="9571" xr:uid="{D05BAF17-4C09-4CF2-9075-DFEE9B108BC8}"/>
    <cellStyle name="20% - Accent2 6 4 2" xfId="35746" xr:uid="{4F14B4BF-820C-4850-AF33-13247B256223}"/>
    <cellStyle name="20% - Accent2 6 5" xfId="26466" xr:uid="{1AD633A1-0151-4492-AF08-5C7229613410}"/>
    <cellStyle name="20% - Accent2 6 6" xfId="18019" xr:uid="{B4020805-2CE3-458D-A9D4-BDE148AD9DF1}"/>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9EA5F65A-2CDC-4D59-8ED6-AF0C1E2D356A}"/>
    <cellStyle name="20% - Accent2 7 2 2 2 2" xfId="42521" xr:uid="{8B164BD3-AC3D-451B-8D9A-EF59C9D9B6B4}"/>
    <cellStyle name="20% - Accent2 7 2 2 3" xfId="33242" xr:uid="{314D59E0-340E-449E-9E41-0FC8B6EAF845}"/>
    <cellStyle name="20% - Accent2 7 2 2 4" xfId="24794" xr:uid="{396206B6-963B-40D3-98B3-5AC4E9F0C3EC}"/>
    <cellStyle name="20% - Accent2 7 2 3" xfId="12129" xr:uid="{D9EA3881-6F64-402B-AFF7-B50D6813A875}"/>
    <cellStyle name="20% - Accent2 7 2 3 2" xfId="38304" xr:uid="{C0BE46D0-EC9A-4512-A616-4AD9F446DA94}"/>
    <cellStyle name="20% - Accent2 7 2 4" xfId="29024" xr:uid="{1BCDE90A-77C0-4EAE-9B46-409E69E59C66}"/>
    <cellStyle name="20% - Accent2 7 2 5" xfId="20577" xr:uid="{8DF6BB55-907F-4A1B-81CC-A2009801B5F9}"/>
    <cellStyle name="20% - Accent2 7 3" xfId="5752" xr:uid="{00000000-0005-0000-0000-000039010000}"/>
    <cellStyle name="20% - Accent2 7 3 2" xfId="14202" xr:uid="{078021A8-4548-45E1-A68D-38214CF7C91A}"/>
    <cellStyle name="20% - Accent2 7 3 2 2" xfId="40376" xr:uid="{4536B7EE-A1C6-4C72-B9F1-006463EA2A4E}"/>
    <cellStyle name="20% - Accent2 7 3 3" xfId="31097" xr:uid="{77B24F5E-5991-4E7E-80BE-94DC9121260E}"/>
    <cellStyle name="20% - Accent2 7 3 4" xfId="22649" xr:uid="{7F436B25-ED0B-44C5-83F6-6F211BBE1BD5}"/>
    <cellStyle name="20% - Accent2 7 4" xfId="9984" xr:uid="{0A873FBF-C05E-47C0-99EC-6FF53DAA0669}"/>
    <cellStyle name="20% - Accent2 7 4 2" xfId="36159" xr:uid="{46FC1756-2414-4966-91D9-80944C0493E5}"/>
    <cellStyle name="20% - Accent2 7 5" xfId="26879" xr:uid="{CC260109-F0A6-485B-B912-C1196F45925A}"/>
    <cellStyle name="20% - Accent2 7 6" xfId="18432" xr:uid="{376468B6-7083-48B0-B964-5842D5AC7A12}"/>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3D2F4B4E-84A3-44CE-BFBC-5AF811780370}"/>
    <cellStyle name="20% - Accent2 8 2 2 2 2" xfId="42934" xr:uid="{B2EDE0F9-8486-44CF-AF16-E79E111FAE8A}"/>
    <cellStyle name="20% - Accent2 8 2 2 3" xfId="33655" xr:uid="{D57EE0DF-DEC0-4A06-810C-E9AEC3CFF39F}"/>
    <cellStyle name="20% - Accent2 8 2 2 4" xfId="25207" xr:uid="{F78C9E3C-2E75-47A1-B676-C7CE662C7464}"/>
    <cellStyle name="20% - Accent2 8 2 3" xfId="12542" xr:uid="{8385505E-12DC-4671-80B2-BC883B850E94}"/>
    <cellStyle name="20% - Accent2 8 2 3 2" xfId="38717" xr:uid="{AEC4ADC1-1DFA-4D48-B51E-A9D69C83270B}"/>
    <cellStyle name="20% - Accent2 8 2 4" xfId="29437" xr:uid="{EF1E31ED-2124-4C36-8CAE-76BDFA7DA38C}"/>
    <cellStyle name="20% - Accent2 8 2 5" xfId="20990" xr:uid="{8021D0CE-E8A1-444F-8871-24377E817ADD}"/>
    <cellStyle name="20% - Accent2 8 3" xfId="6165" xr:uid="{00000000-0005-0000-0000-00003D010000}"/>
    <cellStyle name="20% - Accent2 8 3 2" xfId="14615" xr:uid="{66919DEE-5D69-42A2-A0BF-D408B21E893C}"/>
    <cellStyle name="20% - Accent2 8 3 2 2" xfId="40789" xr:uid="{AD2B7036-BF7B-4F09-87CD-3F2B2949696A}"/>
    <cellStyle name="20% - Accent2 8 3 3" xfId="31510" xr:uid="{C90FC0CF-A3CC-43FF-85D7-59C39B7282D6}"/>
    <cellStyle name="20% - Accent2 8 3 4" xfId="23062" xr:uid="{9610F03B-B4EA-47F3-8D79-8722A36EAB2E}"/>
    <cellStyle name="20% - Accent2 8 4" xfId="10397" xr:uid="{DB734A05-4978-4C41-9719-A29FBAB65C8D}"/>
    <cellStyle name="20% - Accent2 8 4 2" xfId="36572" xr:uid="{AFC051F3-0A0A-4BE1-8E9B-0406FA664CFF}"/>
    <cellStyle name="20% - Accent2 8 5" xfId="27292" xr:uid="{2138D5C2-8A0B-4102-9006-1D8869F76ABE}"/>
    <cellStyle name="20% - Accent2 8 6" xfId="18845" xr:uid="{7EBF7AC0-ADE7-4C41-9D7D-368093B5694B}"/>
    <cellStyle name="20% - Accent2 9" xfId="2272" xr:uid="{00000000-0005-0000-0000-00003E010000}"/>
    <cellStyle name="20% - Accent2 9 2" xfId="6578" xr:uid="{00000000-0005-0000-0000-00003F010000}"/>
    <cellStyle name="20% - Accent2 9 2 2" xfId="15028" xr:uid="{4D8C01B3-6A59-49C8-8252-1AFD673D6214}"/>
    <cellStyle name="20% - Accent2 9 2 2 2" xfId="41202" xr:uid="{B963602F-A75E-49B6-8B87-68D528C2B8B3}"/>
    <cellStyle name="20% - Accent2 9 2 3" xfId="31923" xr:uid="{39CFCBF5-F8FE-49B1-9E06-F5E8D099B302}"/>
    <cellStyle name="20% - Accent2 9 2 4" xfId="23475" xr:uid="{38D5E21A-D686-4376-9D88-B9D404013E81}"/>
    <cellStyle name="20% - Accent2 9 3" xfId="10810" xr:uid="{F3E9ED1E-1A70-4D3F-9DDD-39DEE90AF7F2}"/>
    <cellStyle name="20% - Accent2 9 3 2" xfId="36985" xr:uid="{C8407170-369A-4364-ACA1-F7E3726D032D}"/>
    <cellStyle name="20% - Accent2 9 4" xfId="27705" xr:uid="{9011AD85-3272-43E0-B2F3-E8595234EA5D}"/>
    <cellStyle name="20% - Accent2 9 5" xfId="19258" xr:uid="{68D16A72-B232-4358-B95F-82742D61A1CD}"/>
    <cellStyle name="20% - Accent3" xfId="17" builtinId="38" customBuiltin="1"/>
    <cellStyle name="20% - Accent3 10" xfId="4520" xr:uid="{00000000-0005-0000-0000-000041010000}"/>
    <cellStyle name="20% - Accent3 10 2" xfId="12970" xr:uid="{8F8D2999-AD2A-42B4-AD2F-4EE3354715FC}"/>
    <cellStyle name="20% - Accent3 10 2 2" xfId="39144" xr:uid="{712AD80B-E559-47F1-BC72-20C1EB9FA6C3}"/>
    <cellStyle name="20% - Accent3 10 3" xfId="29865" xr:uid="{6F4ADCA3-D3E1-48BE-9122-5F34F00EABCB}"/>
    <cellStyle name="20% - Accent3 10 4" xfId="21417" xr:uid="{D3809F28-F1A2-41E2-B17E-70148A391DAE}"/>
    <cellStyle name="20% - Accent3 11" xfId="8752" xr:uid="{DF3D86FF-8E39-439C-8B5E-ED7D630D508C}"/>
    <cellStyle name="20% - Accent3 11 2" xfId="34927" xr:uid="{D60CA705-2E73-4376-8B91-0FA2FF26577B}"/>
    <cellStyle name="20% - Accent3 12" xfId="34095" xr:uid="{5FD71E21-8834-49CE-BF04-036FF2BD729F}"/>
    <cellStyle name="20% - Accent3 13" xfId="25647" xr:uid="{E8F64247-E166-43DD-90E7-93D1D56ACBB1}"/>
    <cellStyle name="20% - Accent3 14" xfId="17200" xr:uid="{ECDF6D31-48A6-481F-84D1-C2843BF69D4E}"/>
    <cellStyle name="20% - Accent3 2" xfId="18" xr:uid="{00000000-0005-0000-0000-000042010000}"/>
    <cellStyle name="20% - Accent3 2 10" xfId="8753" xr:uid="{3CC36680-0A99-4BEF-8F18-1C0FCEB8DEED}"/>
    <cellStyle name="20% - Accent3 2 10 2" xfId="34928" xr:uid="{6E64CAE2-498A-4F03-A0ED-7F68344EBCED}"/>
    <cellStyle name="20% - Accent3 2 11" xfId="34096" xr:uid="{678A588E-F12E-4DF1-9ABC-60FE2111B596}"/>
    <cellStyle name="20% - Accent3 2 12" xfId="25648" xr:uid="{4657B560-9CC9-43DA-8FD6-13478D7C43B4}"/>
    <cellStyle name="20% - Accent3 2 13" xfId="17201" xr:uid="{CC7AA384-48D7-4071-AE52-687479F72B72}"/>
    <cellStyle name="20% - Accent3 2 2" xfId="19" xr:uid="{00000000-0005-0000-0000-000043010000}"/>
    <cellStyle name="20% - Accent3 2 2 10" xfId="34097" xr:uid="{8EF2316E-7302-4D2A-9A21-0091763BAE36}"/>
    <cellStyle name="20% - Accent3 2 2 11" xfId="25649" xr:uid="{62C249E7-96C5-456D-A537-331142B94150}"/>
    <cellStyle name="20% - Accent3 2 2 12" xfId="17202" xr:uid="{2F8B4913-E4CF-4E9C-9DAA-6B3AC65D0D48}"/>
    <cellStyle name="20% - Accent3 2 2 2" xfId="20" xr:uid="{00000000-0005-0000-0000-000044010000}"/>
    <cellStyle name="20% - Accent3 2 2 2 10" xfId="25650" xr:uid="{E482A039-CDBB-4841-835C-EC376806C564}"/>
    <cellStyle name="20% - Accent3 2 2 2 11" xfId="17203" xr:uid="{42F0BB9B-58B9-4919-9440-AC0538D231EC}"/>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BFDE7E7F-1219-4CFD-B5BE-D3C30D0D4ABA}"/>
    <cellStyle name="20% - Accent3 2 2 2 2 2 2 2 2" xfId="41706" xr:uid="{90BF9F3C-942F-4157-9F9D-D8626456B30C}"/>
    <cellStyle name="20% - Accent3 2 2 2 2 2 2 3" xfId="32427" xr:uid="{37C8FDD3-92B7-44A0-83C1-4AA44430635F}"/>
    <cellStyle name="20% - Accent3 2 2 2 2 2 2 4" xfId="23979" xr:uid="{6B5BE8FA-45D1-4AE7-8DA7-483E287A05F5}"/>
    <cellStyle name="20% - Accent3 2 2 2 2 2 3" xfId="11314" xr:uid="{A0C1A7F8-B3FD-4336-9D24-1F5E986B5FEC}"/>
    <cellStyle name="20% - Accent3 2 2 2 2 2 3 2" xfId="37489" xr:uid="{1327369D-490E-44BC-BD73-337A0FBD8212}"/>
    <cellStyle name="20% - Accent3 2 2 2 2 2 4" xfId="28209" xr:uid="{CFB23913-2D06-4EC7-9E5A-9CF8ECB35493}"/>
    <cellStyle name="20% - Accent3 2 2 2 2 2 5" xfId="19762" xr:uid="{0C9FD5E8-26F6-45E1-90A9-0D5C6D31EF86}"/>
    <cellStyle name="20% - Accent3 2 2 2 2 3" xfId="4937" xr:uid="{00000000-0005-0000-0000-000048010000}"/>
    <cellStyle name="20% - Accent3 2 2 2 2 3 2" xfId="13387" xr:uid="{F44F61D3-5EEE-4428-A125-E5CC752F55C4}"/>
    <cellStyle name="20% - Accent3 2 2 2 2 3 2 2" xfId="39561" xr:uid="{B68CE03E-D2A2-47A9-A518-4923B2E5D1CE}"/>
    <cellStyle name="20% - Accent3 2 2 2 2 3 3" xfId="30282" xr:uid="{02DA72BA-E31E-436B-8EEE-AF611BCAA8C6}"/>
    <cellStyle name="20% - Accent3 2 2 2 2 3 4" xfId="21834" xr:uid="{55645471-8C40-4206-A347-E3ABE97C6995}"/>
    <cellStyle name="20% - Accent3 2 2 2 2 4" xfId="9169" xr:uid="{FE87C826-E02B-48C1-86FC-CED590A2585A}"/>
    <cellStyle name="20% - Accent3 2 2 2 2 4 2" xfId="35344" xr:uid="{D9553870-DE5B-4652-B352-62D9676F2C2B}"/>
    <cellStyle name="20% - Accent3 2 2 2 2 5" xfId="34514" xr:uid="{126F4FEA-3617-4842-B9CE-88A1FD782073}"/>
    <cellStyle name="20% - Accent3 2 2 2 2 6" xfId="26064" xr:uid="{772B5E7B-CD89-48EA-A771-708C5BC9382B}"/>
    <cellStyle name="20% - Accent3 2 2 2 2 7" xfId="17617" xr:uid="{CA58EF55-BBDC-40A1-A4E2-9E751DD8A1D6}"/>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02312416-8F62-44D0-9194-404EB2427E93}"/>
    <cellStyle name="20% - Accent3 2 2 2 3 2 2 2 2" xfId="42119" xr:uid="{AFAE4F26-6365-406B-B58E-3B76CB0F14C8}"/>
    <cellStyle name="20% - Accent3 2 2 2 3 2 2 3" xfId="32840" xr:uid="{7F65D5A9-E8F4-4BAE-A3CC-4381F84704F9}"/>
    <cellStyle name="20% - Accent3 2 2 2 3 2 2 4" xfId="24392" xr:uid="{3E733791-08A6-416B-8FD5-47ECE1D1D320}"/>
    <cellStyle name="20% - Accent3 2 2 2 3 2 3" xfId="11727" xr:uid="{6212F7BD-628A-4A7F-A5E8-C7F7D0A34835}"/>
    <cellStyle name="20% - Accent3 2 2 2 3 2 3 2" xfId="37902" xr:uid="{4AAB9634-D7A8-4D21-9F52-1055208A0D52}"/>
    <cellStyle name="20% - Accent3 2 2 2 3 2 4" xfId="28622" xr:uid="{AE7486D2-000B-43E9-B59B-AA20C22D8C8D}"/>
    <cellStyle name="20% - Accent3 2 2 2 3 2 5" xfId="20175" xr:uid="{165DA0A0-8636-4533-9E6C-63E6485968C5}"/>
    <cellStyle name="20% - Accent3 2 2 2 3 3" xfId="5350" xr:uid="{00000000-0005-0000-0000-00004C010000}"/>
    <cellStyle name="20% - Accent3 2 2 2 3 3 2" xfId="13800" xr:uid="{DACC1904-1BBB-4673-80A3-B765B42B0AF8}"/>
    <cellStyle name="20% - Accent3 2 2 2 3 3 2 2" xfId="39974" xr:uid="{59772B80-45FC-440C-932B-28A833BB3C69}"/>
    <cellStyle name="20% - Accent3 2 2 2 3 3 3" xfId="30695" xr:uid="{4165D88E-516E-437A-98C1-714FE44E79CC}"/>
    <cellStyle name="20% - Accent3 2 2 2 3 3 4" xfId="22247" xr:uid="{0A55BDE3-BBF8-4B6B-B57F-E31D628444FA}"/>
    <cellStyle name="20% - Accent3 2 2 2 3 4" xfId="9582" xr:uid="{1F1CA8D4-5FCE-4512-9C8B-8FB1B7B4431A}"/>
    <cellStyle name="20% - Accent3 2 2 2 3 4 2" xfId="35757" xr:uid="{715EFE3E-6F30-484E-AD20-EB98504EAF1E}"/>
    <cellStyle name="20% - Accent3 2 2 2 3 5" xfId="26477" xr:uid="{0A4B8316-987D-4159-9CF6-5061F16C2384}"/>
    <cellStyle name="20% - Accent3 2 2 2 3 6" xfId="18030" xr:uid="{0436F10A-F81A-46F6-9220-5864CAD1A23A}"/>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0923798B-85B2-4490-9F55-EB45E5A43236}"/>
    <cellStyle name="20% - Accent3 2 2 2 4 2 2 2 2" xfId="42532" xr:uid="{A8D4118E-E186-48EA-951E-DA1ACAD8454D}"/>
    <cellStyle name="20% - Accent3 2 2 2 4 2 2 3" xfId="33253" xr:uid="{988C7F44-8433-4D25-98C3-8228501799E1}"/>
    <cellStyle name="20% - Accent3 2 2 2 4 2 2 4" xfId="24805" xr:uid="{72842579-0F0C-4F1B-8495-68E4137EC40E}"/>
    <cellStyle name="20% - Accent3 2 2 2 4 2 3" xfId="12140" xr:uid="{58E1C096-3CD3-4170-8F14-8AE46CC3890A}"/>
    <cellStyle name="20% - Accent3 2 2 2 4 2 3 2" xfId="38315" xr:uid="{F9E3B520-D4E0-4DB9-8D29-42E1609B8BC7}"/>
    <cellStyle name="20% - Accent3 2 2 2 4 2 4" xfId="29035" xr:uid="{71CCEB93-9F71-4532-9D9B-DDD2DABB1959}"/>
    <cellStyle name="20% - Accent3 2 2 2 4 2 5" xfId="20588" xr:uid="{CD419D4B-AB5E-43A5-B941-E52CF68B50A1}"/>
    <cellStyle name="20% - Accent3 2 2 2 4 3" xfId="5763" xr:uid="{00000000-0005-0000-0000-000050010000}"/>
    <cellStyle name="20% - Accent3 2 2 2 4 3 2" xfId="14213" xr:uid="{A7F09314-FD99-4E3C-AE05-571A150A3596}"/>
    <cellStyle name="20% - Accent3 2 2 2 4 3 2 2" xfId="40387" xr:uid="{201629BF-499E-4BF3-BA08-89CC8AEC01E5}"/>
    <cellStyle name="20% - Accent3 2 2 2 4 3 3" xfId="31108" xr:uid="{D34744E6-A117-45F4-AC39-71E75CAC48FE}"/>
    <cellStyle name="20% - Accent3 2 2 2 4 3 4" xfId="22660" xr:uid="{CC80F42A-7FE7-4662-86A6-78907C7F1F6B}"/>
    <cellStyle name="20% - Accent3 2 2 2 4 4" xfId="9995" xr:uid="{A73179E5-EDF4-4A34-91F7-E49047374FC4}"/>
    <cellStyle name="20% - Accent3 2 2 2 4 4 2" xfId="36170" xr:uid="{4CEA8698-F016-4717-B6A6-3A44179576BF}"/>
    <cellStyle name="20% - Accent3 2 2 2 4 5" xfId="26890" xr:uid="{932C14F8-9945-4451-9AF8-28DF4F6B4AA8}"/>
    <cellStyle name="20% - Accent3 2 2 2 4 6" xfId="18443" xr:uid="{15F6F23E-4B35-4572-BB59-F61D91C44C9B}"/>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B089AA2B-9C65-4CBE-9B50-133F49FA3241}"/>
    <cellStyle name="20% - Accent3 2 2 2 5 2 2 2 2" xfId="42945" xr:uid="{8B557DD9-75B1-4514-8346-08B338884D95}"/>
    <cellStyle name="20% - Accent3 2 2 2 5 2 2 3" xfId="33666" xr:uid="{A1E6AD8B-C89B-4FF3-8952-111F4A7C0BA1}"/>
    <cellStyle name="20% - Accent3 2 2 2 5 2 2 4" xfId="25218" xr:uid="{2EF33666-3C6F-4B0C-8A6D-531022FBA144}"/>
    <cellStyle name="20% - Accent3 2 2 2 5 2 3" xfId="12553" xr:uid="{CC2254C5-D07E-4A13-A5CA-95A587E2825B}"/>
    <cellStyle name="20% - Accent3 2 2 2 5 2 3 2" xfId="38728" xr:uid="{6E53650E-D26F-4293-A4D2-4CCA7A9DAEA3}"/>
    <cellStyle name="20% - Accent3 2 2 2 5 2 4" xfId="29448" xr:uid="{B2E28B02-827A-46DB-BA31-DEBF36DC782C}"/>
    <cellStyle name="20% - Accent3 2 2 2 5 2 5" xfId="21001" xr:uid="{A4BEE86A-7334-435E-BED6-D0146D1610C7}"/>
    <cellStyle name="20% - Accent3 2 2 2 5 3" xfId="6176" xr:uid="{00000000-0005-0000-0000-000054010000}"/>
    <cellStyle name="20% - Accent3 2 2 2 5 3 2" xfId="14626" xr:uid="{02AB3E31-4225-437E-8348-0FED7AD323DE}"/>
    <cellStyle name="20% - Accent3 2 2 2 5 3 2 2" xfId="40800" xr:uid="{C75E415E-87E1-4106-B09C-DAFC661B0FC6}"/>
    <cellStyle name="20% - Accent3 2 2 2 5 3 3" xfId="31521" xr:uid="{CA5DEAEB-5184-4D45-B4E5-03B8BFEDBF00}"/>
    <cellStyle name="20% - Accent3 2 2 2 5 3 4" xfId="23073" xr:uid="{C2490B5A-53B9-4209-A067-5823F14BC515}"/>
    <cellStyle name="20% - Accent3 2 2 2 5 4" xfId="10408" xr:uid="{7A2FB1D7-65DF-46E4-A3F1-586B82BD9A6C}"/>
    <cellStyle name="20% - Accent3 2 2 2 5 4 2" xfId="36583" xr:uid="{93CC267C-62DF-47F0-9471-CE82F38382A5}"/>
    <cellStyle name="20% - Accent3 2 2 2 5 5" xfId="27303" xr:uid="{10476CEF-5C3D-49EC-8820-21B89E913B9E}"/>
    <cellStyle name="20% - Accent3 2 2 2 5 6" xfId="18856" xr:uid="{4142EB6A-D90F-4AEC-913B-6107689753FF}"/>
    <cellStyle name="20% - Accent3 2 2 2 6" xfId="2283" xr:uid="{00000000-0005-0000-0000-000055010000}"/>
    <cellStyle name="20% - Accent3 2 2 2 6 2" xfId="6589" xr:uid="{00000000-0005-0000-0000-000056010000}"/>
    <cellStyle name="20% - Accent3 2 2 2 6 2 2" xfId="15039" xr:uid="{B58F6CE1-B90E-4275-B1C6-A1DEBB3C9BE7}"/>
    <cellStyle name="20% - Accent3 2 2 2 6 2 2 2" xfId="41213" xr:uid="{EA720789-D9CB-42C8-BF24-6015AFF8DE68}"/>
    <cellStyle name="20% - Accent3 2 2 2 6 2 3" xfId="31934" xr:uid="{E3445453-3C27-4B65-9CB6-57BAF9021D9B}"/>
    <cellStyle name="20% - Accent3 2 2 2 6 2 4" xfId="23486" xr:uid="{40402DA7-CFDE-4189-853B-156765BD2B52}"/>
    <cellStyle name="20% - Accent3 2 2 2 6 3" xfId="10821" xr:uid="{5CA068D5-F09C-4838-87C1-AEC0061A8A69}"/>
    <cellStyle name="20% - Accent3 2 2 2 6 3 2" xfId="36996" xr:uid="{CF75553A-8AD5-4E37-BE39-8E81BFCBBEEA}"/>
    <cellStyle name="20% - Accent3 2 2 2 6 4" xfId="27716" xr:uid="{20CA3A7F-768F-4EC3-9825-D070F2E5FE6C}"/>
    <cellStyle name="20% - Accent3 2 2 2 6 5" xfId="19269" xr:uid="{C9A34C61-6510-43C2-B816-BFD1EE733AD0}"/>
    <cellStyle name="20% - Accent3 2 2 2 7" xfId="4523" xr:uid="{00000000-0005-0000-0000-000057010000}"/>
    <cellStyle name="20% - Accent3 2 2 2 7 2" xfId="12973" xr:uid="{5CBD6494-0197-4617-A209-CA8B3BA074C0}"/>
    <cellStyle name="20% - Accent3 2 2 2 7 2 2" xfId="39147" xr:uid="{B01423DF-C027-4721-8B4A-3AE59582C63A}"/>
    <cellStyle name="20% - Accent3 2 2 2 7 3" xfId="29868" xr:uid="{71C74FAE-C125-4B3A-A2EE-D865D51D1140}"/>
    <cellStyle name="20% - Accent3 2 2 2 7 4" xfId="21420" xr:uid="{0AB62FEC-BB84-4879-83A8-9EB31F7E1248}"/>
    <cellStyle name="20% - Accent3 2 2 2 8" xfId="8755" xr:uid="{7AB89FF5-C564-4F57-98E4-253A580E4661}"/>
    <cellStyle name="20% - Accent3 2 2 2 8 2" xfId="34930" xr:uid="{68DA7700-6AC8-4BF8-B1C5-AA00A171C240}"/>
    <cellStyle name="20% - Accent3 2 2 2 9" xfId="34098" xr:uid="{76F90D4D-B425-419F-A3F4-6E4FBFDE1669}"/>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14E18D8B-AD47-4A4A-97D9-0C41DB9B7870}"/>
    <cellStyle name="20% - Accent3 2 2 3 2 2 2 2" xfId="41705" xr:uid="{594C4D0C-517D-44E2-8663-FD4C5A55689E}"/>
    <cellStyle name="20% - Accent3 2 2 3 2 2 3" xfId="32426" xr:uid="{90048919-B515-40B8-9DCF-CFF0A1332FB9}"/>
    <cellStyle name="20% - Accent3 2 2 3 2 2 4" xfId="23978" xr:uid="{1C654424-173F-4D17-9F9F-FAE2D84DDFB5}"/>
    <cellStyle name="20% - Accent3 2 2 3 2 3" xfId="11313" xr:uid="{B8B86DCB-8437-4366-880E-BED32C4E8591}"/>
    <cellStyle name="20% - Accent3 2 2 3 2 3 2" xfId="37488" xr:uid="{A80200B5-93FC-4FA4-957B-25E2EF0EF909}"/>
    <cellStyle name="20% - Accent3 2 2 3 2 4" xfId="28208" xr:uid="{4198B6EA-5490-42EC-9FC8-ED36BAB97ACE}"/>
    <cellStyle name="20% - Accent3 2 2 3 2 5" xfId="19761" xr:uid="{281C4441-0758-4B11-92B0-FF9B092C0A6E}"/>
    <cellStyle name="20% - Accent3 2 2 3 3" xfId="4936" xr:uid="{00000000-0005-0000-0000-00005B010000}"/>
    <cellStyle name="20% - Accent3 2 2 3 3 2" xfId="13386" xr:uid="{2973E08B-DF75-4B61-82A0-4C80572E06DC}"/>
    <cellStyle name="20% - Accent3 2 2 3 3 2 2" xfId="39560" xr:uid="{6638338E-D9CB-4075-BC45-3FB4826C15C4}"/>
    <cellStyle name="20% - Accent3 2 2 3 3 3" xfId="30281" xr:uid="{569032D8-8A89-4783-8DC8-181C2ED928D2}"/>
    <cellStyle name="20% - Accent3 2 2 3 3 4" xfId="21833" xr:uid="{A9032ED8-71E7-42F0-86F7-B24E5DB7F2F6}"/>
    <cellStyle name="20% - Accent3 2 2 3 4" xfId="9168" xr:uid="{FC79CA24-B8F8-47E6-87B7-31BF63997010}"/>
    <cellStyle name="20% - Accent3 2 2 3 4 2" xfId="35343" xr:uid="{16351EE2-C5E7-42EC-8C0A-72E325CBD2F1}"/>
    <cellStyle name="20% - Accent3 2 2 3 5" xfId="34513" xr:uid="{74F33810-21D5-4F6C-8DF4-2343DCA0DB75}"/>
    <cellStyle name="20% - Accent3 2 2 3 6" xfId="26063" xr:uid="{510F95DF-39AF-490B-ABC0-F6043F305734}"/>
    <cellStyle name="20% - Accent3 2 2 3 7" xfId="17616" xr:uid="{740BDF23-55F7-46B0-9E41-34341B4C37C7}"/>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E2C806D9-6419-4D42-AB38-2940547563E5}"/>
    <cellStyle name="20% - Accent3 2 2 4 2 2 2 2" xfId="42118" xr:uid="{6F2B21DF-291B-41C1-A997-83FAE935A673}"/>
    <cellStyle name="20% - Accent3 2 2 4 2 2 3" xfId="32839" xr:uid="{F4EBC4EE-D488-4331-8A64-FD60A6C0429C}"/>
    <cellStyle name="20% - Accent3 2 2 4 2 2 4" xfId="24391" xr:uid="{BCB84A5D-E60C-4369-B505-FFBBCC04D681}"/>
    <cellStyle name="20% - Accent3 2 2 4 2 3" xfId="11726" xr:uid="{D1F6169E-6CAA-483F-AA31-C25FC959B5C0}"/>
    <cellStyle name="20% - Accent3 2 2 4 2 3 2" xfId="37901" xr:uid="{A901CC56-3802-4E75-BA65-EFE2C2619A9F}"/>
    <cellStyle name="20% - Accent3 2 2 4 2 4" xfId="28621" xr:uid="{907AC0F6-3C21-433C-9EC6-435FAA93A70A}"/>
    <cellStyle name="20% - Accent3 2 2 4 2 5" xfId="20174" xr:uid="{686E0D05-C5BD-47D5-AC52-DE83EC4C1746}"/>
    <cellStyle name="20% - Accent3 2 2 4 3" xfId="5349" xr:uid="{00000000-0005-0000-0000-00005F010000}"/>
    <cellStyle name="20% - Accent3 2 2 4 3 2" xfId="13799" xr:uid="{0966CEFB-24CB-44B9-B6F8-86A33C21C347}"/>
    <cellStyle name="20% - Accent3 2 2 4 3 2 2" xfId="39973" xr:uid="{2B2A9AB1-7E61-4AE6-A258-3DDD51BED4FE}"/>
    <cellStyle name="20% - Accent3 2 2 4 3 3" xfId="30694" xr:uid="{EB02D19B-95E6-4F0A-B877-2E40796E6504}"/>
    <cellStyle name="20% - Accent3 2 2 4 3 4" xfId="22246" xr:uid="{301A920A-DDC8-4638-8173-A63C882A61FF}"/>
    <cellStyle name="20% - Accent3 2 2 4 4" xfId="9581" xr:uid="{2F957E6E-776A-455F-B55F-CFB5C7CFB4EF}"/>
    <cellStyle name="20% - Accent3 2 2 4 4 2" xfId="35756" xr:uid="{8E4E0129-FC05-480B-81CF-818006F81AC5}"/>
    <cellStyle name="20% - Accent3 2 2 4 5" xfId="26476" xr:uid="{D5EB62FC-966F-4653-9C36-26C1DD93D4CC}"/>
    <cellStyle name="20% - Accent3 2 2 4 6" xfId="18029" xr:uid="{13FB6EC2-E42B-49DA-8898-7091622EEFCE}"/>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03A8CA8C-5827-4797-AF76-1F62B4B4C219}"/>
    <cellStyle name="20% - Accent3 2 2 5 2 2 2 2" xfId="42531" xr:uid="{4008F76C-21DA-404D-A561-42AE24B755C6}"/>
    <cellStyle name="20% - Accent3 2 2 5 2 2 3" xfId="33252" xr:uid="{42F72A76-3DD8-4065-8B77-D711C4962AA9}"/>
    <cellStyle name="20% - Accent3 2 2 5 2 2 4" xfId="24804" xr:uid="{77F893EA-69C2-491D-A2FD-C3C342A60ECD}"/>
    <cellStyle name="20% - Accent3 2 2 5 2 3" xfId="12139" xr:uid="{EED7B1B9-1B48-46C9-970A-D4BC9A7192DA}"/>
    <cellStyle name="20% - Accent3 2 2 5 2 3 2" xfId="38314" xr:uid="{12888798-6598-463D-8244-4038EC67C13D}"/>
    <cellStyle name="20% - Accent3 2 2 5 2 4" xfId="29034" xr:uid="{20567E3B-2D1C-43D1-87D0-CCBCFFB16F53}"/>
    <cellStyle name="20% - Accent3 2 2 5 2 5" xfId="20587" xr:uid="{21484C02-39ED-47DE-A6B6-68BE8BA47B1F}"/>
    <cellStyle name="20% - Accent3 2 2 5 3" xfId="5762" xr:uid="{00000000-0005-0000-0000-000063010000}"/>
    <cellStyle name="20% - Accent3 2 2 5 3 2" xfId="14212" xr:uid="{A2353761-5304-471F-8B20-A614FF8C08FE}"/>
    <cellStyle name="20% - Accent3 2 2 5 3 2 2" xfId="40386" xr:uid="{71856DD0-BEC1-475E-BFD9-6083CF9693D4}"/>
    <cellStyle name="20% - Accent3 2 2 5 3 3" xfId="31107" xr:uid="{EBC2C20B-94B7-48BD-9487-EC8983A2BB6F}"/>
    <cellStyle name="20% - Accent3 2 2 5 3 4" xfId="22659" xr:uid="{9D81730D-AC1E-4C13-86C5-F662B5577D9F}"/>
    <cellStyle name="20% - Accent3 2 2 5 4" xfId="9994" xr:uid="{8C3F611C-5999-4A9B-9E49-0F65ADCC7038}"/>
    <cellStyle name="20% - Accent3 2 2 5 4 2" xfId="36169" xr:uid="{EC05E2FC-DF31-4E23-92FB-B51F7D2DA8BE}"/>
    <cellStyle name="20% - Accent3 2 2 5 5" xfId="26889" xr:uid="{4497F7B3-7C82-4099-94E2-35C83BC695FE}"/>
    <cellStyle name="20% - Accent3 2 2 5 6" xfId="18442" xr:uid="{024D8CD7-B9E0-4A75-95A5-0796704AEB73}"/>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4264127C-BF3D-48F5-B516-41BDC085B908}"/>
    <cellStyle name="20% - Accent3 2 2 6 2 2 2 2" xfId="42944" xr:uid="{DAAD7F72-F67A-4160-8A04-1F44104B0661}"/>
    <cellStyle name="20% - Accent3 2 2 6 2 2 3" xfId="33665" xr:uid="{D5CDB48C-2F09-4D71-AF75-CEE00A56DEF0}"/>
    <cellStyle name="20% - Accent3 2 2 6 2 2 4" xfId="25217" xr:uid="{477DC9F5-785C-47A9-A7F9-A4FBAABBC9DA}"/>
    <cellStyle name="20% - Accent3 2 2 6 2 3" xfId="12552" xr:uid="{97228165-CE35-4CED-8935-E7E71A1F24DC}"/>
    <cellStyle name="20% - Accent3 2 2 6 2 3 2" xfId="38727" xr:uid="{D2B8C8A2-672B-44AE-95DE-995DEF1A3F62}"/>
    <cellStyle name="20% - Accent3 2 2 6 2 4" xfId="29447" xr:uid="{E35440A9-B301-4C1F-A210-F50CADCA16AA}"/>
    <cellStyle name="20% - Accent3 2 2 6 2 5" xfId="21000" xr:uid="{AB4F2BAA-2FB0-4809-A937-B7C0FFBB825C}"/>
    <cellStyle name="20% - Accent3 2 2 6 3" xfId="6175" xr:uid="{00000000-0005-0000-0000-000067010000}"/>
    <cellStyle name="20% - Accent3 2 2 6 3 2" xfId="14625" xr:uid="{A486653E-7B67-410C-BC31-0E9038F6DB2F}"/>
    <cellStyle name="20% - Accent3 2 2 6 3 2 2" xfId="40799" xr:uid="{480493A8-10C6-4DD8-9B41-D0EC6D4D4BAB}"/>
    <cellStyle name="20% - Accent3 2 2 6 3 3" xfId="31520" xr:uid="{4BFAD46F-CB83-4E6B-B515-614AE476A758}"/>
    <cellStyle name="20% - Accent3 2 2 6 3 4" xfId="23072" xr:uid="{378C5960-A988-4E36-997C-36C8FC4AC5E0}"/>
    <cellStyle name="20% - Accent3 2 2 6 4" xfId="10407" xr:uid="{64598CAD-54DD-4D40-B96F-E67B6DEDEAB8}"/>
    <cellStyle name="20% - Accent3 2 2 6 4 2" xfId="36582" xr:uid="{10B161D2-8FFB-42F3-A192-6C889C4437EA}"/>
    <cellStyle name="20% - Accent3 2 2 6 5" xfId="27302" xr:uid="{8E81D50E-ABC6-410A-B555-A671A7EA0E62}"/>
    <cellStyle name="20% - Accent3 2 2 6 6" xfId="18855" xr:uid="{AEED5A2A-319C-4BD0-B6E1-AD99F6BC2389}"/>
    <cellStyle name="20% - Accent3 2 2 7" xfId="2282" xr:uid="{00000000-0005-0000-0000-000068010000}"/>
    <cellStyle name="20% - Accent3 2 2 7 2" xfId="6588" xr:uid="{00000000-0005-0000-0000-000069010000}"/>
    <cellStyle name="20% - Accent3 2 2 7 2 2" xfId="15038" xr:uid="{2936DD86-A18D-4A40-AC89-306308DAD52D}"/>
    <cellStyle name="20% - Accent3 2 2 7 2 2 2" xfId="41212" xr:uid="{E0B3D7D3-D8D9-4493-9334-1DECDD0C64D3}"/>
    <cellStyle name="20% - Accent3 2 2 7 2 3" xfId="31933" xr:uid="{3E874AD6-A78B-4340-895A-7B9FB4454998}"/>
    <cellStyle name="20% - Accent3 2 2 7 2 4" xfId="23485" xr:uid="{48BBDAF6-B2E5-45FD-825D-D73C9A1FCF6B}"/>
    <cellStyle name="20% - Accent3 2 2 7 3" xfId="10820" xr:uid="{D1BC654F-820B-45AC-A0CA-B8A392EDAB57}"/>
    <cellStyle name="20% - Accent3 2 2 7 3 2" xfId="36995" xr:uid="{0112DD99-5772-463F-9AC2-31B658EA60CE}"/>
    <cellStyle name="20% - Accent3 2 2 7 4" xfId="27715" xr:uid="{204CD6CB-772E-4726-A05F-38BAC904A36A}"/>
    <cellStyle name="20% - Accent3 2 2 7 5" xfId="19268" xr:uid="{A3CB12E5-34AC-4051-AEAD-7DA709AF9AA2}"/>
    <cellStyle name="20% - Accent3 2 2 8" xfId="4522" xr:uid="{00000000-0005-0000-0000-00006A010000}"/>
    <cellStyle name="20% - Accent3 2 2 8 2" xfId="12972" xr:uid="{145FF1D3-303D-4FD5-B1A0-A59BA01C6D68}"/>
    <cellStyle name="20% - Accent3 2 2 8 2 2" xfId="39146" xr:uid="{37B5C064-D4F0-4F97-9F55-284B010D36D1}"/>
    <cellStyle name="20% - Accent3 2 2 8 3" xfId="29867" xr:uid="{4F5689B5-229D-4B85-9147-A350C7CD3E70}"/>
    <cellStyle name="20% - Accent3 2 2 8 4" xfId="21419" xr:uid="{F5426C83-19E0-43DB-9C9B-E4FE146C10CB}"/>
    <cellStyle name="20% - Accent3 2 2 9" xfId="8754" xr:uid="{31F23EA3-A418-47B6-8027-777E95577DD2}"/>
    <cellStyle name="20% - Accent3 2 2 9 2" xfId="34929" xr:uid="{B2560D4B-F386-433C-AAEE-3A9A0220E3A7}"/>
    <cellStyle name="20% - Accent3 2 3" xfId="21" xr:uid="{00000000-0005-0000-0000-00006B010000}"/>
    <cellStyle name="20% - Accent3 2 3 10" xfId="25651" xr:uid="{CD4BE5F7-0C70-46F7-8510-15AE999FE6BD}"/>
    <cellStyle name="20% - Accent3 2 3 11" xfId="17204" xr:uid="{41C2E611-E729-44D4-8C8D-29FA25E04C5E}"/>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63284E04-F6C8-4320-ABBC-56C1498CEB45}"/>
    <cellStyle name="20% - Accent3 2 3 2 2 2 2 2" xfId="41707" xr:uid="{C600F002-4FA8-4972-AFF3-C649DB21EC44}"/>
    <cellStyle name="20% - Accent3 2 3 2 2 2 3" xfId="32428" xr:uid="{D653951D-D462-489F-99AF-51BAF48E700F}"/>
    <cellStyle name="20% - Accent3 2 3 2 2 2 4" xfId="23980" xr:uid="{5B7CDE98-FBCD-4B44-B855-B3F416A57642}"/>
    <cellStyle name="20% - Accent3 2 3 2 2 3" xfId="11315" xr:uid="{FA0FE7B6-BE06-4228-B7E8-CBE16BA21844}"/>
    <cellStyle name="20% - Accent3 2 3 2 2 3 2" xfId="37490" xr:uid="{53C8C427-CE2A-431A-9AB1-406BEA6190A7}"/>
    <cellStyle name="20% - Accent3 2 3 2 2 4" xfId="28210" xr:uid="{FE4B6CF9-42A6-48D9-866F-1299C9381CCD}"/>
    <cellStyle name="20% - Accent3 2 3 2 2 5" xfId="19763" xr:uid="{CD3ACFE2-C7FB-4452-9A80-8A0C9E797FAE}"/>
    <cellStyle name="20% - Accent3 2 3 2 3" xfId="4938" xr:uid="{00000000-0005-0000-0000-00006F010000}"/>
    <cellStyle name="20% - Accent3 2 3 2 3 2" xfId="13388" xr:uid="{40B26772-855F-42D0-8B4B-0106F7280C1B}"/>
    <cellStyle name="20% - Accent3 2 3 2 3 2 2" xfId="39562" xr:uid="{24F160D4-73C2-439F-9E57-5AECE5DF034B}"/>
    <cellStyle name="20% - Accent3 2 3 2 3 3" xfId="30283" xr:uid="{45F59373-4AD3-465E-9579-59338FDB8193}"/>
    <cellStyle name="20% - Accent3 2 3 2 3 4" xfId="21835" xr:uid="{6FDDEC00-E4D4-4DDB-ABAC-72ECDC4C240C}"/>
    <cellStyle name="20% - Accent3 2 3 2 4" xfId="9170" xr:uid="{B04D68E0-B3BD-460F-A51D-7FD6111D51E7}"/>
    <cellStyle name="20% - Accent3 2 3 2 4 2" xfId="35345" xr:uid="{EA0A61FD-D40A-44BC-AAC4-649E4B8159D7}"/>
    <cellStyle name="20% - Accent3 2 3 2 5" xfId="34515" xr:uid="{641B135C-81F1-4D7B-B1E3-4DF333DBABF2}"/>
    <cellStyle name="20% - Accent3 2 3 2 6" xfId="26065" xr:uid="{C7E17071-26B8-4804-930C-B90E8AE16242}"/>
    <cellStyle name="20% - Accent3 2 3 2 7" xfId="17618" xr:uid="{778AD67A-40F0-4CC2-9096-1FD5647B282E}"/>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A880AC54-2598-46EF-9E59-66817F599A3C}"/>
    <cellStyle name="20% - Accent3 2 3 3 2 2 2 2" xfId="42120" xr:uid="{7377949A-CE51-4B09-BE3E-BEB9D94907D8}"/>
    <cellStyle name="20% - Accent3 2 3 3 2 2 3" xfId="32841" xr:uid="{640C56D4-393A-4BB0-83E8-6B2765035161}"/>
    <cellStyle name="20% - Accent3 2 3 3 2 2 4" xfId="24393" xr:uid="{B5FF414B-33A0-4991-A3D6-A55CB0CD4543}"/>
    <cellStyle name="20% - Accent3 2 3 3 2 3" xfId="11728" xr:uid="{B142AA23-A1E2-496A-957B-6D4CFA0D0B12}"/>
    <cellStyle name="20% - Accent3 2 3 3 2 3 2" xfId="37903" xr:uid="{7845D6E6-3965-47DD-8D15-E4B5674F0AE8}"/>
    <cellStyle name="20% - Accent3 2 3 3 2 4" xfId="28623" xr:uid="{36887746-A017-43FB-90C3-1968F5B1C766}"/>
    <cellStyle name="20% - Accent3 2 3 3 2 5" xfId="20176" xr:uid="{292106E1-4BC8-4226-86D2-B413D225C282}"/>
    <cellStyle name="20% - Accent3 2 3 3 3" xfId="5351" xr:uid="{00000000-0005-0000-0000-000073010000}"/>
    <cellStyle name="20% - Accent3 2 3 3 3 2" xfId="13801" xr:uid="{A1AC794C-05B4-47B1-944C-F2D64C7ABEE3}"/>
    <cellStyle name="20% - Accent3 2 3 3 3 2 2" xfId="39975" xr:uid="{37F04F60-9789-4C5E-BECE-863F537935D8}"/>
    <cellStyle name="20% - Accent3 2 3 3 3 3" xfId="30696" xr:uid="{8E653057-DAA6-42AC-9467-6B0A560BB3C4}"/>
    <cellStyle name="20% - Accent3 2 3 3 3 4" xfId="22248" xr:uid="{076AB186-C891-4BE2-9938-049AA293C967}"/>
    <cellStyle name="20% - Accent3 2 3 3 4" xfId="9583" xr:uid="{3A2FA7A8-8EDB-4396-B437-F90FD4AD88E1}"/>
    <cellStyle name="20% - Accent3 2 3 3 4 2" xfId="35758" xr:uid="{2DA2E7F0-3CF8-4AED-BE83-DCA676BB9B34}"/>
    <cellStyle name="20% - Accent3 2 3 3 5" xfId="26478" xr:uid="{C7E71349-46A4-40CD-97E3-AF9EAAF7AECF}"/>
    <cellStyle name="20% - Accent3 2 3 3 6" xfId="18031" xr:uid="{32A69C43-D388-4A77-A3E2-E17CBCD0C276}"/>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6446F522-2103-4A2C-B4EE-8F3037433298}"/>
    <cellStyle name="20% - Accent3 2 3 4 2 2 2 2" xfId="42533" xr:uid="{A4575A67-ADB0-488B-A679-F65B7A8CF4A9}"/>
    <cellStyle name="20% - Accent3 2 3 4 2 2 3" xfId="33254" xr:uid="{A533A755-1B78-4005-B88F-D458DA01B367}"/>
    <cellStyle name="20% - Accent3 2 3 4 2 2 4" xfId="24806" xr:uid="{98D99521-18D2-43E1-8159-C608BA9620AA}"/>
    <cellStyle name="20% - Accent3 2 3 4 2 3" xfId="12141" xr:uid="{E9AB7B27-7C33-4B4C-BA2B-0D802358CFDC}"/>
    <cellStyle name="20% - Accent3 2 3 4 2 3 2" xfId="38316" xr:uid="{F60D4FF8-C016-4639-9F49-79F43D4CE175}"/>
    <cellStyle name="20% - Accent3 2 3 4 2 4" xfId="29036" xr:uid="{217F5102-2EB3-43E7-90DF-7276208A7A67}"/>
    <cellStyle name="20% - Accent3 2 3 4 2 5" xfId="20589" xr:uid="{63C032E7-127B-4603-ABAC-0A9541CD1667}"/>
    <cellStyle name="20% - Accent3 2 3 4 3" xfId="5764" xr:uid="{00000000-0005-0000-0000-000077010000}"/>
    <cellStyle name="20% - Accent3 2 3 4 3 2" xfId="14214" xr:uid="{CDA75F79-DCDF-425E-94DD-A5F19D460D34}"/>
    <cellStyle name="20% - Accent3 2 3 4 3 2 2" xfId="40388" xr:uid="{EE148FAC-BAA0-4062-BC1D-F4B260E0F7BD}"/>
    <cellStyle name="20% - Accent3 2 3 4 3 3" xfId="31109" xr:uid="{18DACFE2-5FB1-4AC4-84F0-D5EDDD2F2D1E}"/>
    <cellStyle name="20% - Accent3 2 3 4 3 4" xfId="22661" xr:uid="{4E2E25BF-43F3-45B8-8208-D291F742E0B3}"/>
    <cellStyle name="20% - Accent3 2 3 4 4" xfId="9996" xr:uid="{1F08EA37-7CDB-4020-99E3-745979E8251F}"/>
    <cellStyle name="20% - Accent3 2 3 4 4 2" xfId="36171" xr:uid="{7FBA557F-67CA-4EA6-AF67-28141CCFA335}"/>
    <cellStyle name="20% - Accent3 2 3 4 5" xfId="26891" xr:uid="{3A6E7747-C3AA-4F7A-A8E8-748DCFFACC3E}"/>
    <cellStyle name="20% - Accent3 2 3 4 6" xfId="18444" xr:uid="{8F344EAC-2BB5-4E2E-AB7D-D70D5362CF01}"/>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79FA030B-3F87-49F4-81B0-B5C1241C993D}"/>
    <cellStyle name="20% - Accent3 2 3 5 2 2 2 2" xfId="42946" xr:uid="{7A84C326-A093-4CE1-9199-58F930CD694C}"/>
    <cellStyle name="20% - Accent3 2 3 5 2 2 3" xfId="33667" xr:uid="{2781E255-47BF-477E-BB1F-9F2F6A5CEF76}"/>
    <cellStyle name="20% - Accent3 2 3 5 2 2 4" xfId="25219" xr:uid="{848B0C43-BB4F-48E8-A368-059D9322F17E}"/>
    <cellStyle name="20% - Accent3 2 3 5 2 3" xfId="12554" xr:uid="{6EA69969-3BDD-4B6C-847C-599F509319B0}"/>
    <cellStyle name="20% - Accent3 2 3 5 2 3 2" xfId="38729" xr:uid="{322EC638-BD25-4317-9B11-9FFA06805A19}"/>
    <cellStyle name="20% - Accent3 2 3 5 2 4" xfId="29449" xr:uid="{01A25E3F-6155-4261-8128-E123913446E7}"/>
    <cellStyle name="20% - Accent3 2 3 5 2 5" xfId="21002" xr:uid="{F10A0435-7DF3-4C6C-8D38-1600A33F8A0B}"/>
    <cellStyle name="20% - Accent3 2 3 5 3" xfId="6177" xr:uid="{00000000-0005-0000-0000-00007B010000}"/>
    <cellStyle name="20% - Accent3 2 3 5 3 2" xfId="14627" xr:uid="{895FAD0E-00E0-4FB8-8566-B8BBD5B2C030}"/>
    <cellStyle name="20% - Accent3 2 3 5 3 2 2" xfId="40801" xr:uid="{3DBF01F3-E105-4FA4-9109-48EDC829AD44}"/>
    <cellStyle name="20% - Accent3 2 3 5 3 3" xfId="31522" xr:uid="{D6F59E45-BAA3-4B48-8BA4-88A658B2E841}"/>
    <cellStyle name="20% - Accent3 2 3 5 3 4" xfId="23074" xr:uid="{3F30DED5-BC50-4940-B3B8-716173B65D84}"/>
    <cellStyle name="20% - Accent3 2 3 5 4" xfId="10409" xr:uid="{19A588EA-D512-4FFC-B845-58A8C8ADE1A4}"/>
    <cellStyle name="20% - Accent3 2 3 5 4 2" xfId="36584" xr:uid="{B8E52086-BED7-4329-B4B4-6D82B5CAC26E}"/>
    <cellStyle name="20% - Accent3 2 3 5 5" xfId="27304" xr:uid="{5D3332F5-8DA2-4684-9D67-C116426C9B6C}"/>
    <cellStyle name="20% - Accent3 2 3 5 6" xfId="18857" xr:uid="{33A451F3-EE98-4E10-87EC-C706BD63FD83}"/>
    <cellStyle name="20% - Accent3 2 3 6" xfId="2284" xr:uid="{00000000-0005-0000-0000-00007C010000}"/>
    <cellStyle name="20% - Accent3 2 3 6 2" xfId="6590" xr:uid="{00000000-0005-0000-0000-00007D010000}"/>
    <cellStyle name="20% - Accent3 2 3 6 2 2" xfId="15040" xr:uid="{4DE864A0-DA79-4B14-ADE9-1BA09C1A47E9}"/>
    <cellStyle name="20% - Accent3 2 3 6 2 2 2" xfId="41214" xr:uid="{AED377E9-474C-4E2C-8107-5DBBAD6EFD7D}"/>
    <cellStyle name="20% - Accent3 2 3 6 2 3" xfId="31935" xr:uid="{B1EB6585-A6B2-4735-84C1-5E7521D9601F}"/>
    <cellStyle name="20% - Accent3 2 3 6 2 4" xfId="23487" xr:uid="{6FA61B3D-7708-442D-9B31-078C3A0E469D}"/>
    <cellStyle name="20% - Accent3 2 3 6 3" xfId="10822" xr:uid="{1F8CF5A7-C044-4609-9BCB-4D88F825B3FD}"/>
    <cellStyle name="20% - Accent3 2 3 6 3 2" xfId="36997" xr:uid="{348B0193-B240-4925-BA69-7890DAAAD89B}"/>
    <cellStyle name="20% - Accent3 2 3 6 4" xfId="27717" xr:uid="{FFD060E0-D4D9-47B7-A29D-542ABB50D872}"/>
    <cellStyle name="20% - Accent3 2 3 6 5" xfId="19270" xr:uid="{0C67A71C-B6C1-427D-BB8E-8DA8D6D7D5BA}"/>
    <cellStyle name="20% - Accent3 2 3 7" xfId="4524" xr:uid="{00000000-0005-0000-0000-00007E010000}"/>
    <cellStyle name="20% - Accent3 2 3 7 2" xfId="12974" xr:uid="{FE65EFED-9C0A-4CCE-92DC-2EF496883004}"/>
    <cellStyle name="20% - Accent3 2 3 7 2 2" xfId="39148" xr:uid="{82FAB9BC-D61F-4733-8464-5626B5EFBCF7}"/>
    <cellStyle name="20% - Accent3 2 3 7 3" xfId="29869" xr:uid="{EEFA23B8-6BB0-4EE0-BBBD-C230C210E50F}"/>
    <cellStyle name="20% - Accent3 2 3 7 4" xfId="21421" xr:uid="{C54D716D-CFC0-4E62-B2D4-8CA46C74215A}"/>
    <cellStyle name="20% - Accent3 2 3 8" xfId="8756" xr:uid="{13760AEF-E0F3-4F08-8F5D-4D3E16E3E7FF}"/>
    <cellStyle name="20% - Accent3 2 3 8 2" xfId="34931" xr:uid="{7EE0BF81-5FE7-4614-AF8B-D2ED13844AD0}"/>
    <cellStyle name="20% - Accent3 2 3 9" xfId="34099" xr:uid="{5C15EE5B-97AF-4A85-8DD9-5DFABEE9F1F0}"/>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4D38573B-A1CE-4883-8389-91442E72D6CF}"/>
    <cellStyle name="20% - Accent3 2 4 2 2 2 2" xfId="41704" xr:uid="{16B052CF-DE67-4B9E-8B24-96F868864F0E}"/>
    <cellStyle name="20% - Accent3 2 4 2 2 3" xfId="32425" xr:uid="{E2D996F7-9090-487C-A50C-4C12804BBE28}"/>
    <cellStyle name="20% - Accent3 2 4 2 2 4" xfId="23977" xr:uid="{826E2E73-EB7D-4213-BCF2-85E911961517}"/>
    <cellStyle name="20% - Accent3 2 4 2 3" xfId="11312" xr:uid="{078D38D9-E778-462D-90E3-E0180E8797B7}"/>
    <cellStyle name="20% - Accent3 2 4 2 3 2" xfId="37487" xr:uid="{347C020C-EC0F-4201-843F-BB4F9DF8B557}"/>
    <cellStyle name="20% - Accent3 2 4 2 4" xfId="28207" xr:uid="{707374E0-4B0A-4D67-9922-A1E0F14DADD9}"/>
    <cellStyle name="20% - Accent3 2 4 2 5" xfId="19760" xr:uid="{7F3C589A-FC6B-4D03-9C01-7AD0E80154A4}"/>
    <cellStyle name="20% - Accent3 2 4 3" xfId="4935" xr:uid="{00000000-0005-0000-0000-000082010000}"/>
    <cellStyle name="20% - Accent3 2 4 3 2" xfId="13385" xr:uid="{6FDCF4AD-FEA9-4156-94F5-B30F3E3E2842}"/>
    <cellStyle name="20% - Accent3 2 4 3 2 2" xfId="39559" xr:uid="{B1A28DCD-7240-467B-A14E-65C7919F2920}"/>
    <cellStyle name="20% - Accent3 2 4 3 3" xfId="30280" xr:uid="{25F7B6D6-9BA8-484E-829F-000CA887ABDA}"/>
    <cellStyle name="20% - Accent3 2 4 3 4" xfId="21832" xr:uid="{678BE50C-AA6B-4FAD-9204-298C51912B6E}"/>
    <cellStyle name="20% - Accent3 2 4 4" xfId="9167" xr:uid="{C01B2AA4-9643-41AA-9E98-97797FD0071D}"/>
    <cellStyle name="20% - Accent3 2 4 4 2" xfId="35342" xr:uid="{D04883DD-B2F5-46CD-839F-7CF20E0741A4}"/>
    <cellStyle name="20% - Accent3 2 4 5" xfId="34512" xr:uid="{EB238980-9E85-406C-A40C-9B890531D770}"/>
    <cellStyle name="20% - Accent3 2 4 6" xfId="26062" xr:uid="{631C6816-29AC-4835-8F46-4C6FC103EC98}"/>
    <cellStyle name="20% - Accent3 2 4 7" xfId="17615" xr:uid="{3FBC2CA9-41B1-4E5E-8590-D73BBFF0D93E}"/>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52356958-8BCF-49ED-ADD3-92549105CFF4}"/>
    <cellStyle name="20% - Accent3 2 5 2 2 2 2" xfId="42117" xr:uid="{6D722575-AC3C-4D87-BD50-63DA858B78BB}"/>
    <cellStyle name="20% - Accent3 2 5 2 2 3" xfId="32838" xr:uid="{0930B5A1-AA36-4885-B3F1-B7932B5BE7CB}"/>
    <cellStyle name="20% - Accent3 2 5 2 2 4" xfId="24390" xr:uid="{2F4167D9-C0BD-4D69-AC1E-CC72DFE34900}"/>
    <cellStyle name="20% - Accent3 2 5 2 3" xfId="11725" xr:uid="{3F355396-76EC-4D73-9389-9DBFF13DAF70}"/>
    <cellStyle name="20% - Accent3 2 5 2 3 2" xfId="37900" xr:uid="{2991E236-8638-4070-8E23-4112337245E0}"/>
    <cellStyle name="20% - Accent3 2 5 2 4" xfId="28620" xr:uid="{71A43EE2-8CD2-430A-9148-BFAAAD62B10F}"/>
    <cellStyle name="20% - Accent3 2 5 2 5" xfId="20173" xr:uid="{309CA9CE-10CA-4C76-A37E-4961DFC7FCE5}"/>
    <cellStyle name="20% - Accent3 2 5 3" xfId="5348" xr:uid="{00000000-0005-0000-0000-000086010000}"/>
    <cellStyle name="20% - Accent3 2 5 3 2" xfId="13798" xr:uid="{424B5E8E-185C-4857-BB82-72A1013B0C7F}"/>
    <cellStyle name="20% - Accent3 2 5 3 2 2" xfId="39972" xr:uid="{1FB93AF8-A4D3-472B-94BF-5D915D5B7A4B}"/>
    <cellStyle name="20% - Accent3 2 5 3 3" xfId="30693" xr:uid="{C479C20D-EC16-41F5-9B3F-C770957BA909}"/>
    <cellStyle name="20% - Accent3 2 5 3 4" xfId="22245" xr:uid="{FA4C6CA3-9F95-4BD9-99E9-664CE5D4A7CE}"/>
    <cellStyle name="20% - Accent3 2 5 4" xfId="9580" xr:uid="{C522EAC4-5A4F-4610-8365-697606AB2C20}"/>
    <cellStyle name="20% - Accent3 2 5 4 2" xfId="35755" xr:uid="{77351A32-FF9C-43C3-8D51-19A3CA638DE0}"/>
    <cellStyle name="20% - Accent3 2 5 5" xfId="26475" xr:uid="{933E4DCE-7A7D-43C6-86F6-C58469EA2955}"/>
    <cellStyle name="20% - Accent3 2 5 6" xfId="18028" xr:uid="{80F98791-8401-413B-BD53-2149844463EF}"/>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2E0C6233-A6E8-4DE0-B10E-311388AF0B77}"/>
    <cellStyle name="20% - Accent3 2 6 2 2 2 2" xfId="42530" xr:uid="{AC8EB97C-D8EE-4AC7-BFC2-E2C0A946CDB9}"/>
    <cellStyle name="20% - Accent3 2 6 2 2 3" xfId="33251" xr:uid="{6A332B35-9C79-4157-AA2C-45C179E0407F}"/>
    <cellStyle name="20% - Accent3 2 6 2 2 4" xfId="24803" xr:uid="{5B647F50-7772-44E0-B863-4130D2566E1A}"/>
    <cellStyle name="20% - Accent3 2 6 2 3" xfId="12138" xr:uid="{D8E96C8A-2D65-431C-8F9A-CE937CD2A69A}"/>
    <cellStyle name="20% - Accent3 2 6 2 3 2" xfId="38313" xr:uid="{B4C3CB40-EAE1-44E1-BEC5-09E0E7B43515}"/>
    <cellStyle name="20% - Accent3 2 6 2 4" xfId="29033" xr:uid="{B2494BEA-3E25-4613-8556-DAEBF783239C}"/>
    <cellStyle name="20% - Accent3 2 6 2 5" xfId="20586" xr:uid="{DDECB999-0529-4EFF-B117-147D2322DA4E}"/>
    <cellStyle name="20% - Accent3 2 6 3" xfId="5761" xr:uid="{00000000-0005-0000-0000-00008A010000}"/>
    <cellStyle name="20% - Accent3 2 6 3 2" xfId="14211" xr:uid="{C532D9BE-BD5C-485F-99C6-CBB9135A6884}"/>
    <cellStyle name="20% - Accent3 2 6 3 2 2" xfId="40385" xr:uid="{E9470FD6-5B48-4B2E-8DC3-55ED46964E42}"/>
    <cellStyle name="20% - Accent3 2 6 3 3" xfId="31106" xr:uid="{C8D446D4-E7FC-4CBE-9189-CD3EB2E10BF4}"/>
    <cellStyle name="20% - Accent3 2 6 3 4" xfId="22658" xr:uid="{5757D3D1-258C-4928-8BCD-2F0F905B7ED1}"/>
    <cellStyle name="20% - Accent3 2 6 4" xfId="9993" xr:uid="{7B15AD0E-9870-4EAA-80AC-AC34E7BFD504}"/>
    <cellStyle name="20% - Accent3 2 6 4 2" xfId="36168" xr:uid="{BA020717-5171-48E3-BDF1-1DB740E9D7B5}"/>
    <cellStyle name="20% - Accent3 2 6 5" xfId="26888" xr:uid="{81167864-DC3E-4413-BBBC-3987154B301F}"/>
    <cellStyle name="20% - Accent3 2 6 6" xfId="18441" xr:uid="{72551908-0293-4023-B2AA-ED9E481B8985}"/>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EFC17DD9-F54A-4295-9370-EC8E2719A5D6}"/>
    <cellStyle name="20% - Accent3 2 7 2 2 2 2" xfId="42943" xr:uid="{5B7D564E-E7DB-476A-9563-023D75CD8EA2}"/>
    <cellStyle name="20% - Accent3 2 7 2 2 3" xfId="33664" xr:uid="{E2C0E4A8-7492-40BB-8923-679BFABA4149}"/>
    <cellStyle name="20% - Accent3 2 7 2 2 4" xfId="25216" xr:uid="{33709DFE-C2B3-489A-90F4-050C45FF225E}"/>
    <cellStyle name="20% - Accent3 2 7 2 3" xfId="12551" xr:uid="{8105C6C4-9042-45DD-919A-EDC512FE14F9}"/>
    <cellStyle name="20% - Accent3 2 7 2 3 2" xfId="38726" xr:uid="{12283065-2561-4B8A-90AF-2C39A58E855C}"/>
    <cellStyle name="20% - Accent3 2 7 2 4" xfId="29446" xr:uid="{833FBE8A-7228-4DAF-84F6-723A21813AE8}"/>
    <cellStyle name="20% - Accent3 2 7 2 5" xfId="20999" xr:uid="{F0806E43-0A28-40BD-B090-2D3686450F31}"/>
    <cellStyle name="20% - Accent3 2 7 3" xfId="6174" xr:uid="{00000000-0005-0000-0000-00008E010000}"/>
    <cellStyle name="20% - Accent3 2 7 3 2" xfId="14624" xr:uid="{E2574C40-D7EE-4FC5-BC33-8EE93C835399}"/>
    <cellStyle name="20% - Accent3 2 7 3 2 2" xfId="40798" xr:uid="{AF5B1950-FE79-4378-8B65-3369141D0774}"/>
    <cellStyle name="20% - Accent3 2 7 3 3" xfId="31519" xr:uid="{EBF00EAB-02F5-420B-9F6D-EFFA2318D536}"/>
    <cellStyle name="20% - Accent3 2 7 3 4" xfId="23071" xr:uid="{6F728B69-ACC0-4035-8884-36E65A19847E}"/>
    <cellStyle name="20% - Accent3 2 7 4" xfId="10406" xr:uid="{BD0FB2FE-AE4D-4514-96B8-3878C25F6B3C}"/>
    <cellStyle name="20% - Accent3 2 7 4 2" xfId="36581" xr:uid="{E4C6B034-0AE1-49E3-880B-68AF40D1C768}"/>
    <cellStyle name="20% - Accent3 2 7 5" xfId="27301" xr:uid="{FA84B753-684D-4E71-B1E6-5F1DC98C67B2}"/>
    <cellStyle name="20% - Accent3 2 7 6" xfId="18854" xr:uid="{A59B8816-5423-46F7-A0B5-945A83F6338B}"/>
    <cellStyle name="20% - Accent3 2 8" xfId="2281" xr:uid="{00000000-0005-0000-0000-00008F010000}"/>
    <cellStyle name="20% - Accent3 2 8 2" xfId="6587" xr:uid="{00000000-0005-0000-0000-000090010000}"/>
    <cellStyle name="20% - Accent3 2 8 2 2" xfId="15037" xr:uid="{F223A387-0C9C-44BD-BF0A-F8B5A5177DFD}"/>
    <cellStyle name="20% - Accent3 2 8 2 2 2" xfId="41211" xr:uid="{CF156024-2D60-4B88-8090-1683566DA8E2}"/>
    <cellStyle name="20% - Accent3 2 8 2 3" xfId="31932" xr:uid="{784BE3C9-7BBF-4179-8204-2A812C49820B}"/>
    <cellStyle name="20% - Accent3 2 8 2 4" xfId="23484" xr:uid="{67101B83-9488-4568-BEE5-21303B30FB97}"/>
    <cellStyle name="20% - Accent3 2 8 3" xfId="10819" xr:uid="{0244D592-8621-4DCD-B097-88368E33F8D9}"/>
    <cellStyle name="20% - Accent3 2 8 3 2" xfId="36994" xr:uid="{D9153805-127C-4C08-AE77-0B5B92BCF092}"/>
    <cellStyle name="20% - Accent3 2 8 4" xfId="27714" xr:uid="{D5F95FA9-42A8-4F0D-9206-A50A519197D8}"/>
    <cellStyle name="20% - Accent3 2 8 5" xfId="19267" xr:uid="{6E037783-F03C-40C6-924E-2DB84F1FE73C}"/>
    <cellStyle name="20% - Accent3 2 9" xfId="4521" xr:uid="{00000000-0005-0000-0000-000091010000}"/>
    <cellStyle name="20% - Accent3 2 9 2" xfId="12971" xr:uid="{A905BE65-C3A4-4C07-A988-510659EA6477}"/>
    <cellStyle name="20% - Accent3 2 9 2 2" xfId="39145" xr:uid="{73E241E1-8346-4CFD-B45C-C944F9935717}"/>
    <cellStyle name="20% - Accent3 2 9 3" xfId="29866" xr:uid="{E19CB7BB-52A8-4EE1-95AE-B8951758315E}"/>
    <cellStyle name="20% - Accent3 2 9 4" xfId="21418" xr:uid="{F93415BD-DB1D-477B-9E3D-6760A8B652FB}"/>
    <cellStyle name="20% - Accent3 3" xfId="22" xr:uid="{00000000-0005-0000-0000-000092010000}"/>
    <cellStyle name="20% - Accent3 3 10" xfId="34100" xr:uid="{C0E6D749-97B8-4B07-A9E3-06250B0279C8}"/>
    <cellStyle name="20% - Accent3 3 11" xfId="25652" xr:uid="{44BD4933-0679-4E72-8029-CFB641EFA355}"/>
    <cellStyle name="20% - Accent3 3 12" xfId="17205" xr:uid="{37B20620-B1E5-4548-971F-B50958DCCA35}"/>
    <cellStyle name="20% - Accent3 3 2" xfId="23" xr:uid="{00000000-0005-0000-0000-000093010000}"/>
    <cellStyle name="20% - Accent3 3 2 10" xfId="25653" xr:uid="{C7C74B18-B557-446E-B8DA-CC8352B19118}"/>
    <cellStyle name="20% - Accent3 3 2 11" xfId="17206" xr:uid="{9E0303EE-99A3-4CC8-92C3-57A062DF0FED}"/>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5F3ECFAF-7E3C-469B-AEAC-520557E39960}"/>
    <cellStyle name="20% - Accent3 3 2 2 2 2 2 2" xfId="41709" xr:uid="{E9A6CD6D-BFA6-4287-8A2C-C03356D69B87}"/>
    <cellStyle name="20% - Accent3 3 2 2 2 2 3" xfId="32430" xr:uid="{232E5B18-0FB1-4FA1-88D5-CCB230489366}"/>
    <cellStyle name="20% - Accent3 3 2 2 2 2 4" xfId="23982" xr:uid="{2F444070-34ED-4EBD-AA16-32C15765ACAC}"/>
    <cellStyle name="20% - Accent3 3 2 2 2 3" xfId="11317" xr:uid="{CE9B6872-BFA3-49A4-BC2C-7A9BB45234E9}"/>
    <cellStyle name="20% - Accent3 3 2 2 2 3 2" xfId="37492" xr:uid="{AA6AF43E-4A3D-4E61-B238-85930257A921}"/>
    <cellStyle name="20% - Accent3 3 2 2 2 4" xfId="28212" xr:uid="{88EFE331-7ADD-4D91-94C2-CF5375C3A5E0}"/>
    <cellStyle name="20% - Accent3 3 2 2 2 5" xfId="19765" xr:uid="{6A4C4900-83BB-4AD9-A43C-6CBE54CFD819}"/>
    <cellStyle name="20% - Accent3 3 2 2 3" xfId="4940" xr:uid="{00000000-0005-0000-0000-000097010000}"/>
    <cellStyle name="20% - Accent3 3 2 2 3 2" xfId="13390" xr:uid="{E48D5A0F-57CC-4126-AD1E-0B2E33EFF030}"/>
    <cellStyle name="20% - Accent3 3 2 2 3 2 2" xfId="39564" xr:uid="{9F5A09FA-34F1-44E0-972A-29EE9C5994F6}"/>
    <cellStyle name="20% - Accent3 3 2 2 3 3" xfId="30285" xr:uid="{6DD1DFB9-EC24-4D40-B7AE-58C80D794D31}"/>
    <cellStyle name="20% - Accent3 3 2 2 3 4" xfId="21837" xr:uid="{405C38FB-4CBA-4104-AE1A-377A001169AC}"/>
    <cellStyle name="20% - Accent3 3 2 2 4" xfId="9172" xr:uid="{03638BE1-2176-4930-8F00-5BDD6CEEC4E4}"/>
    <cellStyle name="20% - Accent3 3 2 2 4 2" xfId="35347" xr:uid="{3BEA4F20-E18C-41CD-AAF7-D8FDECC67D11}"/>
    <cellStyle name="20% - Accent3 3 2 2 5" xfId="34517" xr:uid="{08674153-7B5E-4195-9B6B-64ED267ABF27}"/>
    <cellStyle name="20% - Accent3 3 2 2 6" xfId="26067" xr:uid="{2067A765-80A7-4E6C-8D76-E42C3757C8C9}"/>
    <cellStyle name="20% - Accent3 3 2 2 7" xfId="17620" xr:uid="{79A7769B-8BD1-4781-85DD-D84EF23FE191}"/>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9CD457DF-9BE0-4684-A480-0B22A60CA018}"/>
    <cellStyle name="20% - Accent3 3 2 3 2 2 2 2" xfId="42122" xr:uid="{54D5F30C-C36E-4D8A-901E-4A74FB721CC0}"/>
    <cellStyle name="20% - Accent3 3 2 3 2 2 3" xfId="32843" xr:uid="{8CFEE0BA-FDCA-44AB-8B39-E28BD521BEEE}"/>
    <cellStyle name="20% - Accent3 3 2 3 2 2 4" xfId="24395" xr:uid="{C3E12304-D22F-4940-B20C-7B64D080ADD1}"/>
    <cellStyle name="20% - Accent3 3 2 3 2 3" xfId="11730" xr:uid="{D7B562F5-C361-406E-BE9A-505AABB0B327}"/>
    <cellStyle name="20% - Accent3 3 2 3 2 3 2" xfId="37905" xr:uid="{3765C4CB-BDB9-42FB-B2F0-6F7E2D680CF1}"/>
    <cellStyle name="20% - Accent3 3 2 3 2 4" xfId="28625" xr:uid="{8DED4418-E520-44A6-8B2B-9705A293EB1F}"/>
    <cellStyle name="20% - Accent3 3 2 3 2 5" xfId="20178" xr:uid="{A0AA7088-9100-4C23-A383-7BAD4F3E654F}"/>
    <cellStyle name="20% - Accent3 3 2 3 3" xfId="5353" xr:uid="{00000000-0005-0000-0000-00009B010000}"/>
    <cellStyle name="20% - Accent3 3 2 3 3 2" xfId="13803" xr:uid="{9B91658F-3CF4-4C59-AA87-6F96291F3A39}"/>
    <cellStyle name="20% - Accent3 3 2 3 3 2 2" xfId="39977" xr:uid="{3A660DEC-2DF2-4BB4-8293-103B0C68A766}"/>
    <cellStyle name="20% - Accent3 3 2 3 3 3" xfId="30698" xr:uid="{3DB722A3-D8D6-4EB7-8817-B63BF15349BF}"/>
    <cellStyle name="20% - Accent3 3 2 3 3 4" xfId="22250" xr:uid="{9E55A464-563E-4085-B006-EB5620782122}"/>
    <cellStyle name="20% - Accent3 3 2 3 4" xfId="9585" xr:uid="{0140C09F-E63C-4F53-AF89-6DF482E6B2FC}"/>
    <cellStyle name="20% - Accent3 3 2 3 4 2" xfId="35760" xr:uid="{B86AF1CA-EC72-4C69-B6DE-ABF5275C4842}"/>
    <cellStyle name="20% - Accent3 3 2 3 5" xfId="26480" xr:uid="{FC986676-6CFE-4631-9400-3D90A3A11610}"/>
    <cellStyle name="20% - Accent3 3 2 3 6" xfId="18033" xr:uid="{58FE7953-BF6A-4DE8-89F7-48E00689C716}"/>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54AA3A9D-9EB8-46AB-9F0A-5D8DDD4B7CE0}"/>
    <cellStyle name="20% - Accent3 3 2 4 2 2 2 2" xfId="42535" xr:uid="{4C377F7A-2478-4860-AFBB-0DFC8B2EB3C0}"/>
    <cellStyle name="20% - Accent3 3 2 4 2 2 3" xfId="33256" xr:uid="{9BF9C894-F266-420E-A6A6-1632359AEC45}"/>
    <cellStyle name="20% - Accent3 3 2 4 2 2 4" xfId="24808" xr:uid="{92C1AE55-FD95-4880-BD0C-EE3FD7F663C1}"/>
    <cellStyle name="20% - Accent3 3 2 4 2 3" xfId="12143" xr:uid="{CA3E427F-CFD1-4DDE-9B11-333060E2FC96}"/>
    <cellStyle name="20% - Accent3 3 2 4 2 3 2" xfId="38318" xr:uid="{4FA9A07C-85BD-4AF6-BA3F-2A48DCA48280}"/>
    <cellStyle name="20% - Accent3 3 2 4 2 4" xfId="29038" xr:uid="{65DFFFDC-8422-40DC-8942-F550D85E1542}"/>
    <cellStyle name="20% - Accent3 3 2 4 2 5" xfId="20591" xr:uid="{18A3A857-9616-40D6-B1E5-84161519B189}"/>
    <cellStyle name="20% - Accent3 3 2 4 3" xfId="5766" xr:uid="{00000000-0005-0000-0000-00009F010000}"/>
    <cellStyle name="20% - Accent3 3 2 4 3 2" xfId="14216" xr:uid="{4F9A3DC0-7B4E-428F-AD0B-B5C4967C9D3E}"/>
    <cellStyle name="20% - Accent3 3 2 4 3 2 2" xfId="40390" xr:uid="{847E71BB-CEF2-420A-8077-BF23A5A27436}"/>
    <cellStyle name="20% - Accent3 3 2 4 3 3" xfId="31111" xr:uid="{F309CCDB-3496-4607-922C-2C4B9B642845}"/>
    <cellStyle name="20% - Accent3 3 2 4 3 4" xfId="22663" xr:uid="{61434BE6-3EE1-42EC-8A69-9DDA2F9506E9}"/>
    <cellStyle name="20% - Accent3 3 2 4 4" xfId="9998" xr:uid="{E8665A2E-1A52-4F26-9006-473617544BF7}"/>
    <cellStyle name="20% - Accent3 3 2 4 4 2" xfId="36173" xr:uid="{7DD549A2-8F87-4BC6-B1FD-D874FA888891}"/>
    <cellStyle name="20% - Accent3 3 2 4 5" xfId="26893" xr:uid="{A36F772F-EA38-498A-A680-3FD44E7B4FBB}"/>
    <cellStyle name="20% - Accent3 3 2 4 6" xfId="18446" xr:uid="{A95A7E07-D926-408C-B461-4685F2B36A41}"/>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AAB6C60F-4F57-49A0-96FF-409DE4A59478}"/>
    <cellStyle name="20% - Accent3 3 2 5 2 2 2 2" xfId="42948" xr:uid="{4B072872-056C-4897-8D7C-3C493E33A7F4}"/>
    <cellStyle name="20% - Accent3 3 2 5 2 2 3" xfId="33669" xr:uid="{0D506A74-502F-4EDA-B952-4EE4EEE607DA}"/>
    <cellStyle name="20% - Accent3 3 2 5 2 2 4" xfId="25221" xr:uid="{2B1F069C-2563-45BE-87BD-5367DC62D284}"/>
    <cellStyle name="20% - Accent3 3 2 5 2 3" xfId="12556" xr:uid="{998008DE-9079-4109-8A4A-CCF71D919861}"/>
    <cellStyle name="20% - Accent3 3 2 5 2 3 2" xfId="38731" xr:uid="{C65F5A22-237C-483C-B7F3-0E005A192164}"/>
    <cellStyle name="20% - Accent3 3 2 5 2 4" xfId="29451" xr:uid="{D80E6C4C-C2F2-4779-A336-82FBFE18E757}"/>
    <cellStyle name="20% - Accent3 3 2 5 2 5" xfId="21004" xr:uid="{48DB6368-C285-4E7C-A0E9-AF70B585F195}"/>
    <cellStyle name="20% - Accent3 3 2 5 3" xfId="6179" xr:uid="{00000000-0005-0000-0000-0000A3010000}"/>
    <cellStyle name="20% - Accent3 3 2 5 3 2" xfId="14629" xr:uid="{D21B02FC-FA2B-456D-9544-5900BBA40DD8}"/>
    <cellStyle name="20% - Accent3 3 2 5 3 2 2" xfId="40803" xr:uid="{66BA392C-966D-48DA-982F-C53940E0A9BF}"/>
    <cellStyle name="20% - Accent3 3 2 5 3 3" xfId="31524" xr:uid="{9B9F4D5F-ABCA-4A51-BEDF-E11AFAA75AA4}"/>
    <cellStyle name="20% - Accent3 3 2 5 3 4" xfId="23076" xr:uid="{F688CD7F-6764-4D55-8EDC-F89791E546E1}"/>
    <cellStyle name="20% - Accent3 3 2 5 4" xfId="10411" xr:uid="{075C7D9E-B751-4A97-A519-9B6F611DB469}"/>
    <cellStyle name="20% - Accent3 3 2 5 4 2" xfId="36586" xr:uid="{2345AE86-9782-4F35-8541-C0D172453A2D}"/>
    <cellStyle name="20% - Accent3 3 2 5 5" xfId="27306" xr:uid="{A3156F12-0356-4772-B85B-B455429889C4}"/>
    <cellStyle name="20% - Accent3 3 2 5 6" xfId="18859" xr:uid="{6223665C-22A5-4D7A-BFF4-FBC8079C863B}"/>
    <cellStyle name="20% - Accent3 3 2 6" xfId="2286" xr:uid="{00000000-0005-0000-0000-0000A4010000}"/>
    <cellStyle name="20% - Accent3 3 2 6 2" xfId="6592" xr:uid="{00000000-0005-0000-0000-0000A5010000}"/>
    <cellStyle name="20% - Accent3 3 2 6 2 2" xfId="15042" xr:uid="{68B0C94B-7E29-4800-B1AD-D7CDB77C695C}"/>
    <cellStyle name="20% - Accent3 3 2 6 2 2 2" xfId="41216" xr:uid="{79E7F083-44A5-4059-A2BE-B39562E56BD5}"/>
    <cellStyle name="20% - Accent3 3 2 6 2 3" xfId="31937" xr:uid="{5FD79C23-2049-455C-B017-9DC070CA217F}"/>
    <cellStyle name="20% - Accent3 3 2 6 2 4" xfId="23489" xr:uid="{F54352AC-F771-4621-B51E-4AA99B6BCA36}"/>
    <cellStyle name="20% - Accent3 3 2 6 3" xfId="10824" xr:uid="{FF029CD8-C5E7-4B6E-80E2-80878BC7D7C5}"/>
    <cellStyle name="20% - Accent3 3 2 6 3 2" xfId="36999" xr:uid="{331F2690-92BF-4674-9E7A-C1BD00B6179A}"/>
    <cellStyle name="20% - Accent3 3 2 6 4" xfId="27719" xr:uid="{6C7BFC88-9C89-49A1-BE29-A79AD2F29AF3}"/>
    <cellStyle name="20% - Accent3 3 2 6 5" xfId="19272" xr:uid="{9579DDFD-19FE-495B-B35A-6AD3095D2B2D}"/>
    <cellStyle name="20% - Accent3 3 2 7" xfId="4526" xr:uid="{00000000-0005-0000-0000-0000A6010000}"/>
    <cellStyle name="20% - Accent3 3 2 7 2" xfId="12976" xr:uid="{703F78FB-C892-4709-8D36-45166233C4B4}"/>
    <cellStyle name="20% - Accent3 3 2 7 2 2" xfId="39150" xr:uid="{B6216B73-7D09-44FF-AB05-4C95A9B1C772}"/>
    <cellStyle name="20% - Accent3 3 2 7 3" xfId="29871" xr:uid="{C2384CE5-E276-484C-A239-85DFD5261D94}"/>
    <cellStyle name="20% - Accent3 3 2 7 4" xfId="21423" xr:uid="{40DF4FA1-427C-4F13-BB7E-0D8071855C54}"/>
    <cellStyle name="20% - Accent3 3 2 8" xfId="8758" xr:uid="{C4ED2D05-002A-4DA6-B580-9BD1305309F6}"/>
    <cellStyle name="20% - Accent3 3 2 8 2" xfId="34933" xr:uid="{535EC049-FC2D-41A2-9246-4AEFEA930006}"/>
    <cellStyle name="20% - Accent3 3 2 9" xfId="34101" xr:uid="{9BB6DE83-7A9D-4C56-9C58-063FB78D74CA}"/>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9EAD85AF-0C4F-4078-AE0E-CB71AFC48DFF}"/>
    <cellStyle name="20% - Accent3 3 3 2 2 2 2" xfId="41708" xr:uid="{4CEC375F-0347-4A88-9D37-80FD33793000}"/>
    <cellStyle name="20% - Accent3 3 3 2 2 3" xfId="32429" xr:uid="{345784D7-929E-4529-B6A5-054F57BEC101}"/>
    <cellStyle name="20% - Accent3 3 3 2 2 4" xfId="23981" xr:uid="{E5B79BB1-7FB4-40CD-A17A-0956F6C4D2DD}"/>
    <cellStyle name="20% - Accent3 3 3 2 3" xfId="11316" xr:uid="{5788ECF3-0B4F-4EFD-A7D4-4C2A670EE45A}"/>
    <cellStyle name="20% - Accent3 3 3 2 3 2" xfId="37491" xr:uid="{70A039B5-01B0-4E64-9C77-209463B20A39}"/>
    <cellStyle name="20% - Accent3 3 3 2 4" xfId="28211" xr:uid="{B6B412DC-74E9-4436-8603-A78D2FEC6552}"/>
    <cellStyle name="20% - Accent3 3 3 2 5" xfId="19764" xr:uid="{704EB92E-D3DE-475F-A04B-D76BDC61262B}"/>
    <cellStyle name="20% - Accent3 3 3 3" xfId="4939" xr:uid="{00000000-0005-0000-0000-0000AA010000}"/>
    <cellStyle name="20% - Accent3 3 3 3 2" xfId="13389" xr:uid="{B42A95EA-37D5-4870-AC15-A53CB42E6A93}"/>
    <cellStyle name="20% - Accent3 3 3 3 2 2" xfId="39563" xr:uid="{630DF3D0-D5A9-401D-AE10-6EBF8012CFE0}"/>
    <cellStyle name="20% - Accent3 3 3 3 3" xfId="30284" xr:uid="{6088B87E-5288-438E-BD92-9436752593F9}"/>
    <cellStyle name="20% - Accent3 3 3 3 4" xfId="21836" xr:uid="{182DE0FA-3038-43CF-925E-54DF7BDB376F}"/>
    <cellStyle name="20% - Accent3 3 3 4" xfId="9171" xr:uid="{61D12D1E-CD59-4A3D-A782-6B7FCBEE8FE8}"/>
    <cellStyle name="20% - Accent3 3 3 4 2" xfId="35346" xr:uid="{D834319B-0CC9-4A48-B18D-AA4B0FDDDFE9}"/>
    <cellStyle name="20% - Accent3 3 3 5" xfId="34516" xr:uid="{43592674-7A92-4398-B009-B223A00ADDC3}"/>
    <cellStyle name="20% - Accent3 3 3 6" xfId="26066" xr:uid="{D2DF8ED6-C886-4A39-8BB3-2202BBB763E2}"/>
    <cellStyle name="20% - Accent3 3 3 7" xfId="17619" xr:uid="{CE7A62B7-FF85-4A61-B926-FD52CBC4AACE}"/>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89C713C2-B8D3-44F3-902B-B6085A548909}"/>
    <cellStyle name="20% - Accent3 3 4 2 2 2 2" xfId="42121" xr:uid="{D4D43402-0CA3-4D2A-ACC4-38D2EF3E67B0}"/>
    <cellStyle name="20% - Accent3 3 4 2 2 3" xfId="32842" xr:uid="{D04760A0-F0B1-4614-A65E-5C8502FCF368}"/>
    <cellStyle name="20% - Accent3 3 4 2 2 4" xfId="24394" xr:uid="{CCCA299C-0F7F-4240-93D9-622B580780EA}"/>
    <cellStyle name="20% - Accent3 3 4 2 3" xfId="11729" xr:uid="{953639B6-66BC-4158-BB2E-3419FBC6DA9B}"/>
    <cellStyle name="20% - Accent3 3 4 2 3 2" xfId="37904" xr:uid="{D2F54E12-BB69-43C5-82BF-6B99054FA0FA}"/>
    <cellStyle name="20% - Accent3 3 4 2 4" xfId="28624" xr:uid="{2BCC5ED7-BA00-4484-9D07-EC5198C14484}"/>
    <cellStyle name="20% - Accent3 3 4 2 5" xfId="20177" xr:uid="{A2EFB518-82B9-4037-9FB6-8A5611F8EF2A}"/>
    <cellStyle name="20% - Accent3 3 4 3" xfId="5352" xr:uid="{00000000-0005-0000-0000-0000AE010000}"/>
    <cellStyle name="20% - Accent3 3 4 3 2" xfId="13802" xr:uid="{2EE2324F-C423-4A24-9181-53094353176B}"/>
    <cellStyle name="20% - Accent3 3 4 3 2 2" xfId="39976" xr:uid="{0548DDED-AC2B-440A-A5A2-6A412E2FD249}"/>
    <cellStyle name="20% - Accent3 3 4 3 3" xfId="30697" xr:uid="{E10D4B37-21ED-440B-A9EC-FA638759F788}"/>
    <cellStyle name="20% - Accent3 3 4 3 4" xfId="22249" xr:uid="{FDC3F0CD-E9EF-41FA-BC53-D9ACAE621658}"/>
    <cellStyle name="20% - Accent3 3 4 4" xfId="9584" xr:uid="{CF10C4EE-33D7-43F7-AD83-D4BF8444F4CA}"/>
    <cellStyle name="20% - Accent3 3 4 4 2" xfId="35759" xr:uid="{3E28671B-AC82-4F60-9EAB-0C1CA94505FA}"/>
    <cellStyle name="20% - Accent3 3 4 5" xfId="26479" xr:uid="{DB7CB122-57DA-4DCA-8F72-D5BAB89E332F}"/>
    <cellStyle name="20% - Accent3 3 4 6" xfId="18032" xr:uid="{6299F4CD-DA35-4A96-8733-806794829F8E}"/>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B6592249-2FF1-455F-B202-223622A86CD3}"/>
    <cellStyle name="20% - Accent3 3 5 2 2 2 2" xfId="42534" xr:uid="{3037500A-1B40-474A-9752-DDAF1B7A3467}"/>
    <cellStyle name="20% - Accent3 3 5 2 2 3" xfId="33255" xr:uid="{2292C6F5-772A-4F1D-88A7-1E3372EA0EC9}"/>
    <cellStyle name="20% - Accent3 3 5 2 2 4" xfId="24807" xr:uid="{CE29F615-261D-44DB-ADB0-C8F539CEDB79}"/>
    <cellStyle name="20% - Accent3 3 5 2 3" xfId="12142" xr:uid="{8828259C-5387-41FB-9C50-1F99351D0884}"/>
    <cellStyle name="20% - Accent3 3 5 2 3 2" xfId="38317" xr:uid="{395CC925-8747-4C0B-B4EC-7579F31E08EB}"/>
    <cellStyle name="20% - Accent3 3 5 2 4" xfId="29037" xr:uid="{07CAA4B0-79CF-46CE-BCB9-096C9E04223D}"/>
    <cellStyle name="20% - Accent3 3 5 2 5" xfId="20590" xr:uid="{51C42172-F669-4FDC-9703-E864DFB2AA32}"/>
    <cellStyle name="20% - Accent3 3 5 3" xfId="5765" xr:uid="{00000000-0005-0000-0000-0000B2010000}"/>
    <cellStyle name="20% - Accent3 3 5 3 2" xfId="14215" xr:uid="{943CB710-3C38-4A54-8BE1-24996C08E98D}"/>
    <cellStyle name="20% - Accent3 3 5 3 2 2" xfId="40389" xr:uid="{C69C81ED-7E61-4940-A49C-632E9BCE603A}"/>
    <cellStyle name="20% - Accent3 3 5 3 3" xfId="31110" xr:uid="{D5D76368-E44B-4FD9-91D7-DD62AC982860}"/>
    <cellStyle name="20% - Accent3 3 5 3 4" xfId="22662" xr:uid="{E95E8E64-0CB7-494F-B713-023B6925E482}"/>
    <cellStyle name="20% - Accent3 3 5 4" xfId="9997" xr:uid="{A6FCB556-97BA-4842-B4EF-171E09094AB2}"/>
    <cellStyle name="20% - Accent3 3 5 4 2" xfId="36172" xr:uid="{68A120B9-E243-4979-8F2D-E6CCB4DA38FD}"/>
    <cellStyle name="20% - Accent3 3 5 5" xfId="26892" xr:uid="{733AF229-60E2-4FCD-A913-4B3DC760A09A}"/>
    <cellStyle name="20% - Accent3 3 5 6" xfId="18445" xr:uid="{3EA4AB23-AB0A-4C06-9A7B-0250D54B4B85}"/>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F57F0B08-79A5-4369-AED6-263622E37952}"/>
    <cellStyle name="20% - Accent3 3 6 2 2 2 2" xfId="42947" xr:uid="{C2D41F8E-8CEF-4CAF-87E1-CF6A2CFCDB40}"/>
    <cellStyle name="20% - Accent3 3 6 2 2 3" xfId="33668" xr:uid="{A66FB2D4-E108-45E9-9ED1-ECE078B27988}"/>
    <cellStyle name="20% - Accent3 3 6 2 2 4" xfId="25220" xr:uid="{75BE7D7F-B2E2-46D8-8E4F-56070F832E37}"/>
    <cellStyle name="20% - Accent3 3 6 2 3" xfId="12555" xr:uid="{FA566592-E329-4702-A4AB-E35266E9498C}"/>
    <cellStyle name="20% - Accent3 3 6 2 3 2" xfId="38730" xr:uid="{94D027E2-799D-47D3-A3EF-218D8B7B297F}"/>
    <cellStyle name="20% - Accent3 3 6 2 4" xfId="29450" xr:uid="{EDBE79D0-5A2D-4740-AE22-284E90091795}"/>
    <cellStyle name="20% - Accent3 3 6 2 5" xfId="21003" xr:uid="{B0A267E1-F5CE-4129-B807-29BAAE8061E7}"/>
    <cellStyle name="20% - Accent3 3 6 3" xfId="6178" xr:uid="{00000000-0005-0000-0000-0000B6010000}"/>
    <cellStyle name="20% - Accent3 3 6 3 2" xfId="14628" xr:uid="{D084FD7F-028D-4541-9C26-003D9B07428D}"/>
    <cellStyle name="20% - Accent3 3 6 3 2 2" xfId="40802" xr:uid="{89ABF262-A950-4397-BA10-5E396BEA5B06}"/>
    <cellStyle name="20% - Accent3 3 6 3 3" xfId="31523" xr:uid="{BDA236AC-5767-4F1B-AB79-E1702755F5F0}"/>
    <cellStyle name="20% - Accent3 3 6 3 4" xfId="23075" xr:uid="{58AC0A63-E8DD-44DC-B7D6-DB18BB003AAB}"/>
    <cellStyle name="20% - Accent3 3 6 4" xfId="10410" xr:uid="{AFB20E39-040F-4A00-BD9D-AC57E400CF67}"/>
    <cellStyle name="20% - Accent3 3 6 4 2" xfId="36585" xr:uid="{3A979810-37AA-4636-A926-FE2683DDDB8F}"/>
    <cellStyle name="20% - Accent3 3 6 5" xfId="27305" xr:uid="{81253A62-64A3-4B62-82C9-020AEC1B77E8}"/>
    <cellStyle name="20% - Accent3 3 6 6" xfId="18858" xr:uid="{1F586FE5-9287-4576-9A9D-66AD6FFAF7D5}"/>
    <cellStyle name="20% - Accent3 3 7" xfId="2285" xr:uid="{00000000-0005-0000-0000-0000B7010000}"/>
    <cellStyle name="20% - Accent3 3 7 2" xfId="6591" xr:uid="{00000000-0005-0000-0000-0000B8010000}"/>
    <cellStyle name="20% - Accent3 3 7 2 2" xfId="15041" xr:uid="{8CC4F949-5BB7-4856-92C5-64B68294D302}"/>
    <cellStyle name="20% - Accent3 3 7 2 2 2" xfId="41215" xr:uid="{7E8300AA-28BE-4545-9281-77A162DC0B5B}"/>
    <cellStyle name="20% - Accent3 3 7 2 3" xfId="31936" xr:uid="{ECB25892-0984-417E-9459-4B27F4C9B199}"/>
    <cellStyle name="20% - Accent3 3 7 2 4" xfId="23488" xr:uid="{996EEDE8-C434-4920-A729-C794317550B0}"/>
    <cellStyle name="20% - Accent3 3 7 3" xfId="10823" xr:uid="{03E9C2A0-28F0-4E0C-9C82-1C6044B7AE7F}"/>
    <cellStyle name="20% - Accent3 3 7 3 2" xfId="36998" xr:uid="{6C418017-F83E-46D7-A52E-63C05CD75899}"/>
    <cellStyle name="20% - Accent3 3 7 4" xfId="27718" xr:uid="{ED163844-B048-4117-8467-20B896D8B2C9}"/>
    <cellStyle name="20% - Accent3 3 7 5" xfId="19271" xr:uid="{D07D1FB6-8C69-4A1D-B758-B07C55CB0305}"/>
    <cellStyle name="20% - Accent3 3 8" xfId="4525" xr:uid="{00000000-0005-0000-0000-0000B9010000}"/>
    <cellStyle name="20% - Accent3 3 8 2" xfId="12975" xr:uid="{CA0EB98A-444A-4C11-B4F6-6FF8CC6446EF}"/>
    <cellStyle name="20% - Accent3 3 8 2 2" xfId="39149" xr:uid="{1815D956-3D24-4965-85DA-451C0BEE1050}"/>
    <cellStyle name="20% - Accent3 3 8 3" xfId="29870" xr:uid="{08A3BF28-DDC3-4470-8CED-EDB2D8217E40}"/>
    <cellStyle name="20% - Accent3 3 8 4" xfId="21422" xr:uid="{0420DF8F-3BCA-47FF-86E6-5B93AEDF72E8}"/>
    <cellStyle name="20% - Accent3 3 9" xfId="8757" xr:uid="{DB4F0436-C723-4046-BA94-05F63C31062A}"/>
    <cellStyle name="20% - Accent3 3 9 2" xfId="34932" xr:uid="{B654BF7D-C507-441D-88A2-08A3F6350CFA}"/>
    <cellStyle name="20% - Accent3 4" xfId="24" xr:uid="{00000000-0005-0000-0000-0000BA010000}"/>
    <cellStyle name="20% - Accent3 4 10" xfId="25654" xr:uid="{78E6D038-4FEA-45AF-AEAA-41181F6F223F}"/>
    <cellStyle name="20% - Accent3 4 11" xfId="17207" xr:uid="{7252E7DE-9EDA-4BD7-9212-307284231EB5}"/>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7547BEF6-F03E-4525-8292-A7218D038B6D}"/>
    <cellStyle name="20% - Accent3 4 2 2 2 2 2" xfId="41710" xr:uid="{9A13224D-29BC-4F62-9DA9-AFCDF946E961}"/>
    <cellStyle name="20% - Accent3 4 2 2 2 3" xfId="32431" xr:uid="{2E14A352-59E6-45E7-B5F0-D2C8CF2A244B}"/>
    <cellStyle name="20% - Accent3 4 2 2 2 4" xfId="23983" xr:uid="{C0ADAB4C-1716-4B32-9E93-F326E91998D6}"/>
    <cellStyle name="20% - Accent3 4 2 2 3" xfId="11318" xr:uid="{B6C7F855-10DE-41F6-AB8B-1362A164E1CB}"/>
    <cellStyle name="20% - Accent3 4 2 2 3 2" xfId="37493" xr:uid="{F5BF35B5-EB13-41C0-9F23-1F9C0096A078}"/>
    <cellStyle name="20% - Accent3 4 2 2 4" xfId="28213" xr:uid="{DF82BD22-E9DE-459A-8639-A174FBC59E30}"/>
    <cellStyle name="20% - Accent3 4 2 2 5" xfId="19766" xr:uid="{16798B5B-0312-4D1D-A56D-12CBB6BE6D63}"/>
    <cellStyle name="20% - Accent3 4 2 3" xfId="4941" xr:uid="{00000000-0005-0000-0000-0000BE010000}"/>
    <cellStyle name="20% - Accent3 4 2 3 2" xfId="13391" xr:uid="{0084EAF8-E310-45EC-9528-34BEFBB92F20}"/>
    <cellStyle name="20% - Accent3 4 2 3 2 2" xfId="39565" xr:uid="{1E065760-E478-4777-9B05-0E4F87449E40}"/>
    <cellStyle name="20% - Accent3 4 2 3 3" xfId="30286" xr:uid="{25B0BFF8-9F8D-4BBA-A0CD-FF424AFA7F3A}"/>
    <cellStyle name="20% - Accent3 4 2 3 4" xfId="21838" xr:uid="{432F099D-152D-4F43-833B-569AA005F9AF}"/>
    <cellStyle name="20% - Accent3 4 2 4" xfId="9173" xr:uid="{860ED808-5B97-4C18-98D8-DAC07320A240}"/>
    <cellStyle name="20% - Accent3 4 2 4 2" xfId="35348" xr:uid="{925ED71F-2EFA-4CEF-82AC-358FDE65D488}"/>
    <cellStyle name="20% - Accent3 4 2 5" xfId="34518" xr:uid="{D3DB740F-9819-43BC-9E4B-0324E26E20E5}"/>
    <cellStyle name="20% - Accent3 4 2 6" xfId="26068" xr:uid="{472F85BD-F698-443F-BFFF-8FAF2914CF31}"/>
    <cellStyle name="20% - Accent3 4 2 7" xfId="17621" xr:uid="{B5654503-649C-4CE9-8CB7-5CC6CFA31692}"/>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7A696ED0-1183-4A87-9F34-6C4BF2955EA1}"/>
    <cellStyle name="20% - Accent3 4 3 2 2 2 2" xfId="42123" xr:uid="{7EA232E2-D7ED-462D-8C6B-1408CF78A53E}"/>
    <cellStyle name="20% - Accent3 4 3 2 2 3" xfId="32844" xr:uid="{5B4D4B63-F578-41D0-9637-2E8BF8D890A8}"/>
    <cellStyle name="20% - Accent3 4 3 2 2 4" xfId="24396" xr:uid="{1EEC49DE-93A0-46A5-AE57-7D627EDB5891}"/>
    <cellStyle name="20% - Accent3 4 3 2 3" xfId="11731" xr:uid="{90AD6F13-33BB-4F1E-8670-4CC42E22681D}"/>
    <cellStyle name="20% - Accent3 4 3 2 3 2" xfId="37906" xr:uid="{C993A15D-2057-46DE-AC8E-8D0FEDED701B}"/>
    <cellStyle name="20% - Accent3 4 3 2 4" xfId="28626" xr:uid="{1A0553E1-5310-405F-A839-56BECBDC4B61}"/>
    <cellStyle name="20% - Accent3 4 3 2 5" xfId="20179" xr:uid="{397C6AA3-6E5C-4EC0-BC06-FD07A3213F13}"/>
    <cellStyle name="20% - Accent3 4 3 3" xfId="5354" xr:uid="{00000000-0005-0000-0000-0000C2010000}"/>
    <cellStyle name="20% - Accent3 4 3 3 2" xfId="13804" xr:uid="{E0AA4329-547F-4139-9E42-16F390C2EA88}"/>
    <cellStyle name="20% - Accent3 4 3 3 2 2" xfId="39978" xr:uid="{704A7B57-6AF2-423F-848C-42C900CDB380}"/>
    <cellStyle name="20% - Accent3 4 3 3 3" xfId="30699" xr:uid="{02D1F635-1989-44A7-9759-AED827F01430}"/>
    <cellStyle name="20% - Accent3 4 3 3 4" xfId="22251" xr:uid="{385A8DE5-275C-494F-A832-730B49D7EBCE}"/>
    <cellStyle name="20% - Accent3 4 3 4" xfId="9586" xr:uid="{B7866AFF-19C6-450C-B661-B35697968885}"/>
    <cellStyle name="20% - Accent3 4 3 4 2" xfId="35761" xr:uid="{052DDB17-F0DF-43F3-A234-75322C49D797}"/>
    <cellStyle name="20% - Accent3 4 3 5" xfId="26481" xr:uid="{B0137B28-AB8F-4B43-8375-5C8165944064}"/>
    <cellStyle name="20% - Accent3 4 3 6" xfId="18034" xr:uid="{D5CB353F-B63F-40A2-AAAD-04186551F95A}"/>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5ADF8115-2C20-43E2-A4DF-D7D534AA3F6D}"/>
    <cellStyle name="20% - Accent3 4 4 2 2 2 2" xfId="42536" xr:uid="{AF73F51D-312F-49BC-8016-3DCB8558B0D3}"/>
    <cellStyle name="20% - Accent3 4 4 2 2 3" xfId="33257" xr:uid="{8337E378-8891-4444-83CD-B1657F438D90}"/>
    <cellStyle name="20% - Accent3 4 4 2 2 4" xfId="24809" xr:uid="{CC29F535-45C5-4C35-963D-68251E1CF34A}"/>
    <cellStyle name="20% - Accent3 4 4 2 3" xfId="12144" xr:uid="{0B526270-848B-4F6F-869B-49883D396784}"/>
    <cellStyle name="20% - Accent3 4 4 2 3 2" xfId="38319" xr:uid="{6907A04B-5355-424F-95CC-1529FADE08B4}"/>
    <cellStyle name="20% - Accent3 4 4 2 4" xfId="29039" xr:uid="{850DFC2D-CF86-40F7-B97C-F271E2DDA560}"/>
    <cellStyle name="20% - Accent3 4 4 2 5" xfId="20592" xr:uid="{9F2D4C7E-699C-4844-A5AC-C1DBC95D3254}"/>
    <cellStyle name="20% - Accent3 4 4 3" xfId="5767" xr:uid="{00000000-0005-0000-0000-0000C6010000}"/>
    <cellStyle name="20% - Accent3 4 4 3 2" xfId="14217" xr:uid="{2E291367-EA00-4E20-8DF6-7BAA131DB69E}"/>
    <cellStyle name="20% - Accent3 4 4 3 2 2" xfId="40391" xr:uid="{6F6216F1-1CB8-4C0E-AD2E-4E33D1CBFA44}"/>
    <cellStyle name="20% - Accent3 4 4 3 3" xfId="31112" xr:uid="{38D96D61-E147-41A1-8732-225D2DD85BA4}"/>
    <cellStyle name="20% - Accent3 4 4 3 4" xfId="22664" xr:uid="{ABE5E605-ADB0-4613-B779-AA3F0996B156}"/>
    <cellStyle name="20% - Accent3 4 4 4" xfId="9999" xr:uid="{361C1EC0-8887-4357-80C3-3B57B92F0566}"/>
    <cellStyle name="20% - Accent3 4 4 4 2" xfId="36174" xr:uid="{CE381D94-DCDA-4D37-B920-BE791EE576E0}"/>
    <cellStyle name="20% - Accent3 4 4 5" xfId="26894" xr:uid="{DB119BD8-15E0-4877-904D-A1BF1B1B3731}"/>
    <cellStyle name="20% - Accent3 4 4 6" xfId="18447" xr:uid="{783C5F53-413C-458C-9F87-113EB9796BCD}"/>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6D45F341-3C65-496B-9B1B-7AE17C9F74FB}"/>
    <cellStyle name="20% - Accent3 4 5 2 2 2 2" xfId="42949" xr:uid="{F0621F07-429A-444D-8DF0-82F83EEAC65F}"/>
    <cellStyle name="20% - Accent3 4 5 2 2 3" xfId="33670" xr:uid="{0B303711-D01B-4A38-A807-6CC56FA8D1B2}"/>
    <cellStyle name="20% - Accent3 4 5 2 2 4" xfId="25222" xr:uid="{5F450474-E2EC-4789-A56F-75FE13F321D4}"/>
    <cellStyle name="20% - Accent3 4 5 2 3" xfId="12557" xr:uid="{F804D286-BD93-45A5-AAD6-D07FF324E3A7}"/>
    <cellStyle name="20% - Accent3 4 5 2 3 2" xfId="38732" xr:uid="{60DDC53B-1350-4863-9E79-89F7B5AC1A21}"/>
    <cellStyle name="20% - Accent3 4 5 2 4" xfId="29452" xr:uid="{4A494C5B-11C9-43E9-8827-A72C21EE8724}"/>
    <cellStyle name="20% - Accent3 4 5 2 5" xfId="21005" xr:uid="{9973E4A6-7F74-4174-93C9-323EAEEB5904}"/>
    <cellStyle name="20% - Accent3 4 5 3" xfId="6180" xr:uid="{00000000-0005-0000-0000-0000CA010000}"/>
    <cellStyle name="20% - Accent3 4 5 3 2" xfId="14630" xr:uid="{9802E585-908B-458A-9C79-7F139801BBB9}"/>
    <cellStyle name="20% - Accent3 4 5 3 2 2" xfId="40804" xr:uid="{C5705878-047E-4680-B3EF-E26826E4B5D5}"/>
    <cellStyle name="20% - Accent3 4 5 3 3" xfId="31525" xr:uid="{EBDCEC3A-4107-4C34-9B18-6A4D4540D865}"/>
    <cellStyle name="20% - Accent3 4 5 3 4" xfId="23077" xr:uid="{BE56497C-5BDE-4BB1-91C3-E1FD6DC0A4F5}"/>
    <cellStyle name="20% - Accent3 4 5 4" xfId="10412" xr:uid="{0F83AE71-9C3A-475A-9B8B-FDAAE8EB63B4}"/>
    <cellStyle name="20% - Accent3 4 5 4 2" xfId="36587" xr:uid="{1AD2F233-4E61-477D-9C68-BE93E820D5FD}"/>
    <cellStyle name="20% - Accent3 4 5 5" xfId="27307" xr:uid="{0E2AB686-3C43-42D3-9953-3F6D8B89F139}"/>
    <cellStyle name="20% - Accent3 4 5 6" xfId="18860" xr:uid="{2CFCD0A3-C42A-4D52-97F8-D2D536A2C36E}"/>
    <cellStyle name="20% - Accent3 4 6" xfId="2287" xr:uid="{00000000-0005-0000-0000-0000CB010000}"/>
    <cellStyle name="20% - Accent3 4 6 2" xfId="6593" xr:uid="{00000000-0005-0000-0000-0000CC010000}"/>
    <cellStyle name="20% - Accent3 4 6 2 2" xfId="15043" xr:uid="{24937A11-F769-4995-9C21-6DE53B3C8457}"/>
    <cellStyle name="20% - Accent3 4 6 2 2 2" xfId="41217" xr:uid="{57110D17-8A74-4EB8-B80A-23FAAC854A03}"/>
    <cellStyle name="20% - Accent3 4 6 2 3" xfId="31938" xr:uid="{948A5831-F594-4D65-AB08-EB91F3F19E15}"/>
    <cellStyle name="20% - Accent3 4 6 2 4" xfId="23490" xr:uid="{2E8D9F13-AF5B-41B9-A185-38A1FDB9E38A}"/>
    <cellStyle name="20% - Accent3 4 6 3" xfId="10825" xr:uid="{9C18F2E0-337B-4578-A467-F4A034E41497}"/>
    <cellStyle name="20% - Accent3 4 6 3 2" xfId="37000" xr:uid="{67550F39-0F2F-412E-9B73-FB1E76B6B1DF}"/>
    <cellStyle name="20% - Accent3 4 6 4" xfId="27720" xr:uid="{66F72945-ECAE-4FD8-8E6A-85F724C4D01E}"/>
    <cellStyle name="20% - Accent3 4 6 5" xfId="19273" xr:uid="{9CBF65C5-C694-4F1B-ADBC-0B707E3C2C81}"/>
    <cellStyle name="20% - Accent3 4 7" xfId="4527" xr:uid="{00000000-0005-0000-0000-0000CD010000}"/>
    <cellStyle name="20% - Accent3 4 7 2" xfId="12977" xr:uid="{950AFCD2-D7C5-4CCF-B1EF-9DDA3235DE4F}"/>
    <cellStyle name="20% - Accent3 4 7 2 2" xfId="39151" xr:uid="{095BFC6F-8170-47C2-AED3-DEE65FB397DA}"/>
    <cellStyle name="20% - Accent3 4 7 3" xfId="29872" xr:uid="{D35EF483-86F8-4F83-88BE-596E3CE6CB92}"/>
    <cellStyle name="20% - Accent3 4 7 4" xfId="21424" xr:uid="{65C5CC68-4AB5-4BB1-9728-924C0E66B8A4}"/>
    <cellStyle name="20% - Accent3 4 8" xfId="8759" xr:uid="{C5DCA772-CB62-4A32-B98F-C142741FCB53}"/>
    <cellStyle name="20% - Accent3 4 8 2" xfId="34934" xr:uid="{C14842E0-8190-4157-BD33-F541ECEDD58D}"/>
    <cellStyle name="20% - Accent3 4 9" xfId="34102" xr:uid="{E1267579-AD00-4CC0-9CED-AAB4FEC44A5C}"/>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BA857DEA-3B0B-4CDA-82E1-696224E11B80}"/>
    <cellStyle name="20% - Accent3 5 2 2 2 2" xfId="41703" xr:uid="{893C0081-D588-40D2-8A3A-32FAC7E06872}"/>
    <cellStyle name="20% - Accent3 5 2 2 3" xfId="32424" xr:uid="{542D8C3B-98A8-4A71-B2E2-413FFDDD753C}"/>
    <cellStyle name="20% - Accent3 5 2 2 4" xfId="23976" xr:uid="{AFF829F1-C91C-4887-B6A8-FA16031E55A5}"/>
    <cellStyle name="20% - Accent3 5 2 3" xfId="11311" xr:uid="{32B39928-E584-474E-B95C-421015375278}"/>
    <cellStyle name="20% - Accent3 5 2 3 2" xfId="37486" xr:uid="{38DC46EF-F969-418C-A813-720D1E799F9A}"/>
    <cellStyle name="20% - Accent3 5 2 4" xfId="28206" xr:uid="{06632363-4107-433C-B24B-86352E1CA41F}"/>
    <cellStyle name="20% - Accent3 5 2 5" xfId="19759" xr:uid="{27D4681E-05FB-49B7-8758-BA174C802245}"/>
    <cellStyle name="20% - Accent3 5 3" xfId="4934" xr:uid="{00000000-0005-0000-0000-0000D1010000}"/>
    <cellStyle name="20% - Accent3 5 3 2" xfId="13384" xr:uid="{64815AD9-8FA5-40FC-BC58-81843C466A12}"/>
    <cellStyle name="20% - Accent3 5 3 2 2" xfId="39558" xr:uid="{E2F46158-CAD2-48C6-B3BB-F1DCDFE31409}"/>
    <cellStyle name="20% - Accent3 5 3 3" xfId="30279" xr:uid="{A67090B7-17D1-427C-9AA3-1C7F1D957534}"/>
    <cellStyle name="20% - Accent3 5 3 4" xfId="21831" xr:uid="{A09CB3C6-0ECD-42E6-A0D0-7A25C57032BE}"/>
    <cellStyle name="20% - Accent3 5 4" xfId="9166" xr:uid="{AFA75CA1-D7DD-44BC-9FAC-25EE305385C8}"/>
    <cellStyle name="20% - Accent3 5 4 2" xfId="35341" xr:uid="{1F10A57E-1609-4D78-B538-BE1FE71DB4A9}"/>
    <cellStyle name="20% - Accent3 5 5" xfId="34511" xr:uid="{E0D30E5F-90EE-425F-9D9C-31BCF4BBC252}"/>
    <cellStyle name="20% - Accent3 5 6" xfId="26061" xr:uid="{6295EA3F-955F-4CE5-B03B-3D9D18546F6E}"/>
    <cellStyle name="20% - Accent3 5 7" xfId="17614" xr:uid="{B3528C1E-8AB0-4217-BE34-48343772EB36}"/>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310A665E-A9F5-49B7-BA35-9783894C83AC}"/>
    <cellStyle name="20% - Accent3 6 2 2 2 2" xfId="42116" xr:uid="{0D01733D-D9BA-4338-A37A-913C1E90431F}"/>
    <cellStyle name="20% - Accent3 6 2 2 3" xfId="32837" xr:uid="{A8F66F24-E504-4F08-BEB5-AFF73FA54246}"/>
    <cellStyle name="20% - Accent3 6 2 2 4" xfId="24389" xr:uid="{9104ECE3-59FA-4F62-A275-A02574000726}"/>
    <cellStyle name="20% - Accent3 6 2 3" xfId="11724" xr:uid="{7CC8EECF-040C-450F-AF38-F0FE0B362178}"/>
    <cellStyle name="20% - Accent3 6 2 3 2" xfId="37899" xr:uid="{1C99F76C-56B2-4C57-B3CD-2BE76EAC62D2}"/>
    <cellStyle name="20% - Accent3 6 2 4" xfId="28619" xr:uid="{A8E98589-2ED8-4169-897A-70A9285E48B5}"/>
    <cellStyle name="20% - Accent3 6 2 5" xfId="20172" xr:uid="{DB29C9DB-FE72-4139-828A-268CBF78FF73}"/>
    <cellStyle name="20% - Accent3 6 3" xfId="5347" xr:uid="{00000000-0005-0000-0000-0000D5010000}"/>
    <cellStyle name="20% - Accent3 6 3 2" xfId="13797" xr:uid="{B265BAA3-D455-46CF-AFCB-00162F2B61B2}"/>
    <cellStyle name="20% - Accent3 6 3 2 2" xfId="39971" xr:uid="{CE5A8AE5-DA01-4316-9D38-239451EA45BE}"/>
    <cellStyle name="20% - Accent3 6 3 3" xfId="30692" xr:uid="{F838BB9A-EB61-4718-9CE4-FBA93190ACD0}"/>
    <cellStyle name="20% - Accent3 6 3 4" xfId="22244" xr:uid="{E52E01F0-A989-4674-B584-02A0BE9EF75B}"/>
    <cellStyle name="20% - Accent3 6 4" xfId="9579" xr:uid="{C08E2B41-4CF5-405F-A54A-FAC309230A5F}"/>
    <cellStyle name="20% - Accent3 6 4 2" xfId="35754" xr:uid="{0B6CA5EF-D3EE-4C60-B320-EC9CF9C0BA14}"/>
    <cellStyle name="20% - Accent3 6 5" xfId="26474" xr:uid="{222C4285-7EF6-44E1-905C-BD103F92F674}"/>
    <cellStyle name="20% - Accent3 6 6" xfId="18027" xr:uid="{3D596A84-1443-4F8A-AF22-B81FE1BD1FF9}"/>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B893C869-00AF-4C48-976E-3115DAD72F02}"/>
    <cellStyle name="20% - Accent3 7 2 2 2 2" xfId="42529" xr:uid="{39839776-B24E-42F0-91FB-9B327E95393D}"/>
    <cellStyle name="20% - Accent3 7 2 2 3" xfId="33250" xr:uid="{F1C7165A-2725-425E-8023-B130C48D02E4}"/>
    <cellStyle name="20% - Accent3 7 2 2 4" xfId="24802" xr:uid="{461AB019-D6E1-4764-B4F5-B841CF00A39A}"/>
    <cellStyle name="20% - Accent3 7 2 3" xfId="12137" xr:uid="{C53EABAE-3AA4-4E5B-A1ED-B1E93B41281B}"/>
    <cellStyle name="20% - Accent3 7 2 3 2" xfId="38312" xr:uid="{D995829F-5069-458F-A508-931F6537F697}"/>
    <cellStyle name="20% - Accent3 7 2 4" xfId="29032" xr:uid="{210FF1B4-73A0-401F-AF30-C79F65A74F0C}"/>
    <cellStyle name="20% - Accent3 7 2 5" xfId="20585" xr:uid="{72C7A177-CD6A-4909-9108-EA1B7F74EE45}"/>
    <cellStyle name="20% - Accent3 7 3" xfId="5760" xr:uid="{00000000-0005-0000-0000-0000D9010000}"/>
    <cellStyle name="20% - Accent3 7 3 2" xfId="14210" xr:uid="{3316B875-2721-4435-A2E7-00383EE573DF}"/>
    <cellStyle name="20% - Accent3 7 3 2 2" xfId="40384" xr:uid="{E27D890A-D7AE-4323-AFB8-B508CD925A69}"/>
    <cellStyle name="20% - Accent3 7 3 3" xfId="31105" xr:uid="{A29E0459-A95C-4FFB-A7A4-EA1AA311C3CF}"/>
    <cellStyle name="20% - Accent3 7 3 4" xfId="22657" xr:uid="{AB8B238B-FCE4-4D3A-96EF-A0F78F54D450}"/>
    <cellStyle name="20% - Accent3 7 4" xfId="9992" xr:uid="{6BDE1058-DF68-4B65-B3F0-F9F21AB0F49B}"/>
    <cellStyle name="20% - Accent3 7 4 2" xfId="36167" xr:uid="{2BEC9DCE-0926-417C-80AE-F04F8E35DAEC}"/>
    <cellStyle name="20% - Accent3 7 5" xfId="26887" xr:uid="{B7588ECB-4A33-45AE-A01F-944845A6956C}"/>
    <cellStyle name="20% - Accent3 7 6" xfId="18440" xr:uid="{C9FBFD53-398E-4895-9EA7-A627DA1C361D}"/>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6191DE5C-C719-41A7-AFEC-83FBD4F1D4AD}"/>
    <cellStyle name="20% - Accent3 8 2 2 2 2" xfId="42942" xr:uid="{623A58A0-66DD-44B2-9D17-DD5F22B3B768}"/>
    <cellStyle name="20% - Accent3 8 2 2 3" xfId="33663" xr:uid="{17647ED4-845A-4BAD-872F-6284E328BCD4}"/>
    <cellStyle name="20% - Accent3 8 2 2 4" xfId="25215" xr:uid="{928F2599-AE13-4017-8093-3D5C3B1FA099}"/>
    <cellStyle name="20% - Accent3 8 2 3" xfId="12550" xr:uid="{03869392-113D-4204-94D9-F60107E23652}"/>
    <cellStyle name="20% - Accent3 8 2 3 2" xfId="38725" xr:uid="{436FAE8E-A4BC-4E91-B75B-620109BBA607}"/>
    <cellStyle name="20% - Accent3 8 2 4" xfId="29445" xr:uid="{185D7CFF-C701-41B9-9B55-65F42A0D0CE9}"/>
    <cellStyle name="20% - Accent3 8 2 5" xfId="20998" xr:uid="{9A177EC7-400B-4FF7-90FE-422E833B4736}"/>
    <cellStyle name="20% - Accent3 8 3" xfId="6173" xr:uid="{00000000-0005-0000-0000-0000DD010000}"/>
    <cellStyle name="20% - Accent3 8 3 2" xfId="14623" xr:uid="{887DE89B-4364-4C01-AA08-CAE5539160F4}"/>
    <cellStyle name="20% - Accent3 8 3 2 2" xfId="40797" xr:uid="{F0805703-B5B3-4A24-9456-B023D2E8EC06}"/>
    <cellStyle name="20% - Accent3 8 3 3" xfId="31518" xr:uid="{A8477CE6-636F-46D8-84EE-4DA0DC9D1982}"/>
    <cellStyle name="20% - Accent3 8 3 4" xfId="23070" xr:uid="{16391D3A-5CDB-459E-AB89-B7E41441D40D}"/>
    <cellStyle name="20% - Accent3 8 4" xfId="10405" xr:uid="{EEEDD6CD-33BC-4A06-81AF-C12A5B49FB73}"/>
    <cellStyle name="20% - Accent3 8 4 2" xfId="36580" xr:uid="{A1226191-F749-443D-913C-8349C91CEF33}"/>
    <cellStyle name="20% - Accent3 8 5" xfId="27300" xr:uid="{8381B37F-41DF-4028-A729-51FAAAA1C114}"/>
    <cellStyle name="20% - Accent3 8 6" xfId="18853" xr:uid="{DCD195BA-E341-410A-B8FE-A6850F71812B}"/>
    <cellStyle name="20% - Accent3 9" xfId="2280" xr:uid="{00000000-0005-0000-0000-0000DE010000}"/>
    <cellStyle name="20% - Accent3 9 2" xfId="6586" xr:uid="{00000000-0005-0000-0000-0000DF010000}"/>
    <cellStyle name="20% - Accent3 9 2 2" xfId="15036" xr:uid="{A09730BE-3942-4121-91E7-C3386F9938AD}"/>
    <cellStyle name="20% - Accent3 9 2 2 2" xfId="41210" xr:uid="{C00C4C5F-4459-442C-AE61-2BCFCABF0DBE}"/>
    <cellStyle name="20% - Accent3 9 2 3" xfId="31931" xr:uid="{0CD2FB87-E3E3-43C1-9E40-BA74AB49B2BE}"/>
    <cellStyle name="20% - Accent3 9 2 4" xfId="23483" xr:uid="{BC9559A0-FE40-4896-B286-90B9EE614DF0}"/>
    <cellStyle name="20% - Accent3 9 3" xfId="10818" xr:uid="{5165770B-5E35-48DD-B5D6-B46EDC671C2C}"/>
    <cellStyle name="20% - Accent3 9 3 2" xfId="36993" xr:uid="{A066D507-6112-47DC-859F-931F993AB23A}"/>
    <cellStyle name="20% - Accent3 9 4" xfId="27713" xr:uid="{DEFBA955-3676-418B-B651-4A7E9CEFBD86}"/>
    <cellStyle name="20% - Accent3 9 5" xfId="19266" xr:uid="{8E083F99-BC1A-4D69-9A21-15A90B897AFB}"/>
    <cellStyle name="20% - Accent4" xfId="25" builtinId="42" customBuiltin="1"/>
    <cellStyle name="20% - Accent4 10" xfId="4528" xr:uid="{00000000-0005-0000-0000-0000E1010000}"/>
    <cellStyle name="20% - Accent4 10 2" xfId="12978" xr:uid="{8F441852-BDE4-4C7E-9CDF-39D3BC84EE24}"/>
    <cellStyle name="20% - Accent4 10 2 2" xfId="39152" xr:uid="{07588900-EE61-44C0-B432-62CA1F27AFC2}"/>
    <cellStyle name="20% - Accent4 10 3" xfId="29873" xr:uid="{1C7A3531-634C-4FA6-B2EA-5AE964D99966}"/>
    <cellStyle name="20% - Accent4 10 4" xfId="21425" xr:uid="{74FFA47D-1793-4D88-ADEC-53C2831FF3D3}"/>
    <cellStyle name="20% - Accent4 11" xfId="8760" xr:uid="{219FAA3B-1F89-4E8B-8929-6F149E2527D6}"/>
    <cellStyle name="20% - Accent4 11 2" xfId="34935" xr:uid="{CA84C602-BB9A-4EAA-B3AD-F2C251DC5504}"/>
    <cellStyle name="20% - Accent4 12" xfId="34103" xr:uid="{EBF8ADC5-E61C-4A04-A37C-FB6C1D486D4A}"/>
    <cellStyle name="20% - Accent4 13" xfId="25655" xr:uid="{D22B680E-1259-4368-9934-71B6777FDF9B}"/>
    <cellStyle name="20% - Accent4 14" xfId="17208" xr:uid="{8EB9BA9C-26F0-4BC6-AC0F-B9152EB4BD1A}"/>
    <cellStyle name="20% - Accent4 2" xfId="26" xr:uid="{00000000-0005-0000-0000-0000E2010000}"/>
    <cellStyle name="20% - Accent4 2 10" xfId="8761" xr:uid="{1E8415B8-3DD8-4E38-90D9-A877F01DAC15}"/>
    <cellStyle name="20% - Accent4 2 10 2" xfId="34936" xr:uid="{23794425-2013-42DC-9ACB-26B8C9F6E073}"/>
    <cellStyle name="20% - Accent4 2 11" xfId="34104" xr:uid="{541776EA-7FC0-461E-8992-6415F5DDAF99}"/>
    <cellStyle name="20% - Accent4 2 12" xfId="25656" xr:uid="{8E24AC0B-9C06-4CF6-BF1D-199EB6D5EC63}"/>
    <cellStyle name="20% - Accent4 2 13" xfId="17209" xr:uid="{EFDD5516-B563-4A67-9FAC-24F6187872FA}"/>
    <cellStyle name="20% - Accent4 2 2" xfId="27" xr:uid="{00000000-0005-0000-0000-0000E3010000}"/>
    <cellStyle name="20% - Accent4 2 2 10" xfId="34105" xr:uid="{C83D1EA6-99FB-4B00-9FC0-BB442EBADED7}"/>
    <cellStyle name="20% - Accent4 2 2 11" xfId="25657" xr:uid="{FF3BB85A-B5B7-4683-90BB-08172B68D3BC}"/>
    <cellStyle name="20% - Accent4 2 2 12" xfId="17210" xr:uid="{8C6F3341-E190-45B3-9F9A-A6B1CAFBA213}"/>
    <cellStyle name="20% - Accent4 2 2 2" xfId="28" xr:uid="{00000000-0005-0000-0000-0000E4010000}"/>
    <cellStyle name="20% - Accent4 2 2 2 10" xfId="25658" xr:uid="{786539CA-E7D9-4DB9-8583-8DE899434EE6}"/>
    <cellStyle name="20% - Accent4 2 2 2 11" xfId="17211" xr:uid="{CE6FD0AE-2953-4177-9EBC-77D835DB9589}"/>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52FDEADE-41B3-4E5D-97AA-9BD303958DC7}"/>
    <cellStyle name="20% - Accent4 2 2 2 2 2 2 2 2" xfId="41714" xr:uid="{4DC0084B-CE1A-4F1E-9617-15BF2E61FECE}"/>
    <cellStyle name="20% - Accent4 2 2 2 2 2 2 3" xfId="32435" xr:uid="{F242AC4E-9662-410E-9A02-2884AD62D8A4}"/>
    <cellStyle name="20% - Accent4 2 2 2 2 2 2 4" xfId="23987" xr:uid="{DE52324F-455D-4FDA-ABD3-4AF4D72198D2}"/>
    <cellStyle name="20% - Accent4 2 2 2 2 2 3" xfId="11322" xr:uid="{02CC3BFD-9392-4EC0-8E79-D2C4F8FADA15}"/>
    <cellStyle name="20% - Accent4 2 2 2 2 2 3 2" xfId="37497" xr:uid="{EAB79ACE-C73D-456D-A078-52F6F8F3FB81}"/>
    <cellStyle name="20% - Accent4 2 2 2 2 2 4" xfId="28217" xr:uid="{AF04C009-FA8C-40EE-97CD-A7ADDC559842}"/>
    <cellStyle name="20% - Accent4 2 2 2 2 2 5" xfId="19770" xr:uid="{7BBBF5A8-8804-4FDD-8446-5E8E62209E19}"/>
    <cellStyle name="20% - Accent4 2 2 2 2 3" xfId="4945" xr:uid="{00000000-0005-0000-0000-0000E8010000}"/>
    <cellStyle name="20% - Accent4 2 2 2 2 3 2" xfId="13395" xr:uid="{4CFE49B5-201D-4C47-8A48-65477A30C604}"/>
    <cellStyle name="20% - Accent4 2 2 2 2 3 2 2" xfId="39569" xr:uid="{6C103818-4E5F-4642-AE81-1A29855C908F}"/>
    <cellStyle name="20% - Accent4 2 2 2 2 3 3" xfId="30290" xr:uid="{1A0359F8-BE78-484E-A691-22B48F735FD3}"/>
    <cellStyle name="20% - Accent4 2 2 2 2 3 4" xfId="21842" xr:uid="{B987BB6F-8714-4065-A61B-6FB459D075FA}"/>
    <cellStyle name="20% - Accent4 2 2 2 2 4" xfId="9177" xr:uid="{D60AE011-3175-4F5D-BD03-9961AFC570F5}"/>
    <cellStyle name="20% - Accent4 2 2 2 2 4 2" xfId="35352" xr:uid="{12589FB3-03F6-4F5B-B3CC-54ADD7EBAA3D}"/>
    <cellStyle name="20% - Accent4 2 2 2 2 5" xfId="34522" xr:uid="{07454811-3F3D-4296-AE6C-277FF2D2BF3B}"/>
    <cellStyle name="20% - Accent4 2 2 2 2 6" xfId="26072" xr:uid="{ADCAEDB4-F4CB-49B4-BCD5-80EDBD5D75A9}"/>
    <cellStyle name="20% - Accent4 2 2 2 2 7" xfId="17625" xr:uid="{4AC85261-D3F8-4ED2-A624-6F78C6941FF6}"/>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B22E0716-FE75-4949-8077-FDEE2B1C38DD}"/>
    <cellStyle name="20% - Accent4 2 2 2 3 2 2 2 2" xfId="42127" xr:uid="{928E829A-826B-469F-94F2-929C5375AFA5}"/>
    <cellStyle name="20% - Accent4 2 2 2 3 2 2 3" xfId="32848" xr:uid="{3A97AE6C-C8DF-4D21-9716-900448E8B25D}"/>
    <cellStyle name="20% - Accent4 2 2 2 3 2 2 4" xfId="24400" xr:uid="{9C0ADF73-17E1-4481-8CC5-181E903331E1}"/>
    <cellStyle name="20% - Accent4 2 2 2 3 2 3" xfId="11735" xr:uid="{E389A91E-CC38-4BFA-9DC3-C48B57492BD6}"/>
    <cellStyle name="20% - Accent4 2 2 2 3 2 3 2" xfId="37910" xr:uid="{A9686988-F0B5-4F7E-8047-FBC03A673360}"/>
    <cellStyle name="20% - Accent4 2 2 2 3 2 4" xfId="28630" xr:uid="{2E4FEC4A-1594-4D66-8309-B1BDD5FC6FE8}"/>
    <cellStyle name="20% - Accent4 2 2 2 3 2 5" xfId="20183" xr:uid="{B95BD294-C0DF-4521-A7B5-BAF1019F9742}"/>
    <cellStyle name="20% - Accent4 2 2 2 3 3" xfId="5358" xr:uid="{00000000-0005-0000-0000-0000EC010000}"/>
    <cellStyle name="20% - Accent4 2 2 2 3 3 2" xfId="13808" xr:uid="{C168F56E-6556-4C7A-94E8-516C07C8593E}"/>
    <cellStyle name="20% - Accent4 2 2 2 3 3 2 2" xfId="39982" xr:uid="{32E9F475-C68D-4A56-A6AC-BDA290ED878C}"/>
    <cellStyle name="20% - Accent4 2 2 2 3 3 3" xfId="30703" xr:uid="{5549AF6B-7FA1-406E-9552-7630B851B702}"/>
    <cellStyle name="20% - Accent4 2 2 2 3 3 4" xfId="22255" xr:uid="{E1C69A5C-4ED9-48D4-83A2-84B3172FFB98}"/>
    <cellStyle name="20% - Accent4 2 2 2 3 4" xfId="9590" xr:uid="{7696EF0D-2F5D-4E72-A8A4-DEA0545DD92D}"/>
    <cellStyle name="20% - Accent4 2 2 2 3 4 2" xfId="35765" xr:uid="{D814C3B5-B47D-4438-B55F-A49E36AB2F9B}"/>
    <cellStyle name="20% - Accent4 2 2 2 3 5" xfId="26485" xr:uid="{2F8D6735-94F8-4774-9638-74D89FE05CD1}"/>
    <cellStyle name="20% - Accent4 2 2 2 3 6" xfId="18038" xr:uid="{935ECBC0-93FE-4C27-854A-38CFD4FEAE7C}"/>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7DFB87BA-68F8-4951-AB1D-C1199979CE82}"/>
    <cellStyle name="20% - Accent4 2 2 2 4 2 2 2 2" xfId="42540" xr:uid="{C8931843-53DE-49FF-9CA9-9BBA9A9DC9DC}"/>
    <cellStyle name="20% - Accent4 2 2 2 4 2 2 3" xfId="33261" xr:uid="{49E7D3FC-2AFC-4B02-A8F5-E4271CCE259D}"/>
    <cellStyle name="20% - Accent4 2 2 2 4 2 2 4" xfId="24813" xr:uid="{1A153811-2E9B-428C-AA41-344D6E9D63A2}"/>
    <cellStyle name="20% - Accent4 2 2 2 4 2 3" xfId="12148" xr:uid="{3AFC30F2-F86F-41A3-9CBB-0A7B89B6C26E}"/>
    <cellStyle name="20% - Accent4 2 2 2 4 2 3 2" xfId="38323" xr:uid="{97EC8770-9DA6-4797-BE58-C77B2FEAD368}"/>
    <cellStyle name="20% - Accent4 2 2 2 4 2 4" xfId="29043" xr:uid="{6640CA5D-14AB-4AB7-B2E0-BEA1A83491E3}"/>
    <cellStyle name="20% - Accent4 2 2 2 4 2 5" xfId="20596" xr:uid="{F17EE6C1-9681-472D-919C-C064E3136F99}"/>
    <cellStyle name="20% - Accent4 2 2 2 4 3" xfId="5771" xr:uid="{00000000-0005-0000-0000-0000F0010000}"/>
    <cellStyle name="20% - Accent4 2 2 2 4 3 2" xfId="14221" xr:uid="{C107771E-4C3D-4184-9C6F-1B1C0BD73E03}"/>
    <cellStyle name="20% - Accent4 2 2 2 4 3 2 2" xfId="40395" xr:uid="{EE8F5DDF-3683-4348-B5C3-B601E8811CB6}"/>
    <cellStyle name="20% - Accent4 2 2 2 4 3 3" xfId="31116" xr:uid="{F3628181-3152-47CB-9357-8CF57B8A1436}"/>
    <cellStyle name="20% - Accent4 2 2 2 4 3 4" xfId="22668" xr:uid="{D784DAA5-8B13-4839-8015-CD1A6000FF72}"/>
    <cellStyle name="20% - Accent4 2 2 2 4 4" xfId="10003" xr:uid="{F803057A-2A04-49EA-83BD-DB5712A2A4A5}"/>
    <cellStyle name="20% - Accent4 2 2 2 4 4 2" xfId="36178" xr:uid="{2F82F21F-6E14-4F52-BA6D-D405E0FA9A94}"/>
    <cellStyle name="20% - Accent4 2 2 2 4 5" xfId="26898" xr:uid="{621522FC-0417-4A26-AF79-8697E5793C13}"/>
    <cellStyle name="20% - Accent4 2 2 2 4 6" xfId="18451" xr:uid="{C2E5872B-E855-46D5-95B2-296B662F4F58}"/>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64C2972B-D328-4D99-9354-98E844BF5B04}"/>
    <cellStyle name="20% - Accent4 2 2 2 5 2 2 2 2" xfId="42953" xr:uid="{7ED47878-5075-4EA5-8FBD-36063BE4F7D7}"/>
    <cellStyle name="20% - Accent4 2 2 2 5 2 2 3" xfId="33674" xr:uid="{0C442B6E-3FE6-441C-8C2C-2B13495B58A3}"/>
    <cellStyle name="20% - Accent4 2 2 2 5 2 2 4" xfId="25226" xr:uid="{9027CED3-D334-46A9-ADB1-B00DD5CE2C94}"/>
    <cellStyle name="20% - Accent4 2 2 2 5 2 3" xfId="12561" xr:uid="{8A36B9ED-253E-46D5-95D0-B0D3CE3F3AD8}"/>
    <cellStyle name="20% - Accent4 2 2 2 5 2 3 2" xfId="38736" xr:uid="{577A4813-7FF1-4368-B5C3-0152210B6925}"/>
    <cellStyle name="20% - Accent4 2 2 2 5 2 4" xfId="29456" xr:uid="{F486AB7C-3991-45E0-A713-7D1B259BCD3E}"/>
    <cellStyle name="20% - Accent4 2 2 2 5 2 5" xfId="21009" xr:uid="{4DEBB4E3-2197-4401-B577-C49B99E513AC}"/>
    <cellStyle name="20% - Accent4 2 2 2 5 3" xfId="6184" xr:uid="{00000000-0005-0000-0000-0000F4010000}"/>
    <cellStyle name="20% - Accent4 2 2 2 5 3 2" xfId="14634" xr:uid="{63DE4D0C-7FA9-497D-8537-99EC3E76436E}"/>
    <cellStyle name="20% - Accent4 2 2 2 5 3 2 2" xfId="40808" xr:uid="{70FFD850-257B-4D7F-92AD-D45F259C28A0}"/>
    <cellStyle name="20% - Accent4 2 2 2 5 3 3" xfId="31529" xr:uid="{00012C7E-CB49-450D-B896-A4B7CB057CE7}"/>
    <cellStyle name="20% - Accent4 2 2 2 5 3 4" xfId="23081" xr:uid="{F42DBFF3-B99F-4D06-842D-209E486120EE}"/>
    <cellStyle name="20% - Accent4 2 2 2 5 4" xfId="10416" xr:uid="{45D4B0DA-B0C7-4BA7-8F3D-E77165D59DA0}"/>
    <cellStyle name="20% - Accent4 2 2 2 5 4 2" xfId="36591" xr:uid="{4FCA7A97-4647-44BD-A7FA-A5D92CD8587F}"/>
    <cellStyle name="20% - Accent4 2 2 2 5 5" xfId="27311" xr:uid="{4CA629AD-19CF-4626-AABC-696AA39882FE}"/>
    <cellStyle name="20% - Accent4 2 2 2 5 6" xfId="18864" xr:uid="{715303E1-88E6-4A7E-A5D0-4DCC1FAD0C90}"/>
    <cellStyle name="20% - Accent4 2 2 2 6" xfId="2291" xr:uid="{00000000-0005-0000-0000-0000F5010000}"/>
    <cellStyle name="20% - Accent4 2 2 2 6 2" xfId="6597" xr:uid="{00000000-0005-0000-0000-0000F6010000}"/>
    <cellStyle name="20% - Accent4 2 2 2 6 2 2" xfId="15047" xr:uid="{79D87D7D-D40F-413D-9110-0153C17B8A85}"/>
    <cellStyle name="20% - Accent4 2 2 2 6 2 2 2" xfId="41221" xr:uid="{C1C62CB8-61C2-4D11-83E6-B97E85D9FE95}"/>
    <cellStyle name="20% - Accent4 2 2 2 6 2 3" xfId="31942" xr:uid="{5B471E42-E957-460E-8D1D-71CBC75F170B}"/>
    <cellStyle name="20% - Accent4 2 2 2 6 2 4" xfId="23494" xr:uid="{EE036B67-59D4-4617-8A5E-EBEE820DB060}"/>
    <cellStyle name="20% - Accent4 2 2 2 6 3" xfId="10829" xr:uid="{B246AE8B-1E61-4242-9204-B492E522E61B}"/>
    <cellStyle name="20% - Accent4 2 2 2 6 3 2" xfId="37004" xr:uid="{9C648C25-7FCC-428E-A0EC-32BF4F89A231}"/>
    <cellStyle name="20% - Accent4 2 2 2 6 4" xfId="27724" xr:uid="{E6880771-7546-44CB-86FE-209030E0FE56}"/>
    <cellStyle name="20% - Accent4 2 2 2 6 5" xfId="19277" xr:uid="{8DD2CC24-8569-464A-B206-612121EBDF9D}"/>
    <cellStyle name="20% - Accent4 2 2 2 7" xfId="4531" xr:uid="{00000000-0005-0000-0000-0000F7010000}"/>
    <cellStyle name="20% - Accent4 2 2 2 7 2" xfId="12981" xr:uid="{9D00E0B1-839F-4453-9815-AB79A92873A0}"/>
    <cellStyle name="20% - Accent4 2 2 2 7 2 2" xfId="39155" xr:uid="{808C0E16-32A1-4BCB-8BC5-51651503CC1A}"/>
    <cellStyle name="20% - Accent4 2 2 2 7 3" xfId="29876" xr:uid="{7ACCBF4C-38E6-4E09-821D-84ADEFA31995}"/>
    <cellStyle name="20% - Accent4 2 2 2 7 4" xfId="21428" xr:uid="{8A2C5B65-26DD-4825-9F8A-132C4C752C92}"/>
    <cellStyle name="20% - Accent4 2 2 2 8" xfId="8763" xr:uid="{6F4B9CA6-8859-415E-B806-C9F267297174}"/>
    <cellStyle name="20% - Accent4 2 2 2 8 2" xfId="34938" xr:uid="{4CB64634-214D-4F1A-AFCC-C355286E7BBA}"/>
    <cellStyle name="20% - Accent4 2 2 2 9" xfId="34106" xr:uid="{9A60C409-0859-40C5-9D78-D5252E496FEC}"/>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DD71DE44-1D83-484B-BCCF-8BBDA1F7E448}"/>
    <cellStyle name="20% - Accent4 2 2 3 2 2 2 2" xfId="41713" xr:uid="{AC99B3F8-F668-4EBF-83BE-360E59110149}"/>
    <cellStyle name="20% - Accent4 2 2 3 2 2 3" xfId="32434" xr:uid="{1B684259-1D9E-414C-AE82-1DA488D7C78E}"/>
    <cellStyle name="20% - Accent4 2 2 3 2 2 4" xfId="23986" xr:uid="{FF57DECF-0AB1-4577-9AB7-EB3FBD36F8CB}"/>
    <cellStyle name="20% - Accent4 2 2 3 2 3" xfId="11321" xr:uid="{16BE1F8E-A1D3-4357-867F-2485D7464DE0}"/>
    <cellStyle name="20% - Accent4 2 2 3 2 3 2" xfId="37496" xr:uid="{3233B4AF-A848-4395-9260-9A483614B86E}"/>
    <cellStyle name="20% - Accent4 2 2 3 2 4" xfId="28216" xr:uid="{98336828-C1D4-4D4F-9BC3-7214B5420A3C}"/>
    <cellStyle name="20% - Accent4 2 2 3 2 5" xfId="19769" xr:uid="{438EAEC7-9471-4548-9046-18B3749C768F}"/>
    <cellStyle name="20% - Accent4 2 2 3 3" xfId="4944" xr:uid="{00000000-0005-0000-0000-0000FB010000}"/>
    <cellStyle name="20% - Accent4 2 2 3 3 2" xfId="13394" xr:uid="{148409ED-33CB-4073-AA83-2D0D348948D5}"/>
    <cellStyle name="20% - Accent4 2 2 3 3 2 2" xfId="39568" xr:uid="{060A989B-E316-442A-B845-1448449E6CA6}"/>
    <cellStyle name="20% - Accent4 2 2 3 3 3" xfId="30289" xr:uid="{242ED986-9B53-43BC-944D-E0DB64D20653}"/>
    <cellStyle name="20% - Accent4 2 2 3 3 4" xfId="21841" xr:uid="{5102126B-C774-4D4D-87C5-7B3325E0987A}"/>
    <cellStyle name="20% - Accent4 2 2 3 4" xfId="9176" xr:uid="{BE77A65B-A2F7-4A59-AAF5-C522F0ADF0FF}"/>
    <cellStyle name="20% - Accent4 2 2 3 4 2" xfId="35351" xr:uid="{D46104D4-2A03-4000-A27A-D0A2EA586D75}"/>
    <cellStyle name="20% - Accent4 2 2 3 5" xfId="34521" xr:uid="{AC540E48-6C47-41C7-BB61-4AF92CAEF2E9}"/>
    <cellStyle name="20% - Accent4 2 2 3 6" xfId="26071" xr:uid="{BFF55AFA-C21F-4AA2-A2DD-0BEEFECF0A2C}"/>
    <cellStyle name="20% - Accent4 2 2 3 7" xfId="17624" xr:uid="{1DE2FB89-6988-4130-B48A-78C65E310CCE}"/>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011E0EBB-75C2-4713-A83A-CAFF7858A072}"/>
    <cellStyle name="20% - Accent4 2 2 4 2 2 2 2" xfId="42126" xr:uid="{3F130D15-CB32-459C-9E21-1F3C5B25B815}"/>
    <cellStyle name="20% - Accent4 2 2 4 2 2 3" xfId="32847" xr:uid="{AD5A6045-F201-46B2-BC5E-BB02B118108C}"/>
    <cellStyle name="20% - Accent4 2 2 4 2 2 4" xfId="24399" xr:uid="{10386899-5362-42FE-8777-63306D4A5534}"/>
    <cellStyle name="20% - Accent4 2 2 4 2 3" xfId="11734" xr:uid="{B62B1494-E0EF-48C2-B3A5-6661D3B5A3FF}"/>
    <cellStyle name="20% - Accent4 2 2 4 2 3 2" xfId="37909" xr:uid="{2130AB83-0DFB-4E2B-A2D6-73A1348493F9}"/>
    <cellStyle name="20% - Accent4 2 2 4 2 4" xfId="28629" xr:uid="{6259D0D1-0486-45EF-825A-7F0DB852C0D8}"/>
    <cellStyle name="20% - Accent4 2 2 4 2 5" xfId="20182" xr:uid="{BD9F4A28-6014-4DBB-8F45-470A77284857}"/>
    <cellStyle name="20% - Accent4 2 2 4 3" xfId="5357" xr:uid="{00000000-0005-0000-0000-0000FF010000}"/>
    <cellStyle name="20% - Accent4 2 2 4 3 2" xfId="13807" xr:uid="{F2C791FE-37F0-4A77-9C8D-5E62DF1E142A}"/>
    <cellStyle name="20% - Accent4 2 2 4 3 2 2" xfId="39981" xr:uid="{B661C915-01B6-45F4-B29F-00FB84583B1D}"/>
    <cellStyle name="20% - Accent4 2 2 4 3 3" xfId="30702" xr:uid="{8F294384-B76B-4C7C-944F-5BBEA3FAC562}"/>
    <cellStyle name="20% - Accent4 2 2 4 3 4" xfId="22254" xr:uid="{592AA7A4-EF8C-4E08-8555-A55F73180300}"/>
    <cellStyle name="20% - Accent4 2 2 4 4" xfId="9589" xr:uid="{6E2C923F-A72B-4137-A7D4-40049D02066B}"/>
    <cellStyle name="20% - Accent4 2 2 4 4 2" xfId="35764" xr:uid="{EC5E114B-2A2A-4561-B120-48E48A00AF01}"/>
    <cellStyle name="20% - Accent4 2 2 4 5" xfId="26484" xr:uid="{1E5FEEDD-1117-4C00-894E-33FFABE1824D}"/>
    <cellStyle name="20% - Accent4 2 2 4 6" xfId="18037" xr:uid="{72CEFF89-EAAC-4F38-BD92-D895135B840B}"/>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EE4DC637-C0BC-4639-89B8-7B862C72F809}"/>
    <cellStyle name="20% - Accent4 2 2 5 2 2 2 2" xfId="42539" xr:uid="{4E4B2A40-4D38-40C9-AAA4-491951C5B935}"/>
    <cellStyle name="20% - Accent4 2 2 5 2 2 3" xfId="33260" xr:uid="{476F7F89-DF54-4AE5-9E30-9277236D80CB}"/>
    <cellStyle name="20% - Accent4 2 2 5 2 2 4" xfId="24812" xr:uid="{26310D9C-C32A-4893-B3C0-9CDC28EAAD64}"/>
    <cellStyle name="20% - Accent4 2 2 5 2 3" xfId="12147" xr:uid="{D4499A5F-A2B1-4D45-B159-1D46366E6A29}"/>
    <cellStyle name="20% - Accent4 2 2 5 2 3 2" xfId="38322" xr:uid="{80D63FDA-5581-4EE8-A652-4BA47E8DA377}"/>
    <cellStyle name="20% - Accent4 2 2 5 2 4" xfId="29042" xr:uid="{D592FE39-3D25-499B-A98B-A0AA9362703C}"/>
    <cellStyle name="20% - Accent4 2 2 5 2 5" xfId="20595" xr:uid="{15227E06-90CD-4345-B2AE-C6CBB9406FBC}"/>
    <cellStyle name="20% - Accent4 2 2 5 3" xfId="5770" xr:uid="{00000000-0005-0000-0000-000003020000}"/>
    <cellStyle name="20% - Accent4 2 2 5 3 2" xfId="14220" xr:uid="{B0C78F5B-AFA8-4EE1-A7D5-91413DF959F8}"/>
    <cellStyle name="20% - Accent4 2 2 5 3 2 2" xfId="40394" xr:uid="{40E37A2E-5537-47D0-82D3-7B0E17FC74A0}"/>
    <cellStyle name="20% - Accent4 2 2 5 3 3" xfId="31115" xr:uid="{53901249-1C4B-4E5D-A9AD-C9D8E675FF01}"/>
    <cellStyle name="20% - Accent4 2 2 5 3 4" xfId="22667" xr:uid="{7978EB47-2E7A-4407-B6C4-6784C004A783}"/>
    <cellStyle name="20% - Accent4 2 2 5 4" xfId="10002" xr:uid="{3FBE8C14-A6FC-4A2E-8D3C-FF6D4639B807}"/>
    <cellStyle name="20% - Accent4 2 2 5 4 2" xfId="36177" xr:uid="{32CD5E0C-112F-40B6-AE35-C2DC66DB2373}"/>
    <cellStyle name="20% - Accent4 2 2 5 5" xfId="26897" xr:uid="{00DBEE63-CAF6-45CA-B0DC-D8F82DC7DFDE}"/>
    <cellStyle name="20% - Accent4 2 2 5 6" xfId="18450" xr:uid="{9CD9AEE0-FF95-4E9C-BCC4-AFFA7D0DAAD3}"/>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A91F4332-43B5-447C-9CAF-6DDC81637F08}"/>
    <cellStyle name="20% - Accent4 2 2 6 2 2 2 2" xfId="42952" xr:uid="{7C0B6B17-6535-4B51-8A7E-281553352D3E}"/>
    <cellStyle name="20% - Accent4 2 2 6 2 2 3" xfId="33673" xr:uid="{1A493B95-15D4-428A-8958-D2F67D0BA96C}"/>
    <cellStyle name="20% - Accent4 2 2 6 2 2 4" xfId="25225" xr:uid="{E5755D61-2AB4-4EB5-9952-A6E046D4D2CF}"/>
    <cellStyle name="20% - Accent4 2 2 6 2 3" xfId="12560" xr:uid="{EE5878E9-D0E9-4C8F-8E31-E555410C5F92}"/>
    <cellStyle name="20% - Accent4 2 2 6 2 3 2" xfId="38735" xr:uid="{81C0BB0F-9BB7-48B3-8190-BD992CDF2EDC}"/>
    <cellStyle name="20% - Accent4 2 2 6 2 4" xfId="29455" xr:uid="{8B2A5FD0-DC2C-4778-B912-7C302DD93A8A}"/>
    <cellStyle name="20% - Accent4 2 2 6 2 5" xfId="21008" xr:uid="{7835C949-6CDF-4F18-B81C-9B04466C0194}"/>
    <cellStyle name="20% - Accent4 2 2 6 3" xfId="6183" xr:uid="{00000000-0005-0000-0000-000007020000}"/>
    <cellStyle name="20% - Accent4 2 2 6 3 2" xfId="14633" xr:uid="{69F34175-79C0-444C-B4CC-43B3C50D4285}"/>
    <cellStyle name="20% - Accent4 2 2 6 3 2 2" xfId="40807" xr:uid="{B1BD0A37-9B81-4A1D-8B4C-CDCE6A05F16E}"/>
    <cellStyle name="20% - Accent4 2 2 6 3 3" xfId="31528" xr:uid="{AB07ED96-FCF5-4160-8A1A-66C66977A739}"/>
    <cellStyle name="20% - Accent4 2 2 6 3 4" xfId="23080" xr:uid="{E03D22D1-FD70-4310-A6E0-37DB28EE626B}"/>
    <cellStyle name="20% - Accent4 2 2 6 4" xfId="10415" xr:uid="{7F96B640-FEE1-4AA3-97B0-CE59BF689715}"/>
    <cellStyle name="20% - Accent4 2 2 6 4 2" xfId="36590" xr:uid="{21667FD7-2C39-4164-BCE7-04FB75EA005D}"/>
    <cellStyle name="20% - Accent4 2 2 6 5" xfId="27310" xr:uid="{2A86A4DF-C7AC-4833-85B3-E2CF42F89A70}"/>
    <cellStyle name="20% - Accent4 2 2 6 6" xfId="18863" xr:uid="{4856C472-6CDF-46A2-995D-99697DA74C2B}"/>
    <cellStyle name="20% - Accent4 2 2 7" xfId="2290" xr:uid="{00000000-0005-0000-0000-000008020000}"/>
    <cellStyle name="20% - Accent4 2 2 7 2" xfId="6596" xr:uid="{00000000-0005-0000-0000-000009020000}"/>
    <cellStyle name="20% - Accent4 2 2 7 2 2" xfId="15046" xr:uid="{959D7CCF-5A7D-40FE-8343-6DA636C5F164}"/>
    <cellStyle name="20% - Accent4 2 2 7 2 2 2" xfId="41220" xr:uid="{B860C12D-B369-4A1F-A072-CB2692CCFB4C}"/>
    <cellStyle name="20% - Accent4 2 2 7 2 3" xfId="31941" xr:uid="{FD23D69A-CD15-4176-A2F0-F6F210B1A7A5}"/>
    <cellStyle name="20% - Accent4 2 2 7 2 4" xfId="23493" xr:uid="{D08AD528-BADB-410B-8880-01A2E5EE0658}"/>
    <cellStyle name="20% - Accent4 2 2 7 3" xfId="10828" xr:uid="{A906529C-B37D-4C0D-A7AE-DFB6FCA236ED}"/>
    <cellStyle name="20% - Accent4 2 2 7 3 2" xfId="37003" xr:uid="{8A3C8B10-A4DA-4865-8D23-914D3008024F}"/>
    <cellStyle name="20% - Accent4 2 2 7 4" xfId="27723" xr:uid="{8F1C1667-0EB3-4A31-9075-5B4CA0090C51}"/>
    <cellStyle name="20% - Accent4 2 2 7 5" xfId="19276" xr:uid="{06503F7B-731D-4E17-BCA9-E202944EEED7}"/>
    <cellStyle name="20% - Accent4 2 2 8" xfId="4530" xr:uid="{00000000-0005-0000-0000-00000A020000}"/>
    <cellStyle name="20% - Accent4 2 2 8 2" xfId="12980" xr:uid="{4AE87B3B-2A41-4FEA-96B8-56E58F990BE6}"/>
    <cellStyle name="20% - Accent4 2 2 8 2 2" xfId="39154" xr:uid="{B6915317-0E0E-4A3B-9774-C674C95A1734}"/>
    <cellStyle name="20% - Accent4 2 2 8 3" xfId="29875" xr:uid="{70123EE2-DA74-4ADB-9C2E-FE747F6A62E6}"/>
    <cellStyle name="20% - Accent4 2 2 8 4" xfId="21427" xr:uid="{C290FA3F-0C0F-4245-8630-9951EA02B800}"/>
    <cellStyle name="20% - Accent4 2 2 9" xfId="8762" xr:uid="{69954DF9-A496-42C5-ACA0-F287E66C0BE3}"/>
    <cellStyle name="20% - Accent4 2 2 9 2" xfId="34937" xr:uid="{F77CB3E2-0783-41D6-BD00-3B9373BBCFEF}"/>
    <cellStyle name="20% - Accent4 2 3" xfId="29" xr:uid="{00000000-0005-0000-0000-00000B020000}"/>
    <cellStyle name="20% - Accent4 2 3 10" xfId="25659" xr:uid="{7602505F-5799-424E-9A57-05EC49F756E4}"/>
    <cellStyle name="20% - Accent4 2 3 11" xfId="17212" xr:uid="{F4510236-1940-4A04-862D-374A37C448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9FAD3304-C784-4610-8E17-D8BF97551C78}"/>
    <cellStyle name="20% - Accent4 2 3 2 2 2 2 2" xfId="41715" xr:uid="{66D917D4-1E4B-44B0-A914-C8D9DE0C00E3}"/>
    <cellStyle name="20% - Accent4 2 3 2 2 2 3" xfId="32436" xr:uid="{7C00E57D-2698-41A5-AF4F-A7A6D4734FA6}"/>
    <cellStyle name="20% - Accent4 2 3 2 2 2 4" xfId="23988" xr:uid="{33815ABC-8277-4F7B-A96F-7A0E52ABEE29}"/>
    <cellStyle name="20% - Accent4 2 3 2 2 3" xfId="11323" xr:uid="{07EBE148-3C3F-48CB-ADD8-EDA1C214ED40}"/>
    <cellStyle name="20% - Accent4 2 3 2 2 3 2" xfId="37498" xr:uid="{7B1FDCC6-17B6-4D42-9D01-66203A594E33}"/>
    <cellStyle name="20% - Accent4 2 3 2 2 4" xfId="28218" xr:uid="{CE3775B9-5D6F-4FBB-A897-155EE9342A68}"/>
    <cellStyle name="20% - Accent4 2 3 2 2 5" xfId="19771" xr:uid="{15858D52-E386-44B4-8CF2-CA6851F8AA8B}"/>
    <cellStyle name="20% - Accent4 2 3 2 3" xfId="4946" xr:uid="{00000000-0005-0000-0000-00000F020000}"/>
    <cellStyle name="20% - Accent4 2 3 2 3 2" xfId="13396" xr:uid="{5DB4607F-9E89-433F-86B5-A06F382A202D}"/>
    <cellStyle name="20% - Accent4 2 3 2 3 2 2" xfId="39570" xr:uid="{598E895F-9D6D-4DE2-BD9D-48DE6E11F90C}"/>
    <cellStyle name="20% - Accent4 2 3 2 3 3" xfId="30291" xr:uid="{CDC31517-AC71-4877-B60B-7EB8E540E325}"/>
    <cellStyle name="20% - Accent4 2 3 2 3 4" xfId="21843" xr:uid="{EB07E0FB-75EE-4AD9-BA30-7601B47A8D4A}"/>
    <cellStyle name="20% - Accent4 2 3 2 4" xfId="9178" xr:uid="{251FC251-96B4-499B-866F-AD49251F7E51}"/>
    <cellStyle name="20% - Accent4 2 3 2 4 2" xfId="35353" xr:uid="{B28D090E-B2A7-4246-A5FD-86FAB8043888}"/>
    <cellStyle name="20% - Accent4 2 3 2 5" xfId="34523" xr:uid="{59BF015E-7196-4533-A6EA-FC1B256BCBBF}"/>
    <cellStyle name="20% - Accent4 2 3 2 6" xfId="26073" xr:uid="{F70EBD43-6C54-4FE6-BAE9-3BE5108A33E8}"/>
    <cellStyle name="20% - Accent4 2 3 2 7" xfId="17626" xr:uid="{BFF9BA77-22D8-471D-8797-EB03E1B105F9}"/>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0C7A1168-8261-44B0-9C88-AEA7E335A943}"/>
    <cellStyle name="20% - Accent4 2 3 3 2 2 2 2" xfId="42128" xr:uid="{E7B43269-749E-46BA-A467-5EB14EB05520}"/>
    <cellStyle name="20% - Accent4 2 3 3 2 2 3" xfId="32849" xr:uid="{FDD9BDBB-3CBF-4B75-B7BC-B20825E50B24}"/>
    <cellStyle name="20% - Accent4 2 3 3 2 2 4" xfId="24401" xr:uid="{7D227326-32AC-4F5B-A831-0F2A0FD1C142}"/>
    <cellStyle name="20% - Accent4 2 3 3 2 3" xfId="11736" xr:uid="{D2D19505-DF62-4688-8DC4-F306849137C7}"/>
    <cellStyle name="20% - Accent4 2 3 3 2 3 2" xfId="37911" xr:uid="{2BB3FCD9-20C3-4194-975F-7717A8598D93}"/>
    <cellStyle name="20% - Accent4 2 3 3 2 4" xfId="28631" xr:uid="{5D1B9976-C146-4464-9799-56A337D435E5}"/>
    <cellStyle name="20% - Accent4 2 3 3 2 5" xfId="20184" xr:uid="{009950AB-7A02-4C1E-8DD3-4EE1BEB4420E}"/>
    <cellStyle name="20% - Accent4 2 3 3 3" xfId="5359" xr:uid="{00000000-0005-0000-0000-000013020000}"/>
    <cellStyle name="20% - Accent4 2 3 3 3 2" xfId="13809" xr:uid="{4406153A-C396-4D87-B457-A5CB24EB3082}"/>
    <cellStyle name="20% - Accent4 2 3 3 3 2 2" xfId="39983" xr:uid="{3D28EB83-ACEE-484D-9C23-4F34028A0D4E}"/>
    <cellStyle name="20% - Accent4 2 3 3 3 3" xfId="30704" xr:uid="{FCAA4ABB-BA60-4F08-A5F0-713291270A9A}"/>
    <cellStyle name="20% - Accent4 2 3 3 3 4" xfId="22256" xr:uid="{D2274780-7946-4BC5-ADD3-A0C82616EC87}"/>
    <cellStyle name="20% - Accent4 2 3 3 4" xfId="9591" xr:uid="{5A04FF6D-DD18-46FF-82BC-49A9264168C7}"/>
    <cellStyle name="20% - Accent4 2 3 3 4 2" xfId="35766" xr:uid="{9737C4AE-EA38-4E9E-AF18-386901094800}"/>
    <cellStyle name="20% - Accent4 2 3 3 5" xfId="26486" xr:uid="{DA258CFF-3EE4-4B20-B086-C7026E071CAC}"/>
    <cellStyle name="20% - Accent4 2 3 3 6" xfId="18039" xr:uid="{5820934D-FE8F-4C63-82C8-F26E3CC3935A}"/>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91DAB362-A662-418F-80B4-893E464F4219}"/>
    <cellStyle name="20% - Accent4 2 3 4 2 2 2 2" xfId="42541" xr:uid="{2890EF77-29E2-4988-8BED-565ECA90B0A9}"/>
    <cellStyle name="20% - Accent4 2 3 4 2 2 3" xfId="33262" xr:uid="{C70A5599-EF39-4F62-8F3E-BC975F827A04}"/>
    <cellStyle name="20% - Accent4 2 3 4 2 2 4" xfId="24814" xr:uid="{089DA3E7-26EA-4A72-87FF-654964AAF3C6}"/>
    <cellStyle name="20% - Accent4 2 3 4 2 3" xfId="12149" xr:uid="{ED99A73D-21A8-4C74-8FDE-A8238EA0DC75}"/>
    <cellStyle name="20% - Accent4 2 3 4 2 3 2" xfId="38324" xr:uid="{B59B202E-485C-49FD-883B-A04956B714C7}"/>
    <cellStyle name="20% - Accent4 2 3 4 2 4" xfId="29044" xr:uid="{EC23585D-ED8F-4C98-AC90-CC7073C0C4A1}"/>
    <cellStyle name="20% - Accent4 2 3 4 2 5" xfId="20597" xr:uid="{BF59F3CE-ED47-4782-8065-4CEFE39EAA80}"/>
    <cellStyle name="20% - Accent4 2 3 4 3" xfId="5772" xr:uid="{00000000-0005-0000-0000-000017020000}"/>
    <cellStyle name="20% - Accent4 2 3 4 3 2" xfId="14222" xr:uid="{8C36E69A-9CA8-4608-ACE3-1C309BF9DF90}"/>
    <cellStyle name="20% - Accent4 2 3 4 3 2 2" xfId="40396" xr:uid="{C0264231-79F9-4D27-9D03-CB6754E5C621}"/>
    <cellStyle name="20% - Accent4 2 3 4 3 3" xfId="31117" xr:uid="{32C2CD40-396F-4C21-92F3-97B9946A150A}"/>
    <cellStyle name="20% - Accent4 2 3 4 3 4" xfId="22669" xr:uid="{EF85B58F-7BF2-46DF-BE50-F6B938714E4B}"/>
    <cellStyle name="20% - Accent4 2 3 4 4" xfId="10004" xr:uid="{D44FA92E-853C-4659-814C-B7ED14ECB76E}"/>
    <cellStyle name="20% - Accent4 2 3 4 4 2" xfId="36179" xr:uid="{30267AD2-8B4F-4398-89D7-94A60308CD2A}"/>
    <cellStyle name="20% - Accent4 2 3 4 5" xfId="26899" xr:uid="{28AC0D35-15D0-4E2D-AF4D-6DD07895C399}"/>
    <cellStyle name="20% - Accent4 2 3 4 6" xfId="18452" xr:uid="{4AA2E2A5-5C54-4AA7-9EC1-AE5D19D7289E}"/>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E61B9081-C014-4E16-9F3D-CC1D393143F2}"/>
    <cellStyle name="20% - Accent4 2 3 5 2 2 2 2" xfId="42954" xr:uid="{0C7D44C3-38CB-4018-AEA5-5C476DE01E0B}"/>
    <cellStyle name="20% - Accent4 2 3 5 2 2 3" xfId="33675" xr:uid="{156DE492-88F6-4D04-85CC-1BA54A31A615}"/>
    <cellStyle name="20% - Accent4 2 3 5 2 2 4" xfId="25227" xr:uid="{98F6E292-06FC-446B-B5C3-62634B22F51C}"/>
    <cellStyle name="20% - Accent4 2 3 5 2 3" xfId="12562" xr:uid="{0F80E48B-D554-4D30-92B5-626316A6CDD7}"/>
    <cellStyle name="20% - Accent4 2 3 5 2 3 2" xfId="38737" xr:uid="{675F20D5-1F38-46AC-BE54-6393DDFC1A04}"/>
    <cellStyle name="20% - Accent4 2 3 5 2 4" xfId="29457" xr:uid="{25166B0F-59F6-48A5-8841-1E2976721BC2}"/>
    <cellStyle name="20% - Accent4 2 3 5 2 5" xfId="21010" xr:uid="{9461B4D6-9FB1-48A2-915B-7BEC8748CD05}"/>
    <cellStyle name="20% - Accent4 2 3 5 3" xfId="6185" xr:uid="{00000000-0005-0000-0000-00001B020000}"/>
    <cellStyle name="20% - Accent4 2 3 5 3 2" xfId="14635" xr:uid="{BDCC09F8-FE90-454D-A5B7-2C9F8AF1D01E}"/>
    <cellStyle name="20% - Accent4 2 3 5 3 2 2" xfId="40809" xr:uid="{616A3251-6B66-4FC7-B94D-BA378D22073A}"/>
    <cellStyle name="20% - Accent4 2 3 5 3 3" xfId="31530" xr:uid="{EE672BF1-ABFA-4054-9122-E14233703A6B}"/>
    <cellStyle name="20% - Accent4 2 3 5 3 4" xfId="23082" xr:uid="{6A8170FE-56F1-4B3A-9D26-D53D9953A945}"/>
    <cellStyle name="20% - Accent4 2 3 5 4" xfId="10417" xr:uid="{38FD0328-CF2E-4D58-8552-032BFC4A2882}"/>
    <cellStyle name="20% - Accent4 2 3 5 4 2" xfId="36592" xr:uid="{35DE324D-83DA-4861-9840-9CE2B308F1E9}"/>
    <cellStyle name="20% - Accent4 2 3 5 5" xfId="27312" xr:uid="{199A6111-CDC4-4EE1-AD45-97C731F3066F}"/>
    <cellStyle name="20% - Accent4 2 3 5 6" xfId="18865" xr:uid="{8EB8B4F9-A6A6-4019-BC62-54A13FED5A9E}"/>
    <cellStyle name="20% - Accent4 2 3 6" xfId="2292" xr:uid="{00000000-0005-0000-0000-00001C020000}"/>
    <cellStyle name="20% - Accent4 2 3 6 2" xfId="6598" xr:uid="{00000000-0005-0000-0000-00001D020000}"/>
    <cellStyle name="20% - Accent4 2 3 6 2 2" xfId="15048" xr:uid="{83F68548-35FB-43C4-8625-9FDAE5B83A62}"/>
    <cellStyle name="20% - Accent4 2 3 6 2 2 2" xfId="41222" xr:uid="{07433F31-20A3-4C13-9A5E-C68AD7903FB1}"/>
    <cellStyle name="20% - Accent4 2 3 6 2 3" xfId="31943" xr:uid="{800B879B-C7FA-4722-9A47-DB562F649B6C}"/>
    <cellStyle name="20% - Accent4 2 3 6 2 4" xfId="23495" xr:uid="{38627973-721F-4CB3-B675-9BDB5751BF1B}"/>
    <cellStyle name="20% - Accent4 2 3 6 3" xfId="10830" xr:uid="{1A602A7B-8F76-4BBD-8FDA-0B101BA826FA}"/>
    <cellStyle name="20% - Accent4 2 3 6 3 2" xfId="37005" xr:uid="{FB5D2EAB-CE52-45E0-ADB5-E13D6B4EFC3B}"/>
    <cellStyle name="20% - Accent4 2 3 6 4" xfId="27725" xr:uid="{8A7447EE-8489-407A-AC8F-8577CCDB3F13}"/>
    <cellStyle name="20% - Accent4 2 3 6 5" xfId="19278" xr:uid="{A47CC442-C291-49A9-A8B9-DEF659E94EEB}"/>
    <cellStyle name="20% - Accent4 2 3 7" xfId="4532" xr:uid="{00000000-0005-0000-0000-00001E020000}"/>
    <cellStyle name="20% - Accent4 2 3 7 2" xfId="12982" xr:uid="{194B012C-0257-42DC-8E87-E2C5DE6F696D}"/>
    <cellStyle name="20% - Accent4 2 3 7 2 2" xfId="39156" xr:uid="{6F8AC1BE-F798-4C75-BE15-F217A2D4BD8A}"/>
    <cellStyle name="20% - Accent4 2 3 7 3" xfId="29877" xr:uid="{46988CD9-95B5-4122-A293-ECCE3BA26181}"/>
    <cellStyle name="20% - Accent4 2 3 7 4" xfId="21429" xr:uid="{286EA8BC-AB1A-4F99-A218-6C3289F29EC6}"/>
    <cellStyle name="20% - Accent4 2 3 8" xfId="8764" xr:uid="{9A5FAC58-A91B-48DA-9F92-42FA1E9524ED}"/>
    <cellStyle name="20% - Accent4 2 3 8 2" xfId="34939" xr:uid="{C1B607B8-760F-4076-AA18-ED780F4F5A51}"/>
    <cellStyle name="20% - Accent4 2 3 9" xfId="34107" xr:uid="{0B93A3CC-4416-4E49-AEF1-C8D88C4AB1EB}"/>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1EBA6EDE-C088-4F6F-A78B-BC4D87263506}"/>
    <cellStyle name="20% - Accent4 2 4 2 2 2 2" xfId="41712" xr:uid="{8D4704D1-2BBC-4B01-A4ED-B46F1B4A9708}"/>
    <cellStyle name="20% - Accent4 2 4 2 2 3" xfId="32433" xr:uid="{14735D3A-A8FE-4ED0-9652-BDDCBC569A1B}"/>
    <cellStyle name="20% - Accent4 2 4 2 2 4" xfId="23985" xr:uid="{8B080553-AC9C-49C2-B7DC-6318AB26DE8D}"/>
    <cellStyle name="20% - Accent4 2 4 2 3" xfId="11320" xr:uid="{B86EEB21-3AE7-482E-9776-D788AFB1F909}"/>
    <cellStyle name="20% - Accent4 2 4 2 3 2" xfId="37495" xr:uid="{00C94164-D665-475F-9AF2-46A649293811}"/>
    <cellStyle name="20% - Accent4 2 4 2 4" xfId="28215" xr:uid="{E0D73864-D00F-4402-8807-4E03FE7232D8}"/>
    <cellStyle name="20% - Accent4 2 4 2 5" xfId="19768" xr:uid="{DE69282E-C9C7-48C0-9072-287B2FA65EFC}"/>
    <cellStyle name="20% - Accent4 2 4 3" xfId="4943" xr:uid="{00000000-0005-0000-0000-000022020000}"/>
    <cellStyle name="20% - Accent4 2 4 3 2" xfId="13393" xr:uid="{F1126330-0634-406B-A8F8-240FFEC83AAC}"/>
    <cellStyle name="20% - Accent4 2 4 3 2 2" xfId="39567" xr:uid="{FED0EF8C-80B2-4642-A7E8-0854D73238F2}"/>
    <cellStyle name="20% - Accent4 2 4 3 3" xfId="30288" xr:uid="{A1C3AF52-45C7-4D78-97A1-26A941FD9603}"/>
    <cellStyle name="20% - Accent4 2 4 3 4" xfId="21840" xr:uid="{94857A33-0525-42BA-8C0C-F28E1E80781A}"/>
    <cellStyle name="20% - Accent4 2 4 4" xfId="9175" xr:uid="{6168EE5E-D1CC-49BD-857D-8AF97810513C}"/>
    <cellStyle name="20% - Accent4 2 4 4 2" xfId="35350" xr:uid="{810846D9-68FB-4EB1-AC25-AAB93F7DCD05}"/>
    <cellStyle name="20% - Accent4 2 4 5" xfId="34520" xr:uid="{A9943613-38C6-4422-9640-B53990BF8E59}"/>
    <cellStyle name="20% - Accent4 2 4 6" xfId="26070" xr:uid="{E2EB3730-0B69-4CDB-A3F2-43C1960C7D9D}"/>
    <cellStyle name="20% - Accent4 2 4 7" xfId="17623" xr:uid="{D1A99856-7A6E-484E-BC8E-23EC436E744A}"/>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6C704C4E-C6B8-41CC-8EBF-47B3CB951C7C}"/>
    <cellStyle name="20% - Accent4 2 5 2 2 2 2" xfId="42125" xr:uid="{DCF60514-5EEE-471E-B9AC-8D91AACE5373}"/>
    <cellStyle name="20% - Accent4 2 5 2 2 3" xfId="32846" xr:uid="{4694337A-974A-45DC-BA14-AF446510CBAD}"/>
    <cellStyle name="20% - Accent4 2 5 2 2 4" xfId="24398" xr:uid="{888D5460-E689-4985-8FE0-8AADE8F4263F}"/>
    <cellStyle name="20% - Accent4 2 5 2 3" xfId="11733" xr:uid="{BC3187CB-DF61-454A-959A-C5D2C0482982}"/>
    <cellStyle name="20% - Accent4 2 5 2 3 2" xfId="37908" xr:uid="{6403B0C3-5D80-45AD-B7AF-805D4924DDDE}"/>
    <cellStyle name="20% - Accent4 2 5 2 4" xfId="28628" xr:uid="{8BEAA263-2F0D-4BED-B784-46856F27829C}"/>
    <cellStyle name="20% - Accent4 2 5 2 5" xfId="20181" xr:uid="{E05EC310-D917-4AE1-B0C0-0CE090790E9E}"/>
    <cellStyle name="20% - Accent4 2 5 3" xfId="5356" xr:uid="{00000000-0005-0000-0000-000026020000}"/>
    <cellStyle name="20% - Accent4 2 5 3 2" xfId="13806" xr:uid="{A122DFDC-B6FC-431B-B781-A246611022AD}"/>
    <cellStyle name="20% - Accent4 2 5 3 2 2" xfId="39980" xr:uid="{3C6B909E-04B5-4EE0-9E16-AA7E3EC472C9}"/>
    <cellStyle name="20% - Accent4 2 5 3 3" xfId="30701" xr:uid="{B0B7DE23-EE3B-44CC-A21F-6638A367F8C5}"/>
    <cellStyle name="20% - Accent4 2 5 3 4" xfId="22253" xr:uid="{A7E66DA8-CAC1-4A5D-AB33-9344C648898D}"/>
    <cellStyle name="20% - Accent4 2 5 4" xfId="9588" xr:uid="{1650C583-1649-401A-82BA-53B8052F0623}"/>
    <cellStyle name="20% - Accent4 2 5 4 2" xfId="35763" xr:uid="{801A81C8-A5CC-42A8-B279-8E1249E85AB6}"/>
    <cellStyle name="20% - Accent4 2 5 5" xfId="26483" xr:uid="{9415F206-36BE-4694-AB30-63E2FB9237AA}"/>
    <cellStyle name="20% - Accent4 2 5 6" xfId="18036" xr:uid="{290AB24A-3020-4535-A78B-C8664196DDF8}"/>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171BC8CF-07CF-41F3-9090-CEAD409098EA}"/>
    <cellStyle name="20% - Accent4 2 6 2 2 2 2" xfId="42538" xr:uid="{4CEF4C61-F3E9-490D-9158-C3F24BCE3EA8}"/>
    <cellStyle name="20% - Accent4 2 6 2 2 3" xfId="33259" xr:uid="{4F96BDFC-CE5A-4C1D-B195-674D65D65FC5}"/>
    <cellStyle name="20% - Accent4 2 6 2 2 4" xfId="24811" xr:uid="{E5F27DFB-A137-4FEC-B9C8-48346E70B624}"/>
    <cellStyle name="20% - Accent4 2 6 2 3" xfId="12146" xr:uid="{1D9A0A6F-7896-4EBB-B694-682C5FDDCFBD}"/>
    <cellStyle name="20% - Accent4 2 6 2 3 2" xfId="38321" xr:uid="{0FFB669F-D538-4DEE-9E61-E49D7978075B}"/>
    <cellStyle name="20% - Accent4 2 6 2 4" xfId="29041" xr:uid="{882E6060-105F-4A31-9286-255BF74E149C}"/>
    <cellStyle name="20% - Accent4 2 6 2 5" xfId="20594" xr:uid="{8E5FD235-EB65-40A1-9C51-8F629F92656D}"/>
    <cellStyle name="20% - Accent4 2 6 3" xfId="5769" xr:uid="{00000000-0005-0000-0000-00002A020000}"/>
    <cellStyle name="20% - Accent4 2 6 3 2" xfId="14219" xr:uid="{4BA91E9E-0FD8-4157-89CD-EF04956C2404}"/>
    <cellStyle name="20% - Accent4 2 6 3 2 2" xfId="40393" xr:uid="{19219E57-E608-4427-87A1-B8A8B390CEBC}"/>
    <cellStyle name="20% - Accent4 2 6 3 3" xfId="31114" xr:uid="{9ED1F234-024D-4F31-A5E6-8CED8FE0702E}"/>
    <cellStyle name="20% - Accent4 2 6 3 4" xfId="22666" xr:uid="{08248974-7954-43E8-9091-A21BB786D1F4}"/>
    <cellStyle name="20% - Accent4 2 6 4" xfId="10001" xr:uid="{1301C8E4-D6E8-4F2B-ADD9-67C089FA9608}"/>
    <cellStyle name="20% - Accent4 2 6 4 2" xfId="36176" xr:uid="{7C3BA0A9-A401-48F3-BD30-699D6B98D00F}"/>
    <cellStyle name="20% - Accent4 2 6 5" xfId="26896" xr:uid="{9D1192F7-8641-4D17-91FE-21EA9A8456D3}"/>
    <cellStyle name="20% - Accent4 2 6 6" xfId="18449" xr:uid="{725464FC-EF4C-44FB-9EA9-25DEF3DF5222}"/>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FDA709A8-62DC-49D9-8E84-00407105FADC}"/>
    <cellStyle name="20% - Accent4 2 7 2 2 2 2" xfId="42951" xr:uid="{0F5BF453-17ED-4853-A3F2-45C6A387D8B5}"/>
    <cellStyle name="20% - Accent4 2 7 2 2 3" xfId="33672" xr:uid="{F78C2AA6-71D6-4CF4-9B0E-B0933FD30A0E}"/>
    <cellStyle name="20% - Accent4 2 7 2 2 4" xfId="25224" xr:uid="{B132EEB8-1651-44C5-AD55-4D9018CA3B65}"/>
    <cellStyle name="20% - Accent4 2 7 2 3" xfId="12559" xr:uid="{0C08A27A-4A5E-445C-8134-04CAC11F5DC4}"/>
    <cellStyle name="20% - Accent4 2 7 2 3 2" xfId="38734" xr:uid="{F987758F-5F72-4860-BFB3-5D30CF60C77F}"/>
    <cellStyle name="20% - Accent4 2 7 2 4" xfId="29454" xr:uid="{D2AEF664-090D-4693-BFB6-4B8B18E51627}"/>
    <cellStyle name="20% - Accent4 2 7 2 5" xfId="21007" xr:uid="{9C0A3845-CB4F-4E39-933F-20CE7F2D405C}"/>
    <cellStyle name="20% - Accent4 2 7 3" xfId="6182" xr:uid="{00000000-0005-0000-0000-00002E020000}"/>
    <cellStyle name="20% - Accent4 2 7 3 2" xfId="14632" xr:uid="{1C56E188-4B8A-4D91-B02A-CC755E37C900}"/>
    <cellStyle name="20% - Accent4 2 7 3 2 2" xfId="40806" xr:uid="{F021169D-7862-49F6-8FF5-0B23557B6CC7}"/>
    <cellStyle name="20% - Accent4 2 7 3 3" xfId="31527" xr:uid="{F91AE092-E9D8-4BC1-AFB4-FF66C0222183}"/>
    <cellStyle name="20% - Accent4 2 7 3 4" xfId="23079" xr:uid="{170ACA95-95FF-4770-BEF5-A1F80D2C29E8}"/>
    <cellStyle name="20% - Accent4 2 7 4" xfId="10414" xr:uid="{A0CDF08F-9783-42F2-A7C5-64D1158FDE12}"/>
    <cellStyle name="20% - Accent4 2 7 4 2" xfId="36589" xr:uid="{5AE030C8-2F10-41F0-817C-FBBFE25AE674}"/>
    <cellStyle name="20% - Accent4 2 7 5" xfId="27309" xr:uid="{5B3AD9D6-A98F-40A5-9F41-CD452862C611}"/>
    <cellStyle name="20% - Accent4 2 7 6" xfId="18862" xr:uid="{F4F181A9-B153-4606-B76D-F867C6A936E7}"/>
    <cellStyle name="20% - Accent4 2 8" xfId="2289" xr:uid="{00000000-0005-0000-0000-00002F020000}"/>
    <cellStyle name="20% - Accent4 2 8 2" xfId="6595" xr:uid="{00000000-0005-0000-0000-000030020000}"/>
    <cellStyle name="20% - Accent4 2 8 2 2" xfId="15045" xr:uid="{B5EC5D64-8866-4F53-9E93-B8FB34FE4500}"/>
    <cellStyle name="20% - Accent4 2 8 2 2 2" xfId="41219" xr:uid="{14C83808-D73D-4A9E-B04C-A6E649930ABA}"/>
    <cellStyle name="20% - Accent4 2 8 2 3" xfId="31940" xr:uid="{2CE64993-9965-4071-B6AE-C44AE3AB8D6A}"/>
    <cellStyle name="20% - Accent4 2 8 2 4" xfId="23492" xr:uid="{3A1B21B5-7546-4276-AC21-962141D54967}"/>
    <cellStyle name="20% - Accent4 2 8 3" xfId="10827" xr:uid="{AFCEB764-9FC8-4E7E-AB3D-D7DEB98B287B}"/>
    <cellStyle name="20% - Accent4 2 8 3 2" xfId="37002" xr:uid="{EAFF6195-F588-4E86-92BF-A955446CAF7A}"/>
    <cellStyle name="20% - Accent4 2 8 4" xfId="27722" xr:uid="{4D167BF9-0AB4-4495-B3FD-C89D731A5470}"/>
    <cellStyle name="20% - Accent4 2 8 5" xfId="19275" xr:uid="{5F38B694-F0BB-4D61-A30E-4167C10F81EA}"/>
    <cellStyle name="20% - Accent4 2 9" xfId="4529" xr:uid="{00000000-0005-0000-0000-000031020000}"/>
    <cellStyle name="20% - Accent4 2 9 2" xfId="12979" xr:uid="{3F5E3525-3DEF-4E54-9D4E-A238EA891028}"/>
    <cellStyle name="20% - Accent4 2 9 2 2" xfId="39153" xr:uid="{FF581E58-CF40-4012-B9B7-0099CA98AD1D}"/>
    <cellStyle name="20% - Accent4 2 9 3" xfId="29874" xr:uid="{F5997AF5-8607-4AF3-9CE6-36C9A36ACCA2}"/>
    <cellStyle name="20% - Accent4 2 9 4" xfId="21426" xr:uid="{3004385B-E8C1-47F7-B186-E4DC034B7182}"/>
    <cellStyle name="20% - Accent4 3" xfId="30" xr:uid="{00000000-0005-0000-0000-000032020000}"/>
    <cellStyle name="20% - Accent4 3 10" xfId="34108" xr:uid="{7CCAFD5C-78E1-4F0E-A787-F97E40C04F47}"/>
    <cellStyle name="20% - Accent4 3 11" xfId="25660" xr:uid="{FBA48F76-CCA3-4A70-A53F-20B37F852C71}"/>
    <cellStyle name="20% - Accent4 3 12" xfId="17213" xr:uid="{6D078AC7-7907-4DF3-A5F2-2DA985151982}"/>
    <cellStyle name="20% - Accent4 3 2" xfId="31" xr:uid="{00000000-0005-0000-0000-000033020000}"/>
    <cellStyle name="20% - Accent4 3 2 10" xfId="25661" xr:uid="{311AB241-CF2A-4691-BDB8-2FACA3578EFC}"/>
    <cellStyle name="20% - Accent4 3 2 11" xfId="17214" xr:uid="{334D4C79-2982-4807-B6F6-3F24614115A5}"/>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014148A4-D0ED-4E59-882F-26B59C85D778}"/>
    <cellStyle name="20% - Accent4 3 2 2 2 2 2 2" xfId="41717" xr:uid="{AA9C0E52-B1ED-40F9-9720-276DA1A3908F}"/>
    <cellStyle name="20% - Accent4 3 2 2 2 2 3" xfId="32438" xr:uid="{036A9D46-90CF-4209-B310-84C17BCB3ABB}"/>
    <cellStyle name="20% - Accent4 3 2 2 2 2 4" xfId="23990" xr:uid="{EFF22188-317F-4DEE-90F8-5A31FE321292}"/>
    <cellStyle name="20% - Accent4 3 2 2 2 3" xfId="11325" xr:uid="{51120FD9-0B60-46EE-868B-AFEF1A30BF9A}"/>
    <cellStyle name="20% - Accent4 3 2 2 2 3 2" xfId="37500" xr:uid="{40DB7BF9-8E99-4492-B4B8-8691F60444B6}"/>
    <cellStyle name="20% - Accent4 3 2 2 2 4" xfId="28220" xr:uid="{15BF0A80-7406-458E-884F-98998C25B53D}"/>
    <cellStyle name="20% - Accent4 3 2 2 2 5" xfId="19773" xr:uid="{6D462294-23E3-49DE-85F7-3B6BD440F487}"/>
    <cellStyle name="20% - Accent4 3 2 2 3" xfId="4948" xr:uid="{00000000-0005-0000-0000-000037020000}"/>
    <cellStyle name="20% - Accent4 3 2 2 3 2" xfId="13398" xr:uid="{4C9CF820-820C-40F0-9B2E-3E81EE9A9470}"/>
    <cellStyle name="20% - Accent4 3 2 2 3 2 2" xfId="39572" xr:uid="{1E8E40E6-B6EF-456C-B434-6D0822F3E7D5}"/>
    <cellStyle name="20% - Accent4 3 2 2 3 3" xfId="30293" xr:uid="{B555D854-3337-4D28-A1E8-5D93EBBED175}"/>
    <cellStyle name="20% - Accent4 3 2 2 3 4" xfId="21845" xr:uid="{1A3F3CD1-0053-4368-B412-9A4AE6284AFD}"/>
    <cellStyle name="20% - Accent4 3 2 2 4" xfId="9180" xr:uid="{A797CD70-07F7-47B5-AD7A-5E5DFC8E5EA7}"/>
    <cellStyle name="20% - Accent4 3 2 2 4 2" xfId="35355" xr:uid="{63EF6524-C1BB-4BA2-9C6C-FFC1A156A4CC}"/>
    <cellStyle name="20% - Accent4 3 2 2 5" xfId="34525" xr:uid="{1E9A73E6-2A75-4432-9104-24DA4B546D61}"/>
    <cellStyle name="20% - Accent4 3 2 2 6" xfId="26075" xr:uid="{F5B14C16-DEBB-4B15-B481-D0FA0A20C6DB}"/>
    <cellStyle name="20% - Accent4 3 2 2 7" xfId="17628" xr:uid="{B6692836-CD67-4E90-93A9-041D7340AE8C}"/>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CF3D88B7-BA29-4646-81C0-4D0EDB257DC1}"/>
    <cellStyle name="20% - Accent4 3 2 3 2 2 2 2" xfId="42130" xr:uid="{7BCF1DA5-8D3C-41BF-9769-65E3AE7C4CA5}"/>
    <cellStyle name="20% - Accent4 3 2 3 2 2 3" xfId="32851" xr:uid="{6A8DBAA4-B54F-45DA-B588-704EE04830D0}"/>
    <cellStyle name="20% - Accent4 3 2 3 2 2 4" xfId="24403" xr:uid="{41C98510-26B4-4B04-B57F-3F12999849CE}"/>
    <cellStyle name="20% - Accent4 3 2 3 2 3" xfId="11738" xr:uid="{07F244E0-F64E-4D89-8D64-4DDA56134387}"/>
    <cellStyle name="20% - Accent4 3 2 3 2 3 2" xfId="37913" xr:uid="{C219A3E9-025B-4C25-977C-50264B6467EE}"/>
    <cellStyle name="20% - Accent4 3 2 3 2 4" xfId="28633" xr:uid="{CF498D7D-BFF2-4F78-8B83-64C73BBE3A71}"/>
    <cellStyle name="20% - Accent4 3 2 3 2 5" xfId="20186" xr:uid="{DF48FB52-512F-4DD3-9050-13499E2421D2}"/>
    <cellStyle name="20% - Accent4 3 2 3 3" xfId="5361" xr:uid="{00000000-0005-0000-0000-00003B020000}"/>
    <cellStyle name="20% - Accent4 3 2 3 3 2" xfId="13811" xr:uid="{7541EE02-9520-4915-BCD3-81F5C1D36373}"/>
    <cellStyle name="20% - Accent4 3 2 3 3 2 2" xfId="39985" xr:uid="{8A4E6A46-085F-4E1A-9B4D-20BC705D5877}"/>
    <cellStyle name="20% - Accent4 3 2 3 3 3" xfId="30706" xr:uid="{E94E2557-8F67-4141-A5FF-8399B80326C6}"/>
    <cellStyle name="20% - Accent4 3 2 3 3 4" xfId="22258" xr:uid="{C2C0E50C-69A5-4607-AF6D-6FAEE1F9D219}"/>
    <cellStyle name="20% - Accent4 3 2 3 4" xfId="9593" xr:uid="{4ED74571-4390-414B-9BDB-7D44D968CAA9}"/>
    <cellStyle name="20% - Accent4 3 2 3 4 2" xfId="35768" xr:uid="{1578913B-D7BD-49AE-AB19-DB937720B8CA}"/>
    <cellStyle name="20% - Accent4 3 2 3 5" xfId="26488" xr:uid="{BE6055F4-12BF-4A9B-B42F-F4CA9A485429}"/>
    <cellStyle name="20% - Accent4 3 2 3 6" xfId="18041" xr:uid="{7A1D4B60-9D9D-4754-9FFB-2B9717E21994}"/>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8DE512FF-325D-4BE0-95D9-166779AB9E1B}"/>
    <cellStyle name="20% - Accent4 3 2 4 2 2 2 2" xfId="42543" xr:uid="{77F6FEB6-B9B9-4C70-8FD7-D78AFBFCACBB}"/>
    <cellStyle name="20% - Accent4 3 2 4 2 2 3" xfId="33264" xr:uid="{9AD88978-7F69-47CF-B03E-DADD81DD6DB0}"/>
    <cellStyle name="20% - Accent4 3 2 4 2 2 4" xfId="24816" xr:uid="{F3D1C0D0-278F-4993-B911-745AA65D3195}"/>
    <cellStyle name="20% - Accent4 3 2 4 2 3" xfId="12151" xr:uid="{EC279380-F2F0-4D24-86F9-CEDFA6AEC149}"/>
    <cellStyle name="20% - Accent4 3 2 4 2 3 2" xfId="38326" xr:uid="{3B6E5D68-E64D-40AE-9528-F4CB563D20AC}"/>
    <cellStyle name="20% - Accent4 3 2 4 2 4" xfId="29046" xr:uid="{74EBBC09-555C-4ACF-B71B-2F89FA0B6827}"/>
    <cellStyle name="20% - Accent4 3 2 4 2 5" xfId="20599" xr:uid="{B3CD5278-2FC6-4950-99AE-C282D05939BC}"/>
    <cellStyle name="20% - Accent4 3 2 4 3" xfId="5774" xr:uid="{00000000-0005-0000-0000-00003F020000}"/>
    <cellStyle name="20% - Accent4 3 2 4 3 2" xfId="14224" xr:uid="{6631F25C-205C-4AD0-95AC-FD73ED67780C}"/>
    <cellStyle name="20% - Accent4 3 2 4 3 2 2" xfId="40398" xr:uid="{0BAAADA0-9779-4118-BCA5-FB658FE728EE}"/>
    <cellStyle name="20% - Accent4 3 2 4 3 3" xfId="31119" xr:uid="{C3F3226E-BC47-44AC-894B-35E5426B450B}"/>
    <cellStyle name="20% - Accent4 3 2 4 3 4" xfId="22671" xr:uid="{0800F6F7-517D-4B92-A210-A83CECC84A2D}"/>
    <cellStyle name="20% - Accent4 3 2 4 4" xfId="10006" xr:uid="{DDBDA7C9-E953-4433-BC94-8904EBC74A8B}"/>
    <cellStyle name="20% - Accent4 3 2 4 4 2" xfId="36181" xr:uid="{4AB35E61-D1D6-4CA4-B0FC-C62DF3892D31}"/>
    <cellStyle name="20% - Accent4 3 2 4 5" xfId="26901" xr:uid="{5AC0EECA-FB57-42AA-846A-B575187CAACB}"/>
    <cellStyle name="20% - Accent4 3 2 4 6" xfId="18454" xr:uid="{640389F0-6275-4205-A002-5A4FA12D8508}"/>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B382D57F-094C-4930-AAE2-257906917FA4}"/>
    <cellStyle name="20% - Accent4 3 2 5 2 2 2 2" xfId="42956" xr:uid="{DE49E229-A4EA-46B3-9440-8A4E65194783}"/>
    <cellStyle name="20% - Accent4 3 2 5 2 2 3" xfId="33677" xr:uid="{972B4689-02A1-41C1-BA66-B647FE9785E3}"/>
    <cellStyle name="20% - Accent4 3 2 5 2 2 4" xfId="25229" xr:uid="{FA5051FD-88A5-4630-8D18-C521B0719CED}"/>
    <cellStyle name="20% - Accent4 3 2 5 2 3" xfId="12564" xr:uid="{20AD4645-EB93-4EB0-A9A8-CB1B9585D53F}"/>
    <cellStyle name="20% - Accent4 3 2 5 2 3 2" xfId="38739" xr:uid="{54BA230C-F681-4202-880C-FD2A3145B55B}"/>
    <cellStyle name="20% - Accent4 3 2 5 2 4" xfId="29459" xr:uid="{20F49047-4933-4A20-A290-184FB31981B1}"/>
    <cellStyle name="20% - Accent4 3 2 5 2 5" xfId="21012" xr:uid="{22864074-48FD-4612-854D-3083D0BEF9AA}"/>
    <cellStyle name="20% - Accent4 3 2 5 3" xfId="6187" xr:uid="{00000000-0005-0000-0000-000043020000}"/>
    <cellStyle name="20% - Accent4 3 2 5 3 2" xfId="14637" xr:uid="{9490CEB0-2738-49C6-A158-E4E5650EDE73}"/>
    <cellStyle name="20% - Accent4 3 2 5 3 2 2" xfId="40811" xr:uid="{41B2B8E8-336E-43FC-BDEC-EAC8219F43A2}"/>
    <cellStyle name="20% - Accent4 3 2 5 3 3" xfId="31532" xr:uid="{2F90F88B-340B-4FB0-8632-AA176B144DBC}"/>
    <cellStyle name="20% - Accent4 3 2 5 3 4" xfId="23084" xr:uid="{C6A04C60-3771-431D-A693-44D8736DB980}"/>
    <cellStyle name="20% - Accent4 3 2 5 4" xfId="10419" xr:uid="{70514DA0-175E-40F8-B2C8-FE05741B43DD}"/>
    <cellStyle name="20% - Accent4 3 2 5 4 2" xfId="36594" xr:uid="{DCD6DC3C-31AB-411C-8B84-1663CB8D6705}"/>
    <cellStyle name="20% - Accent4 3 2 5 5" xfId="27314" xr:uid="{6A1515E1-9A0D-43AA-B526-757C297EF4D8}"/>
    <cellStyle name="20% - Accent4 3 2 5 6" xfId="18867" xr:uid="{808779AD-F127-4D06-9977-1E698DDEC0C6}"/>
    <cellStyle name="20% - Accent4 3 2 6" xfId="2294" xr:uid="{00000000-0005-0000-0000-000044020000}"/>
    <cellStyle name="20% - Accent4 3 2 6 2" xfId="6600" xr:uid="{00000000-0005-0000-0000-000045020000}"/>
    <cellStyle name="20% - Accent4 3 2 6 2 2" xfId="15050" xr:uid="{DB1120E5-69AA-49AC-8924-CB886CA91E15}"/>
    <cellStyle name="20% - Accent4 3 2 6 2 2 2" xfId="41224" xr:uid="{7B0DEDFF-998C-49CB-98EB-40E4F526CEE2}"/>
    <cellStyle name="20% - Accent4 3 2 6 2 3" xfId="31945" xr:uid="{44327FC8-5238-47DC-8873-2480A61CA8A6}"/>
    <cellStyle name="20% - Accent4 3 2 6 2 4" xfId="23497" xr:uid="{FE9B297E-02D2-4C78-A0C6-CF5D0BDBC061}"/>
    <cellStyle name="20% - Accent4 3 2 6 3" xfId="10832" xr:uid="{34795D7D-B287-4ECC-82DA-10223BC1DDBA}"/>
    <cellStyle name="20% - Accent4 3 2 6 3 2" xfId="37007" xr:uid="{3F1B5D30-A03B-4CFF-97E0-A80A7DEBCAF2}"/>
    <cellStyle name="20% - Accent4 3 2 6 4" xfId="27727" xr:uid="{64C1DD59-D2E9-43AA-B38E-88A41519B6B9}"/>
    <cellStyle name="20% - Accent4 3 2 6 5" xfId="19280" xr:uid="{9FD749B0-4F3A-4745-ADCA-05081353C7C8}"/>
    <cellStyle name="20% - Accent4 3 2 7" xfId="4534" xr:uid="{00000000-0005-0000-0000-000046020000}"/>
    <cellStyle name="20% - Accent4 3 2 7 2" xfId="12984" xr:uid="{D4157717-E678-4660-8C9A-510C637EA13E}"/>
    <cellStyle name="20% - Accent4 3 2 7 2 2" xfId="39158" xr:uid="{85B4EE26-EC2B-492B-809E-5220C456D57B}"/>
    <cellStyle name="20% - Accent4 3 2 7 3" xfId="29879" xr:uid="{6B710789-22E0-4770-A462-CF6B42735694}"/>
    <cellStyle name="20% - Accent4 3 2 7 4" xfId="21431" xr:uid="{15C6068D-F158-4A8E-86D2-2802250A03AE}"/>
    <cellStyle name="20% - Accent4 3 2 8" xfId="8766" xr:uid="{F4426B2C-41E1-408C-96D3-8A7CA883D391}"/>
    <cellStyle name="20% - Accent4 3 2 8 2" xfId="34941" xr:uid="{9ABC894C-2820-4630-88FA-C3983C3622C0}"/>
    <cellStyle name="20% - Accent4 3 2 9" xfId="34109" xr:uid="{73F8CACE-278B-4AD2-BC1E-DE4895C20ADC}"/>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E84F6F0E-4061-49CE-9F1B-8B24EBAD59A5}"/>
    <cellStyle name="20% - Accent4 3 3 2 2 2 2" xfId="41716" xr:uid="{4E83177D-6690-4DC9-9BBD-DF3D7FF73547}"/>
    <cellStyle name="20% - Accent4 3 3 2 2 3" xfId="32437" xr:uid="{BE52FC42-A3BA-41DF-9209-3BA457320B91}"/>
    <cellStyle name="20% - Accent4 3 3 2 2 4" xfId="23989" xr:uid="{58BE6CD6-71AF-4293-9BAD-721147AF5AFB}"/>
    <cellStyle name="20% - Accent4 3 3 2 3" xfId="11324" xr:uid="{E4F6D140-8A13-4161-91A9-D7CAA3E98114}"/>
    <cellStyle name="20% - Accent4 3 3 2 3 2" xfId="37499" xr:uid="{6A814BC8-3C27-4751-916E-D511BA40F494}"/>
    <cellStyle name="20% - Accent4 3 3 2 4" xfId="28219" xr:uid="{E8E365BC-6C5B-40FF-B512-573599053409}"/>
    <cellStyle name="20% - Accent4 3 3 2 5" xfId="19772" xr:uid="{F34173E0-15D1-4C9F-808D-B49BDCEB552B}"/>
    <cellStyle name="20% - Accent4 3 3 3" xfId="4947" xr:uid="{00000000-0005-0000-0000-00004A020000}"/>
    <cellStyle name="20% - Accent4 3 3 3 2" xfId="13397" xr:uid="{330570DC-ACB5-4C59-AA82-51AF6350AB98}"/>
    <cellStyle name="20% - Accent4 3 3 3 2 2" xfId="39571" xr:uid="{3410778D-3B6B-4751-989E-C4F3D16B472F}"/>
    <cellStyle name="20% - Accent4 3 3 3 3" xfId="30292" xr:uid="{F1FFF1C4-FB0A-4DB2-B4E5-C891D308BD02}"/>
    <cellStyle name="20% - Accent4 3 3 3 4" xfId="21844" xr:uid="{40556B8A-A828-46A7-B7CC-F666E37AC5A8}"/>
    <cellStyle name="20% - Accent4 3 3 4" xfId="9179" xr:uid="{ECBF254C-96F4-497F-B7FE-CC231F3ED824}"/>
    <cellStyle name="20% - Accent4 3 3 4 2" xfId="35354" xr:uid="{955A5B57-85BA-4D5D-B1B1-CF12886B13BE}"/>
    <cellStyle name="20% - Accent4 3 3 5" xfId="34524" xr:uid="{DA542B65-BE3D-44B6-B5DC-68C81275BC10}"/>
    <cellStyle name="20% - Accent4 3 3 6" xfId="26074" xr:uid="{BC2A4B62-3EC0-44D0-8851-CEDE88982215}"/>
    <cellStyle name="20% - Accent4 3 3 7" xfId="17627" xr:uid="{5ED70454-BC70-4E0F-8DE1-CE7582E0A68A}"/>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B863B697-93BD-4CE1-BE2C-A61E3E9F7916}"/>
    <cellStyle name="20% - Accent4 3 4 2 2 2 2" xfId="42129" xr:uid="{33A6625C-B51E-4B55-8E83-978DDD10A906}"/>
    <cellStyle name="20% - Accent4 3 4 2 2 3" xfId="32850" xr:uid="{6F13B058-E5FF-42CA-B84F-F8F5ACB016FA}"/>
    <cellStyle name="20% - Accent4 3 4 2 2 4" xfId="24402" xr:uid="{EC037079-4335-427B-AA83-EDDFE8CAC5D9}"/>
    <cellStyle name="20% - Accent4 3 4 2 3" xfId="11737" xr:uid="{A672DAAE-829B-47F8-A72D-015E6F3DBE1F}"/>
    <cellStyle name="20% - Accent4 3 4 2 3 2" xfId="37912" xr:uid="{072B519D-6594-4C55-BE98-5A9106E37576}"/>
    <cellStyle name="20% - Accent4 3 4 2 4" xfId="28632" xr:uid="{106CA7EF-3624-4686-BE60-6FD65B9AEEB9}"/>
    <cellStyle name="20% - Accent4 3 4 2 5" xfId="20185" xr:uid="{8BD21CDE-8AE1-4955-AA8F-B7BCCC893F5C}"/>
    <cellStyle name="20% - Accent4 3 4 3" xfId="5360" xr:uid="{00000000-0005-0000-0000-00004E020000}"/>
    <cellStyle name="20% - Accent4 3 4 3 2" xfId="13810" xr:uid="{474935F9-542A-4E2D-A2EF-9187C6B40F2C}"/>
    <cellStyle name="20% - Accent4 3 4 3 2 2" xfId="39984" xr:uid="{F372C8A0-91B1-4D90-937D-348B1B53B259}"/>
    <cellStyle name="20% - Accent4 3 4 3 3" xfId="30705" xr:uid="{F36FFEDC-FC63-481D-A393-260AAF44204A}"/>
    <cellStyle name="20% - Accent4 3 4 3 4" xfId="22257" xr:uid="{59511189-7F2E-4762-A2AB-C61D57D4363D}"/>
    <cellStyle name="20% - Accent4 3 4 4" xfId="9592" xr:uid="{E2B4C03A-5E7F-4312-8DA9-A0887E2EF672}"/>
    <cellStyle name="20% - Accent4 3 4 4 2" xfId="35767" xr:uid="{83228D71-31CF-4CE8-9744-543D4031D6D7}"/>
    <cellStyle name="20% - Accent4 3 4 5" xfId="26487" xr:uid="{AEB0976C-8D94-4C75-9497-77D692404776}"/>
    <cellStyle name="20% - Accent4 3 4 6" xfId="18040" xr:uid="{413ECCDF-46E1-469B-AE93-24D503B0D584}"/>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AA974AFF-032C-4AC4-A60A-15382F715F54}"/>
    <cellStyle name="20% - Accent4 3 5 2 2 2 2" xfId="42542" xr:uid="{D20583A7-2076-4E9C-B09E-C91E504B921F}"/>
    <cellStyle name="20% - Accent4 3 5 2 2 3" xfId="33263" xr:uid="{EB2E364F-7C2A-4632-AF33-3EC9ACAC2BB7}"/>
    <cellStyle name="20% - Accent4 3 5 2 2 4" xfId="24815" xr:uid="{C26912F3-7247-4C61-B1FE-E5916B307413}"/>
    <cellStyle name="20% - Accent4 3 5 2 3" xfId="12150" xr:uid="{AFBE9C92-8AF1-40EE-B6AD-C718A72C8357}"/>
    <cellStyle name="20% - Accent4 3 5 2 3 2" xfId="38325" xr:uid="{0839C61F-99FA-4AF9-93BA-3E8532AE3B1F}"/>
    <cellStyle name="20% - Accent4 3 5 2 4" xfId="29045" xr:uid="{97D62891-8B6D-48D9-85F2-6A1EACFB7E32}"/>
    <cellStyle name="20% - Accent4 3 5 2 5" xfId="20598" xr:uid="{2F101B22-B700-41D2-83E8-C23485A3635C}"/>
    <cellStyle name="20% - Accent4 3 5 3" xfId="5773" xr:uid="{00000000-0005-0000-0000-000052020000}"/>
    <cellStyle name="20% - Accent4 3 5 3 2" xfId="14223" xr:uid="{3CF856AB-B5F9-4315-9D80-FDCAA9AC84B5}"/>
    <cellStyle name="20% - Accent4 3 5 3 2 2" xfId="40397" xr:uid="{CD5F8A1C-FF26-4BAB-9824-1387D7F9880E}"/>
    <cellStyle name="20% - Accent4 3 5 3 3" xfId="31118" xr:uid="{9E73AF4B-8975-4766-ACA5-CB2065D723EE}"/>
    <cellStyle name="20% - Accent4 3 5 3 4" xfId="22670" xr:uid="{8B9E445F-8471-4B5A-B8A4-4CA98DCFC935}"/>
    <cellStyle name="20% - Accent4 3 5 4" xfId="10005" xr:uid="{7A3DF99C-19D9-47F5-8B0B-F23B10B144DE}"/>
    <cellStyle name="20% - Accent4 3 5 4 2" xfId="36180" xr:uid="{E74CF250-7201-4B58-B421-19320881E141}"/>
    <cellStyle name="20% - Accent4 3 5 5" xfId="26900" xr:uid="{89964A50-6D33-4A42-A1AC-1ED77E883BF7}"/>
    <cellStyle name="20% - Accent4 3 5 6" xfId="18453" xr:uid="{D09EC041-3902-435E-B905-6D43832DC653}"/>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BF430EEB-A7EC-46EE-AB77-80768B5A71ED}"/>
    <cellStyle name="20% - Accent4 3 6 2 2 2 2" xfId="42955" xr:uid="{9D62DF03-E901-478D-BD0D-F583B65E1482}"/>
    <cellStyle name="20% - Accent4 3 6 2 2 3" xfId="33676" xr:uid="{F594381C-9FAA-47C1-B4E6-92A9D252683C}"/>
    <cellStyle name="20% - Accent4 3 6 2 2 4" xfId="25228" xr:uid="{563FD80C-13A1-4566-A698-818F4455CD10}"/>
    <cellStyle name="20% - Accent4 3 6 2 3" xfId="12563" xr:uid="{5A194BC4-36CD-4715-BF95-87472B37A2C7}"/>
    <cellStyle name="20% - Accent4 3 6 2 3 2" xfId="38738" xr:uid="{5845316F-C746-4945-A46E-34D5EB8C6DCD}"/>
    <cellStyle name="20% - Accent4 3 6 2 4" xfId="29458" xr:uid="{C9E9B22F-C478-4A99-9DEB-0512D830AECD}"/>
    <cellStyle name="20% - Accent4 3 6 2 5" xfId="21011" xr:uid="{1FF6DD28-ACF6-4EAB-90B2-2BF1AFE8E364}"/>
    <cellStyle name="20% - Accent4 3 6 3" xfId="6186" xr:uid="{00000000-0005-0000-0000-000056020000}"/>
    <cellStyle name="20% - Accent4 3 6 3 2" xfId="14636" xr:uid="{85E526E2-5701-48F3-BD07-A80FEA7F7189}"/>
    <cellStyle name="20% - Accent4 3 6 3 2 2" xfId="40810" xr:uid="{C110145F-6BB0-4894-A479-50332B4DF7E5}"/>
    <cellStyle name="20% - Accent4 3 6 3 3" xfId="31531" xr:uid="{8EE366A7-7434-428B-BA37-1087E26BCEE8}"/>
    <cellStyle name="20% - Accent4 3 6 3 4" xfId="23083" xr:uid="{A8AEA0CE-5A43-4A08-8AF3-865D7780CD7B}"/>
    <cellStyle name="20% - Accent4 3 6 4" xfId="10418" xr:uid="{1C466E6B-DEEB-4EFD-A5C0-3210C81066A8}"/>
    <cellStyle name="20% - Accent4 3 6 4 2" xfId="36593" xr:uid="{67672C0F-707F-4ED4-A00B-BBA0B3CC3D09}"/>
    <cellStyle name="20% - Accent4 3 6 5" xfId="27313" xr:uid="{B62A798A-6EF6-4D3A-9984-D182959004FD}"/>
    <cellStyle name="20% - Accent4 3 6 6" xfId="18866" xr:uid="{39F7935B-2F64-4D94-BDA9-9892A3ECB4A7}"/>
    <cellStyle name="20% - Accent4 3 7" xfId="2293" xr:uid="{00000000-0005-0000-0000-000057020000}"/>
    <cellStyle name="20% - Accent4 3 7 2" xfId="6599" xr:uid="{00000000-0005-0000-0000-000058020000}"/>
    <cellStyle name="20% - Accent4 3 7 2 2" xfId="15049" xr:uid="{B114EF0E-1824-4915-A1E1-E379D91EF7D1}"/>
    <cellStyle name="20% - Accent4 3 7 2 2 2" xfId="41223" xr:uid="{C7E305FC-EFE7-44C5-8D55-9409D9B459D8}"/>
    <cellStyle name="20% - Accent4 3 7 2 3" xfId="31944" xr:uid="{DA3E6BE6-D761-474E-A9B8-3990C8C0E666}"/>
    <cellStyle name="20% - Accent4 3 7 2 4" xfId="23496" xr:uid="{BB88DC65-B3BB-4D8B-A899-A5366F5052D7}"/>
    <cellStyle name="20% - Accent4 3 7 3" xfId="10831" xr:uid="{41BD2AA7-8F80-47B9-93FC-AE011258843C}"/>
    <cellStyle name="20% - Accent4 3 7 3 2" xfId="37006" xr:uid="{80C78A4C-6C0F-4D53-BF8A-BEC7CFD6A6A8}"/>
    <cellStyle name="20% - Accent4 3 7 4" xfId="27726" xr:uid="{9B09BC1F-7508-48EE-8011-4CE6F5FA634F}"/>
    <cellStyle name="20% - Accent4 3 7 5" xfId="19279" xr:uid="{D18229FC-7041-43AB-97A0-02499003D84E}"/>
    <cellStyle name="20% - Accent4 3 8" xfId="4533" xr:uid="{00000000-0005-0000-0000-000059020000}"/>
    <cellStyle name="20% - Accent4 3 8 2" xfId="12983" xr:uid="{EF13168A-D73C-4E3E-B358-932D0117C396}"/>
    <cellStyle name="20% - Accent4 3 8 2 2" xfId="39157" xr:uid="{23EC03AE-2BC1-4049-A94A-0B349FCF2114}"/>
    <cellStyle name="20% - Accent4 3 8 3" xfId="29878" xr:uid="{55489D47-CE54-40CC-B14F-0B2FF2D7DFEA}"/>
    <cellStyle name="20% - Accent4 3 8 4" xfId="21430" xr:uid="{D3D06F9E-636C-43E0-8669-7EEB0F2DACF7}"/>
    <cellStyle name="20% - Accent4 3 9" xfId="8765" xr:uid="{FA0BD250-1E2E-4B9F-A2F9-197A03FB7747}"/>
    <cellStyle name="20% - Accent4 3 9 2" xfId="34940" xr:uid="{6D3DFC8A-96EA-4E92-9221-4D47B6B8A7E1}"/>
    <cellStyle name="20% - Accent4 4" xfId="32" xr:uid="{00000000-0005-0000-0000-00005A020000}"/>
    <cellStyle name="20% - Accent4 4 10" xfId="25662" xr:uid="{7D4C214D-99C4-45A9-B764-A25337DC3A98}"/>
    <cellStyle name="20% - Accent4 4 11" xfId="17215" xr:uid="{22E7E4E8-A863-4244-9AA8-82317B53B626}"/>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0093C84D-1065-4220-82FC-61F98E5BBD84}"/>
    <cellStyle name="20% - Accent4 4 2 2 2 2 2" xfId="41718" xr:uid="{11E83600-3511-4F9A-A5A2-128F0F60AB7E}"/>
    <cellStyle name="20% - Accent4 4 2 2 2 3" xfId="32439" xr:uid="{9F9B7064-4EF0-4090-A9D8-1CF3D661EBF2}"/>
    <cellStyle name="20% - Accent4 4 2 2 2 4" xfId="23991" xr:uid="{7A9F75E3-4724-4638-8DB1-CEA5FA61B198}"/>
    <cellStyle name="20% - Accent4 4 2 2 3" xfId="11326" xr:uid="{5269DB76-9909-4F31-8DA4-AA897E576E6F}"/>
    <cellStyle name="20% - Accent4 4 2 2 3 2" xfId="37501" xr:uid="{21134F32-69A3-4522-A684-77878A814B44}"/>
    <cellStyle name="20% - Accent4 4 2 2 4" xfId="28221" xr:uid="{C2ED2D2C-EA72-49BF-A36E-5BE6966E9F8C}"/>
    <cellStyle name="20% - Accent4 4 2 2 5" xfId="19774" xr:uid="{BE98EAB5-B978-4D63-AD62-4ABFBBB9934E}"/>
    <cellStyle name="20% - Accent4 4 2 3" xfId="4949" xr:uid="{00000000-0005-0000-0000-00005E020000}"/>
    <cellStyle name="20% - Accent4 4 2 3 2" xfId="13399" xr:uid="{A02377FE-ADA3-4407-8110-1A8E1F86827C}"/>
    <cellStyle name="20% - Accent4 4 2 3 2 2" xfId="39573" xr:uid="{AAB221D3-208C-4185-8499-4D78C25CCB50}"/>
    <cellStyle name="20% - Accent4 4 2 3 3" xfId="30294" xr:uid="{EF1A33A3-2C06-4E60-B30F-CAF1666BA82E}"/>
    <cellStyle name="20% - Accent4 4 2 3 4" xfId="21846" xr:uid="{6B0B2352-2D83-46D0-BC91-AEA745D2403C}"/>
    <cellStyle name="20% - Accent4 4 2 4" xfId="9181" xr:uid="{FF9AE169-6216-43F3-98E5-C7C5D50AB8EB}"/>
    <cellStyle name="20% - Accent4 4 2 4 2" xfId="35356" xr:uid="{CEBCB6E3-E1CE-44C2-9A71-C97F80BDE77C}"/>
    <cellStyle name="20% - Accent4 4 2 5" xfId="34526" xr:uid="{C2704DDC-32CC-4B99-A967-C9385E93E6D0}"/>
    <cellStyle name="20% - Accent4 4 2 6" xfId="26076" xr:uid="{6B8EB95F-DA81-487B-BF86-5C51CE74D5A7}"/>
    <cellStyle name="20% - Accent4 4 2 7" xfId="17629" xr:uid="{80C28D05-A0C2-4185-8DEE-BBAFEB6F2777}"/>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5602D045-298C-46B1-BE4F-1D27B3A2BA44}"/>
    <cellStyle name="20% - Accent4 4 3 2 2 2 2" xfId="42131" xr:uid="{6B19A62F-000F-4B89-8EB9-8736A8139B26}"/>
    <cellStyle name="20% - Accent4 4 3 2 2 3" xfId="32852" xr:uid="{11991DB9-F90B-4105-AA39-C4A88D5D6FE6}"/>
    <cellStyle name="20% - Accent4 4 3 2 2 4" xfId="24404" xr:uid="{EEACDC6F-EC21-49CA-9215-2584CF2B172F}"/>
    <cellStyle name="20% - Accent4 4 3 2 3" xfId="11739" xr:uid="{56EF6507-36B9-4381-90A3-A6D731DDFA14}"/>
    <cellStyle name="20% - Accent4 4 3 2 3 2" xfId="37914" xr:uid="{EC21264C-1A67-455F-8062-1720290E3EA5}"/>
    <cellStyle name="20% - Accent4 4 3 2 4" xfId="28634" xr:uid="{21D82A3A-09D5-4952-8304-84B3F8FDF299}"/>
    <cellStyle name="20% - Accent4 4 3 2 5" xfId="20187" xr:uid="{1BCDAA35-F8DB-42CF-BAB9-38CF64689BC5}"/>
    <cellStyle name="20% - Accent4 4 3 3" xfId="5362" xr:uid="{00000000-0005-0000-0000-000062020000}"/>
    <cellStyle name="20% - Accent4 4 3 3 2" xfId="13812" xr:uid="{FB3C6DFC-88B5-4467-98DA-E713C8185F4B}"/>
    <cellStyle name="20% - Accent4 4 3 3 2 2" xfId="39986" xr:uid="{35C465E6-46B2-4E79-8762-5FCBB4130C9C}"/>
    <cellStyle name="20% - Accent4 4 3 3 3" xfId="30707" xr:uid="{95D3821E-8BE8-4814-ACF1-0D7AF065A7FB}"/>
    <cellStyle name="20% - Accent4 4 3 3 4" xfId="22259" xr:uid="{4C33730C-8979-45A0-B0F9-A027F0D8A675}"/>
    <cellStyle name="20% - Accent4 4 3 4" xfId="9594" xr:uid="{27091E15-3E24-4563-9108-D1497FF62278}"/>
    <cellStyle name="20% - Accent4 4 3 4 2" xfId="35769" xr:uid="{BFB87269-9182-415B-A005-45D83BF0C043}"/>
    <cellStyle name="20% - Accent4 4 3 5" xfId="26489" xr:uid="{F9E5AE09-C5B3-409A-B3AD-DD0F5FA0A95A}"/>
    <cellStyle name="20% - Accent4 4 3 6" xfId="18042" xr:uid="{2A076973-33F4-4A18-A017-995FA01F857C}"/>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8839E4C8-F8D8-4DEB-8516-913CB0CFBFEF}"/>
    <cellStyle name="20% - Accent4 4 4 2 2 2 2" xfId="42544" xr:uid="{C3CEB8D3-0168-4695-88AE-B29F6CFECA2C}"/>
    <cellStyle name="20% - Accent4 4 4 2 2 3" xfId="33265" xr:uid="{B440C503-95F0-4FBD-8BA6-F24621E70D52}"/>
    <cellStyle name="20% - Accent4 4 4 2 2 4" xfId="24817" xr:uid="{5AEC2E57-6DE6-497D-B311-2767708BB045}"/>
    <cellStyle name="20% - Accent4 4 4 2 3" xfId="12152" xr:uid="{028B93CE-9C73-40CF-9891-D5E7FBB7D31E}"/>
    <cellStyle name="20% - Accent4 4 4 2 3 2" xfId="38327" xr:uid="{C04805C0-6B99-4359-8D9E-915C56C972FF}"/>
    <cellStyle name="20% - Accent4 4 4 2 4" xfId="29047" xr:uid="{77522087-4910-40B7-8F8B-32F460D5DEBD}"/>
    <cellStyle name="20% - Accent4 4 4 2 5" xfId="20600" xr:uid="{96D7FDB9-CD98-4A22-9FB5-1DB11DCEE1A6}"/>
    <cellStyle name="20% - Accent4 4 4 3" xfId="5775" xr:uid="{00000000-0005-0000-0000-000066020000}"/>
    <cellStyle name="20% - Accent4 4 4 3 2" xfId="14225" xr:uid="{F3E2839C-A6E2-4C6F-8F96-B8EF392252FF}"/>
    <cellStyle name="20% - Accent4 4 4 3 2 2" xfId="40399" xr:uid="{01FD89F8-054D-4B32-B46B-376B8BAD1FFA}"/>
    <cellStyle name="20% - Accent4 4 4 3 3" xfId="31120" xr:uid="{A1047D53-A792-4097-ADDD-36EE88CE178D}"/>
    <cellStyle name="20% - Accent4 4 4 3 4" xfId="22672" xr:uid="{AEF1D690-BCC3-466C-9399-1995F239EF3C}"/>
    <cellStyle name="20% - Accent4 4 4 4" xfId="10007" xr:uid="{22A8F232-92B5-418D-AA52-48F20826E8F5}"/>
    <cellStyle name="20% - Accent4 4 4 4 2" xfId="36182" xr:uid="{6BF73CC4-BC32-4ED7-9EF9-5FE824208139}"/>
    <cellStyle name="20% - Accent4 4 4 5" xfId="26902" xr:uid="{4B147268-09E6-489C-BBAF-DFA2E254FCAE}"/>
    <cellStyle name="20% - Accent4 4 4 6" xfId="18455" xr:uid="{0ECC4D38-DE1F-476F-94FB-EA45D2914EDC}"/>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39CE7B8B-43AC-415F-9295-E69D2EB00E87}"/>
    <cellStyle name="20% - Accent4 4 5 2 2 2 2" xfId="42957" xr:uid="{A8FFC3E3-D979-419F-AC1B-1260DC59936A}"/>
    <cellStyle name="20% - Accent4 4 5 2 2 3" xfId="33678" xr:uid="{71E8C925-D889-4CA3-AF01-512AA8E4CEF1}"/>
    <cellStyle name="20% - Accent4 4 5 2 2 4" xfId="25230" xr:uid="{2E65D75C-13AF-46E1-A52A-A14DF78640D0}"/>
    <cellStyle name="20% - Accent4 4 5 2 3" xfId="12565" xr:uid="{A830F75C-664D-4DEF-AA37-3E2A9998A62C}"/>
    <cellStyle name="20% - Accent4 4 5 2 3 2" xfId="38740" xr:uid="{8700307D-5317-407B-ADFF-0133FDF5DDB5}"/>
    <cellStyle name="20% - Accent4 4 5 2 4" xfId="29460" xr:uid="{CF1F4F20-497E-4F24-9EF2-0F090CB5AF5A}"/>
    <cellStyle name="20% - Accent4 4 5 2 5" xfId="21013" xr:uid="{AEB5CEFC-EE5C-4760-B213-41C106C74A7B}"/>
    <cellStyle name="20% - Accent4 4 5 3" xfId="6188" xr:uid="{00000000-0005-0000-0000-00006A020000}"/>
    <cellStyle name="20% - Accent4 4 5 3 2" xfId="14638" xr:uid="{569BAB8F-BC6D-47EA-B5E6-FAE18B7D9A5C}"/>
    <cellStyle name="20% - Accent4 4 5 3 2 2" xfId="40812" xr:uid="{F2A52811-B4DF-49E1-A4EC-D32960858746}"/>
    <cellStyle name="20% - Accent4 4 5 3 3" xfId="31533" xr:uid="{3965AA3B-D903-468E-955F-F7FE18B7717A}"/>
    <cellStyle name="20% - Accent4 4 5 3 4" xfId="23085" xr:uid="{63A5C1BE-A3B8-4F15-8486-CF40CE8D3E37}"/>
    <cellStyle name="20% - Accent4 4 5 4" xfId="10420" xr:uid="{2F246B21-4DA8-477E-B101-2861DED02586}"/>
    <cellStyle name="20% - Accent4 4 5 4 2" xfId="36595" xr:uid="{514563EF-E850-4D38-BC26-545CD1E65535}"/>
    <cellStyle name="20% - Accent4 4 5 5" xfId="27315" xr:uid="{9293B750-18F2-4A0F-83DD-33094577774D}"/>
    <cellStyle name="20% - Accent4 4 5 6" xfId="18868" xr:uid="{2DD58371-963A-4621-893C-995DD35E474D}"/>
    <cellStyle name="20% - Accent4 4 6" xfId="2295" xr:uid="{00000000-0005-0000-0000-00006B020000}"/>
    <cellStyle name="20% - Accent4 4 6 2" xfId="6601" xr:uid="{00000000-0005-0000-0000-00006C020000}"/>
    <cellStyle name="20% - Accent4 4 6 2 2" xfId="15051" xr:uid="{FA387684-4318-4499-9282-F0B268B23505}"/>
    <cellStyle name="20% - Accent4 4 6 2 2 2" xfId="41225" xr:uid="{3BDD4805-A6B0-4B72-B024-41440AFBE820}"/>
    <cellStyle name="20% - Accent4 4 6 2 3" xfId="31946" xr:uid="{6CEF315D-68AA-4E50-A624-98A3A47DE077}"/>
    <cellStyle name="20% - Accent4 4 6 2 4" xfId="23498" xr:uid="{A332F09B-84CC-4EAC-8890-186A392483DB}"/>
    <cellStyle name="20% - Accent4 4 6 3" xfId="10833" xr:uid="{71A6309C-DFFB-41C2-A3C2-B88FD3034852}"/>
    <cellStyle name="20% - Accent4 4 6 3 2" xfId="37008" xr:uid="{DD592133-6ABA-4723-BF04-2AB62397887F}"/>
    <cellStyle name="20% - Accent4 4 6 4" xfId="27728" xr:uid="{101DCBE9-09F8-4CF6-8CF6-983A30DA7BDD}"/>
    <cellStyle name="20% - Accent4 4 6 5" xfId="19281" xr:uid="{BFAD7B41-09CF-41CC-9BC9-E4472FD2B594}"/>
    <cellStyle name="20% - Accent4 4 7" xfId="4535" xr:uid="{00000000-0005-0000-0000-00006D020000}"/>
    <cellStyle name="20% - Accent4 4 7 2" xfId="12985" xr:uid="{8F5B132F-85D0-4967-91F6-80F77B35F513}"/>
    <cellStyle name="20% - Accent4 4 7 2 2" xfId="39159" xr:uid="{80AE5722-DA60-4CFE-9B4B-6CFAB1E9BD8D}"/>
    <cellStyle name="20% - Accent4 4 7 3" xfId="29880" xr:uid="{9FD00394-8DAB-44EF-851A-006D4D12DA64}"/>
    <cellStyle name="20% - Accent4 4 7 4" xfId="21432" xr:uid="{6EF316A2-4FF0-42EB-9956-9DB1AB6A2B7F}"/>
    <cellStyle name="20% - Accent4 4 8" xfId="8767" xr:uid="{5D42F3DE-A20F-4355-9308-15149035FEFC}"/>
    <cellStyle name="20% - Accent4 4 8 2" xfId="34942" xr:uid="{618B738F-31D9-45CC-8E4A-4EEAE2ABF4C9}"/>
    <cellStyle name="20% - Accent4 4 9" xfId="34110" xr:uid="{24193F38-2394-4D2D-B220-E71C1754CC58}"/>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49F00E4D-C609-4BB6-99E9-8618A7CE4494}"/>
    <cellStyle name="20% - Accent4 5 2 2 2 2" xfId="41711" xr:uid="{F7F14358-096E-4668-AF04-4E2BF355B083}"/>
    <cellStyle name="20% - Accent4 5 2 2 3" xfId="32432" xr:uid="{7D752FA0-4197-4B79-B05E-D318C7D16CFB}"/>
    <cellStyle name="20% - Accent4 5 2 2 4" xfId="23984" xr:uid="{3F7CB921-FC09-4744-AAD6-1F9EEA0D46E9}"/>
    <cellStyle name="20% - Accent4 5 2 3" xfId="11319" xr:uid="{519BCDD0-904D-4A20-A581-BB508CDB583E}"/>
    <cellStyle name="20% - Accent4 5 2 3 2" xfId="37494" xr:uid="{C1C2E5AF-7018-4BB0-9BDC-14D6E3FCEF94}"/>
    <cellStyle name="20% - Accent4 5 2 4" xfId="28214" xr:uid="{D829BB1B-BF83-4E59-A5FD-4403033AC302}"/>
    <cellStyle name="20% - Accent4 5 2 5" xfId="19767" xr:uid="{F309FA3A-74DA-412E-BD00-7564C5956A49}"/>
    <cellStyle name="20% - Accent4 5 3" xfId="4942" xr:uid="{00000000-0005-0000-0000-000071020000}"/>
    <cellStyle name="20% - Accent4 5 3 2" xfId="13392" xr:uid="{45A13A06-B49D-4539-B21B-49A5146B11AC}"/>
    <cellStyle name="20% - Accent4 5 3 2 2" xfId="39566" xr:uid="{0FD4C218-EAF9-4B68-ACAF-71A51FD1E52D}"/>
    <cellStyle name="20% - Accent4 5 3 3" xfId="30287" xr:uid="{3CEDC07B-9063-4422-A245-D750FAD6EEDE}"/>
    <cellStyle name="20% - Accent4 5 3 4" xfId="21839" xr:uid="{85BEE291-6DA4-486B-9076-A62FBB1A9926}"/>
    <cellStyle name="20% - Accent4 5 4" xfId="9174" xr:uid="{FB670722-AD33-4BCF-B55D-9F7988AFA4AC}"/>
    <cellStyle name="20% - Accent4 5 4 2" xfId="35349" xr:uid="{D46F143C-8A19-4A66-84AD-79F8DDEAA3E5}"/>
    <cellStyle name="20% - Accent4 5 5" xfId="34519" xr:uid="{74302943-FA7C-4F4D-8BB9-A817BE554A8C}"/>
    <cellStyle name="20% - Accent4 5 6" xfId="26069" xr:uid="{8C8DF455-9D0A-4113-9CA1-9CE399C7FD52}"/>
    <cellStyle name="20% - Accent4 5 7" xfId="17622" xr:uid="{58BA9EE7-57F5-44F6-93E1-8EF3151DD7FB}"/>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A81D5D35-AABE-4CE5-A64D-236663B12AD5}"/>
    <cellStyle name="20% - Accent4 6 2 2 2 2" xfId="42124" xr:uid="{AFAB9496-B13B-463F-A7CF-2DC600229197}"/>
    <cellStyle name="20% - Accent4 6 2 2 3" xfId="32845" xr:uid="{8A9C9B1C-62DB-4548-A675-619D955B3A2B}"/>
    <cellStyle name="20% - Accent4 6 2 2 4" xfId="24397" xr:uid="{5914C26A-D288-4956-96A5-4B47AA6DA3A1}"/>
    <cellStyle name="20% - Accent4 6 2 3" xfId="11732" xr:uid="{3DA342E8-CC3A-46EA-AA2C-B80E5D797EDF}"/>
    <cellStyle name="20% - Accent4 6 2 3 2" xfId="37907" xr:uid="{CBB89EAB-1CAE-48CE-934E-26CD28BA43A9}"/>
    <cellStyle name="20% - Accent4 6 2 4" xfId="28627" xr:uid="{90BF8474-4CB9-47DA-A066-55918C9725AB}"/>
    <cellStyle name="20% - Accent4 6 2 5" xfId="20180" xr:uid="{B79E86AC-8564-43F8-BE35-C4FC1BC3F74E}"/>
    <cellStyle name="20% - Accent4 6 3" xfId="5355" xr:uid="{00000000-0005-0000-0000-000075020000}"/>
    <cellStyle name="20% - Accent4 6 3 2" xfId="13805" xr:uid="{69493A15-17D8-43BA-8E1A-8704F4A50EDE}"/>
    <cellStyle name="20% - Accent4 6 3 2 2" xfId="39979" xr:uid="{5F5D97F3-BF3B-44B7-84C0-C4E3E26C6508}"/>
    <cellStyle name="20% - Accent4 6 3 3" xfId="30700" xr:uid="{8740DFFC-FD72-4D87-9644-5B56A1B9DDF7}"/>
    <cellStyle name="20% - Accent4 6 3 4" xfId="22252" xr:uid="{9D184395-F14A-4473-9560-B13716E97C68}"/>
    <cellStyle name="20% - Accent4 6 4" xfId="9587" xr:uid="{BB42B686-B406-4BD2-9B35-ACDE9C2C1D35}"/>
    <cellStyle name="20% - Accent4 6 4 2" xfId="35762" xr:uid="{F8D55953-9E43-48D6-8939-F6D90CA3AEDC}"/>
    <cellStyle name="20% - Accent4 6 5" xfId="26482" xr:uid="{4A5E0D95-11DE-4FF4-9646-B258BC0A55E5}"/>
    <cellStyle name="20% - Accent4 6 6" xfId="18035" xr:uid="{E5323ACA-0030-4707-A984-9A4D0ECD2CD4}"/>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109DECA6-7B68-4D31-BEFB-7729D00211AA}"/>
    <cellStyle name="20% - Accent4 7 2 2 2 2" xfId="42537" xr:uid="{B24DAD7B-A4C7-4481-9F5E-E1D3E79CB57A}"/>
    <cellStyle name="20% - Accent4 7 2 2 3" xfId="33258" xr:uid="{A956C1B5-EBB8-4B43-8C93-7BC01FB62CDE}"/>
    <cellStyle name="20% - Accent4 7 2 2 4" xfId="24810" xr:uid="{1C2706FB-2CC9-45F8-B653-04EFB44764F1}"/>
    <cellStyle name="20% - Accent4 7 2 3" xfId="12145" xr:uid="{23020D0E-C0A2-45BB-9D13-E78A03C11013}"/>
    <cellStyle name="20% - Accent4 7 2 3 2" xfId="38320" xr:uid="{A9CB3CF4-50EC-42B9-B33B-9B4DE863913E}"/>
    <cellStyle name="20% - Accent4 7 2 4" xfId="29040" xr:uid="{E355259C-FF6E-4181-A76E-1C6BAFFB2164}"/>
    <cellStyle name="20% - Accent4 7 2 5" xfId="20593" xr:uid="{BE2F35AE-97CD-49E9-8776-8810D3280E15}"/>
    <cellStyle name="20% - Accent4 7 3" xfId="5768" xr:uid="{00000000-0005-0000-0000-000079020000}"/>
    <cellStyle name="20% - Accent4 7 3 2" xfId="14218" xr:uid="{63136DA0-E358-46C9-8A36-C9B499714D2B}"/>
    <cellStyle name="20% - Accent4 7 3 2 2" xfId="40392" xr:uid="{F0C1E2FE-DC4F-4415-82CB-AF9C17A609E1}"/>
    <cellStyle name="20% - Accent4 7 3 3" xfId="31113" xr:uid="{8EA71B7A-779A-4690-A6DE-CEE24A8098E3}"/>
    <cellStyle name="20% - Accent4 7 3 4" xfId="22665" xr:uid="{29DB0485-ABE4-49FC-B39F-D6F15FF3A211}"/>
    <cellStyle name="20% - Accent4 7 4" xfId="10000" xr:uid="{96784FB6-8472-41E5-86F9-86FDD6A5D6A9}"/>
    <cellStyle name="20% - Accent4 7 4 2" xfId="36175" xr:uid="{A1B97B95-9886-4647-ACBE-B4052A82E3DC}"/>
    <cellStyle name="20% - Accent4 7 5" xfId="26895" xr:uid="{FD6675D5-A031-4BCB-A218-21266681B270}"/>
    <cellStyle name="20% - Accent4 7 6" xfId="18448" xr:uid="{1BEA315F-2B2E-4D90-AAD5-04CC23454104}"/>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B764B286-9649-409A-B639-E4ACCE67D0D8}"/>
    <cellStyle name="20% - Accent4 8 2 2 2 2" xfId="42950" xr:uid="{A4A706D4-BFB6-42F8-BD6D-135F459642CF}"/>
    <cellStyle name="20% - Accent4 8 2 2 3" xfId="33671" xr:uid="{141822BF-5F15-499D-8FBD-3F823893B1CC}"/>
    <cellStyle name="20% - Accent4 8 2 2 4" xfId="25223" xr:uid="{E0D9A3A5-A88F-4A71-A523-5315EAA24908}"/>
    <cellStyle name="20% - Accent4 8 2 3" xfId="12558" xr:uid="{D7177BBB-C563-4A94-8D1F-EDB7A8EBA709}"/>
    <cellStyle name="20% - Accent4 8 2 3 2" xfId="38733" xr:uid="{903564C6-4E5A-45EC-A948-3C0A2C17DFCA}"/>
    <cellStyle name="20% - Accent4 8 2 4" xfId="29453" xr:uid="{9A5FAB05-85D2-4951-8203-F1F3E68E9CFF}"/>
    <cellStyle name="20% - Accent4 8 2 5" xfId="21006" xr:uid="{543162EA-D596-437D-838B-1F97BA9BF7C5}"/>
    <cellStyle name="20% - Accent4 8 3" xfId="6181" xr:uid="{00000000-0005-0000-0000-00007D020000}"/>
    <cellStyle name="20% - Accent4 8 3 2" xfId="14631" xr:uid="{D5935DC2-2A91-4567-BAEA-357187D0CF3A}"/>
    <cellStyle name="20% - Accent4 8 3 2 2" xfId="40805" xr:uid="{EEB5CFDF-7BE4-4D2F-AF1A-ED77122A48FE}"/>
    <cellStyle name="20% - Accent4 8 3 3" xfId="31526" xr:uid="{FA2F5095-B24F-4715-8BAE-FC8726A08920}"/>
    <cellStyle name="20% - Accent4 8 3 4" xfId="23078" xr:uid="{0A1D210D-B121-403B-9491-260ACB10DBA5}"/>
    <cellStyle name="20% - Accent4 8 4" xfId="10413" xr:uid="{29508077-F3E5-46EF-ABED-79AF14D9F133}"/>
    <cellStyle name="20% - Accent4 8 4 2" xfId="36588" xr:uid="{2BAF3549-1D1B-4A81-B9E9-B5C2BFE3F01B}"/>
    <cellStyle name="20% - Accent4 8 5" xfId="27308" xr:uid="{D3B6645C-FCF9-48E3-976B-5C9D1CC7D5B3}"/>
    <cellStyle name="20% - Accent4 8 6" xfId="18861" xr:uid="{D982D4D0-98A4-4AF2-B5C7-716355543C16}"/>
    <cellStyle name="20% - Accent4 9" xfId="2288" xr:uid="{00000000-0005-0000-0000-00007E020000}"/>
    <cellStyle name="20% - Accent4 9 2" xfId="6594" xr:uid="{00000000-0005-0000-0000-00007F020000}"/>
    <cellStyle name="20% - Accent4 9 2 2" xfId="15044" xr:uid="{C638B3FD-B245-4CD6-A0DC-7FC9956BE317}"/>
    <cellStyle name="20% - Accent4 9 2 2 2" xfId="41218" xr:uid="{8B128DDE-570E-4F79-92A8-FE675CCB4834}"/>
    <cellStyle name="20% - Accent4 9 2 3" xfId="31939" xr:uid="{51C40767-500E-46EF-A86E-50486910B1A4}"/>
    <cellStyle name="20% - Accent4 9 2 4" xfId="23491" xr:uid="{84031EE3-9595-4DCA-A427-6EC9D338036F}"/>
    <cellStyle name="20% - Accent4 9 3" xfId="10826" xr:uid="{B5CC1D6D-61C1-46CD-8593-700F0A08CC2B}"/>
    <cellStyle name="20% - Accent4 9 3 2" xfId="37001" xr:uid="{19BA0527-72D9-4B24-B5E3-13FCD7E7D362}"/>
    <cellStyle name="20% - Accent4 9 4" xfId="27721" xr:uid="{9967B5DE-8733-4796-80D0-9E3110B57C00}"/>
    <cellStyle name="20% - Accent4 9 5" xfId="19274" xr:uid="{A09191F0-336E-4292-A164-717EFF016EDB}"/>
    <cellStyle name="20% - Accent5" xfId="33" builtinId="46" customBuiltin="1"/>
    <cellStyle name="20% - Accent5 10" xfId="4536" xr:uid="{00000000-0005-0000-0000-000081020000}"/>
    <cellStyle name="20% - Accent5 10 2" xfId="12986" xr:uid="{A0210399-F154-4846-B1F7-83EB93CAB620}"/>
    <cellStyle name="20% - Accent5 10 2 2" xfId="39160" xr:uid="{99FA86BF-1AE7-4275-8363-6B1ABD59D96E}"/>
    <cellStyle name="20% - Accent5 10 3" xfId="29881" xr:uid="{B8456F73-1379-4467-961D-A76B87388400}"/>
    <cellStyle name="20% - Accent5 10 4" xfId="21433" xr:uid="{4F1E4EDF-753D-460E-B374-A65425C56F3A}"/>
    <cellStyle name="20% - Accent5 11" xfId="8768" xr:uid="{067A4588-95E3-49B4-A6B6-BB4A1CD48360}"/>
    <cellStyle name="20% - Accent5 11 2" xfId="34943" xr:uid="{351A0FA7-E8D0-47B2-978E-47604836CC42}"/>
    <cellStyle name="20% - Accent5 12" xfId="34111" xr:uid="{7633E093-3129-4135-8D20-CBC6A9662600}"/>
    <cellStyle name="20% - Accent5 13" xfId="25663" xr:uid="{BAF2BE1C-B1C9-4B62-84AD-EE1ED1DF52AB}"/>
    <cellStyle name="20% - Accent5 14" xfId="17216" xr:uid="{5F2DDB49-992B-4A8E-B1D3-FAAE733E5AF7}"/>
    <cellStyle name="20% - Accent5 2" xfId="34" xr:uid="{00000000-0005-0000-0000-000082020000}"/>
    <cellStyle name="20% - Accent5 2 10" xfId="8769" xr:uid="{19AB0763-5AC1-4A6D-9250-A08C46529F6B}"/>
    <cellStyle name="20% - Accent5 2 10 2" xfId="34944" xr:uid="{F64ECCCA-19CF-4A4F-B60E-7BAD53517A83}"/>
    <cellStyle name="20% - Accent5 2 11" xfId="34112" xr:uid="{6ED8302E-0941-4C8F-9439-DE8DF57AEDA7}"/>
    <cellStyle name="20% - Accent5 2 12" xfId="25664" xr:uid="{43F819FD-9245-42A3-B439-67F392EE9823}"/>
    <cellStyle name="20% - Accent5 2 13" xfId="17217" xr:uid="{24FD8792-DBA8-4C63-A048-E03864BABF82}"/>
    <cellStyle name="20% - Accent5 2 2" xfId="35" xr:uid="{00000000-0005-0000-0000-000083020000}"/>
    <cellStyle name="20% - Accent5 2 2 10" xfId="34113" xr:uid="{C0A96BDC-406F-4809-BA00-D915B0776391}"/>
    <cellStyle name="20% - Accent5 2 2 11" xfId="25665" xr:uid="{60C01359-B1CA-48D1-8B3C-B2C2D34BFD31}"/>
    <cellStyle name="20% - Accent5 2 2 12" xfId="17218" xr:uid="{5FF8902F-29CC-42DD-9C02-3CFDC8A501F2}"/>
    <cellStyle name="20% - Accent5 2 2 2" xfId="36" xr:uid="{00000000-0005-0000-0000-000084020000}"/>
    <cellStyle name="20% - Accent5 2 2 2 10" xfId="25666" xr:uid="{09A5B07F-804C-40A8-B9D1-0BF9BF11A8DB}"/>
    <cellStyle name="20% - Accent5 2 2 2 11" xfId="17219" xr:uid="{994C0BAB-F85E-4C27-9CCB-CFE9AA462E2A}"/>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F6E12195-645D-4CA7-B8E5-FFD4363FB085}"/>
    <cellStyle name="20% - Accent5 2 2 2 2 2 2 2 2" xfId="41722" xr:uid="{4678F12F-C3AD-4148-A8C2-B9585A4A6E09}"/>
    <cellStyle name="20% - Accent5 2 2 2 2 2 2 3" xfId="32443" xr:uid="{7EA394EB-4F93-41E6-BC73-F349B8F679F3}"/>
    <cellStyle name="20% - Accent5 2 2 2 2 2 2 4" xfId="23995" xr:uid="{44B4E6BE-1CFC-4CE7-A3E8-82FF2185DDED}"/>
    <cellStyle name="20% - Accent5 2 2 2 2 2 3" xfId="11330" xr:uid="{C3879D2C-76F1-41FE-AC9C-D45D7CC78F02}"/>
    <cellStyle name="20% - Accent5 2 2 2 2 2 3 2" xfId="37505" xr:uid="{4E9D626E-50D3-4CDD-BB98-8A7669B4861A}"/>
    <cellStyle name="20% - Accent5 2 2 2 2 2 4" xfId="28225" xr:uid="{D5457F0D-3230-47AD-9CA9-3E01AAD41EB9}"/>
    <cellStyle name="20% - Accent5 2 2 2 2 2 5" xfId="19778" xr:uid="{75587DA2-9D07-4AA7-9065-3EF6352AC543}"/>
    <cellStyle name="20% - Accent5 2 2 2 2 3" xfId="4953" xr:uid="{00000000-0005-0000-0000-000088020000}"/>
    <cellStyle name="20% - Accent5 2 2 2 2 3 2" xfId="13403" xr:uid="{E788F4EA-BDFA-4BD5-A600-7FB5066D41E2}"/>
    <cellStyle name="20% - Accent5 2 2 2 2 3 2 2" xfId="39577" xr:uid="{10686ADA-10CB-4955-AD56-006B74926373}"/>
    <cellStyle name="20% - Accent5 2 2 2 2 3 3" xfId="30298" xr:uid="{FB3CE216-FCB5-4661-BDB9-45C691AC22FB}"/>
    <cellStyle name="20% - Accent5 2 2 2 2 3 4" xfId="21850" xr:uid="{34C04AEF-7A72-4C68-AE23-6844F408DBAF}"/>
    <cellStyle name="20% - Accent5 2 2 2 2 4" xfId="9185" xr:uid="{AB0BF6CE-1097-4FB9-975F-104C11BEA249}"/>
    <cellStyle name="20% - Accent5 2 2 2 2 4 2" xfId="35360" xr:uid="{8CBC8BFA-5966-49E1-8ADB-1186628327C6}"/>
    <cellStyle name="20% - Accent5 2 2 2 2 5" xfId="34530" xr:uid="{00338327-02EE-458B-B590-C1CAD5F4FFB2}"/>
    <cellStyle name="20% - Accent5 2 2 2 2 6" xfId="26080" xr:uid="{C9D9FF5C-1330-4BA5-B209-BFF5C03C37D8}"/>
    <cellStyle name="20% - Accent5 2 2 2 2 7" xfId="17633" xr:uid="{47B96583-E111-4B2F-B5E6-B979929E52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1C345E59-5E1E-486E-9E14-7CBDC2BE6B3F}"/>
    <cellStyle name="20% - Accent5 2 2 2 3 2 2 2 2" xfId="42135" xr:uid="{24BD4FFE-E09D-4734-BE75-CD3B118073AA}"/>
    <cellStyle name="20% - Accent5 2 2 2 3 2 2 3" xfId="32856" xr:uid="{4FC82A4E-713F-4D11-8A23-D8E2472066BC}"/>
    <cellStyle name="20% - Accent5 2 2 2 3 2 2 4" xfId="24408" xr:uid="{0CF279D7-8051-4A60-AC4B-90092F1B0A95}"/>
    <cellStyle name="20% - Accent5 2 2 2 3 2 3" xfId="11743" xr:uid="{F473D791-65DD-4369-85D1-F39FF8139BF1}"/>
    <cellStyle name="20% - Accent5 2 2 2 3 2 3 2" xfId="37918" xr:uid="{A55F48C0-2C7E-4569-9EA4-58199A82E3E8}"/>
    <cellStyle name="20% - Accent5 2 2 2 3 2 4" xfId="28638" xr:uid="{60D6FA05-18AD-436E-9351-555F8D083FE9}"/>
    <cellStyle name="20% - Accent5 2 2 2 3 2 5" xfId="20191" xr:uid="{7CADF90F-B6FD-4E6F-8905-C32B6590E1E6}"/>
    <cellStyle name="20% - Accent5 2 2 2 3 3" xfId="5366" xr:uid="{00000000-0005-0000-0000-00008C020000}"/>
    <cellStyle name="20% - Accent5 2 2 2 3 3 2" xfId="13816" xr:uid="{3022D752-4B6B-4A64-A7A2-D47637C1B301}"/>
    <cellStyle name="20% - Accent5 2 2 2 3 3 2 2" xfId="39990" xr:uid="{08DF76EC-67E1-4793-845B-DF7675A0448A}"/>
    <cellStyle name="20% - Accent5 2 2 2 3 3 3" xfId="30711" xr:uid="{DBEC5887-BB01-4203-BC51-08517F4C5A73}"/>
    <cellStyle name="20% - Accent5 2 2 2 3 3 4" xfId="22263" xr:uid="{8A965C7C-EDA1-44DA-9739-9207BC500C66}"/>
    <cellStyle name="20% - Accent5 2 2 2 3 4" xfId="9598" xr:uid="{974B7F21-1B59-494F-8CF2-835031DDB174}"/>
    <cellStyle name="20% - Accent5 2 2 2 3 4 2" xfId="35773" xr:uid="{F992FCC7-939E-4743-89DC-319A8F1F03CD}"/>
    <cellStyle name="20% - Accent5 2 2 2 3 5" xfId="26493" xr:uid="{A007B7B5-58DE-4131-BD15-69357668B0F8}"/>
    <cellStyle name="20% - Accent5 2 2 2 3 6" xfId="18046" xr:uid="{37507561-76F7-44C5-9D56-8BE7492B698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1A978744-91B1-4DA7-A972-4AAFD75D81F8}"/>
    <cellStyle name="20% - Accent5 2 2 2 4 2 2 2 2" xfId="42548" xr:uid="{1C3C00DD-94D9-427B-BBEE-1AEACE95AFD6}"/>
    <cellStyle name="20% - Accent5 2 2 2 4 2 2 3" xfId="33269" xr:uid="{A218EFC2-3055-4EEC-B482-543F9D75AC87}"/>
    <cellStyle name="20% - Accent5 2 2 2 4 2 2 4" xfId="24821" xr:uid="{737391E0-45FE-41A2-819F-AF93D26618EF}"/>
    <cellStyle name="20% - Accent5 2 2 2 4 2 3" xfId="12156" xr:uid="{9D13E1A7-A1F4-46B4-B72A-59C95D31179A}"/>
    <cellStyle name="20% - Accent5 2 2 2 4 2 3 2" xfId="38331" xr:uid="{9B9D45AB-1659-4A79-8B53-16C1FEF10312}"/>
    <cellStyle name="20% - Accent5 2 2 2 4 2 4" xfId="29051" xr:uid="{408997E1-4074-423E-AEE5-480B94D74783}"/>
    <cellStyle name="20% - Accent5 2 2 2 4 2 5" xfId="20604" xr:uid="{FE5040B4-DAE5-4AD5-966B-65D37DDC0F62}"/>
    <cellStyle name="20% - Accent5 2 2 2 4 3" xfId="5779" xr:uid="{00000000-0005-0000-0000-000090020000}"/>
    <cellStyle name="20% - Accent5 2 2 2 4 3 2" xfId="14229" xr:uid="{9AB181FC-FF3F-46F2-B58C-679B5B637CAA}"/>
    <cellStyle name="20% - Accent5 2 2 2 4 3 2 2" xfId="40403" xr:uid="{B4C1D607-0CF6-4DEF-B813-3AF6337FB3C0}"/>
    <cellStyle name="20% - Accent5 2 2 2 4 3 3" xfId="31124" xr:uid="{40D9102E-D5B7-4709-B69E-A8B8320EC1F4}"/>
    <cellStyle name="20% - Accent5 2 2 2 4 3 4" xfId="22676" xr:uid="{1CC0FE8C-B8B3-47E9-97E8-67442C8939E5}"/>
    <cellStyle name="20% - Accent5 2 2 2 4 4" xfId="10011" xr:uid="{58988C33-04EA-42C0-B636-A2DCDE05AD93}"/>
    <cellStyle name="20% - Accent5 2 2 2 4 4 2" xfId="36186" xr:uid="{750A2E10-3EF8-4A45-8E7B-C78236B330C4}"/>
    <cellStyle name="20% - Accent5 2 2 2 4 5" xfId="26906" xr:uid="{22547074-8C08-49C8-B624-6138F280D225}"/>
    <cellStyle name="20% - Accent5 2 2 2 4 6" xfId="18459" xr:uid="{5A006D8C-DD18-4141-8370-34F616E465DC}"/>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010CFE7A-323F-4511-AC5A-7CA86C7A09B1}"/>
    <cellStyle name="20% - Accent5 2 2 2 5 2 2 2 2" xfId="42961" xr:uid="{2160BBEF-7C64-4B4D-9E8A-E09FAA127693}"/>
    <cellStyle name="20% - Accent5 2 2 2 5 2 2 3" xfId="33682" xr:uid="{E54ECC51-45B0-45CB-87ED-057EA3DB1305}"/>
    <cellStyle name="20% - Accent5 2 2 2 5 2 2 4" xfId="25234" xr:uid="{D47A9334-3C32-4FC0-B798-ED025BD446BC}"/>
    <cellStyle name="20% - Accent5 2 2 2 5 2 3" xfId="12569" xr:uid="{171B3638-9115-4B1F-8305-E55920B3BC22}"/>
    <cellStyle name="20% - Accent5 2 2 2 5 2 3 2" xfId="38744" xr:uid="{63B2D2BC-950A-4E31-88AF-32C122134DAB}"/>
    <cellStyle name="20% - Accent5 2 2 2 5 2 4" xfId="29464" xr:uid="{E3049149-BC6C-421A-BCA0-415CE7D53AD9}"/>
    <cellStyle name="20% - Accent5 2 2 2 5 2 5" xfId="21017" xr:uid="{33C72873-5DF1-48EE-9C78-0F03AF45D0AC}"/>
    <cellStyle name="20% - Accent5 2 2 2 5 3" xfId="6192" xr:uid="{00000000-0005-0000-0000-000094020000}"/>
    <cellStyle name="20% - Accent5 2 2 2 5 3 2" xfId="14642" xr:uid="{0D087D23-6E66-4AC9-BB06-8B56DE05D656}"/>
    <cellStyle name="20% - Accent5 2 2 2 5 3 2 2" xfId="40816" xr:uid="{A1B1BA5F-34F4-4DA9-ABB5-9FBC0F4CD8A9}"/>
    <cellStyle name="20% - Accent5 2 2 2 5 3 3" xfId="31537" xr:uid="{30605828-C8AC-480F-B454-49A53FA4B40A}"/>
    <cellStyle name="20% - Accent5 2 2 2 5 3 4" xfId="23089" xr:uid="{D51F8FC1-45F5-4602-84BF-D2B11C9EF0D6}"/>
    <cellStyle name="20% - Accent5 2 2 2 5 4" xfId="10424" xr:uid="{F10E55F7-D638-46BA-BB52-416EA03A6CB5}"/>
    <cellStyle name="20% - Accent5 2 2 2 5 4 2" xfId="36599" xr:uid="{3CB2C0BD-330E-4BEF-A7E6-502FE822B661}"/>
    <cellStyle name="20% - Accent5 2 2 2 5 5" xfId="27319" xr:uid="{1552433A-25BE-4F2D-B395-EA8FBF875290}"/>
    <cellStyle name="20% - Accent5 2 2 2 5 6" xfId="18872" xr:uid="{66319385-B8B7-425B-8AA7-8336663381DB}"/>
    <cellStyle name="20% - Accent5 2 2 2 6" xfId="2299" xr:uid="{00000000-0005-0000-0000-000095020000}"/>
    <cellStyle name="20% - Accent5 2 2 2 6 2" xfId="6605" xr:uid="{00000000-0005-0000-0000-000096020000}"/>
    <cellStyle name="20% - Accent5 2 2 2 6 2 2" xfId="15055" xr:uid="{8DF15493-32B7-44CB-AE73-7230BACBF3C4}"/>
    <cellStyle name="20% - Accent5 2 2 2 6 2 2 2" xfId="41229" xr:uid="{C24F8AE9-D07C-4110-81F0-8DB4BB4DF728}"/>
    <cellStyle name="20% - Accent5 2 2 2 6 2 3" xfId="31950" xr:uid="{DF144CFD-6364-450C-B21D-CBDF248CDD5F}"/>
    <cellStyle name="20% - Accent5 2 2 2 6 2 4" xfId="23502" xr:uid="{5CB6CC7C-E7F4-45DF-A272-C4D22882E466}"/>
    <cellStyle name="20% - Accent5 2 2 2 6 3" xfId="10837" xr:uid="{2395DC2C-34DB-4F49-B1A2-B1B0CF1F776D}"/>
    <cellStyle name="20% - Accent5 2 2 2 6 3 2" xfId="37012" xr:uid="{D57B833E-C7E7-4C4B-9019-A2B2EB5ED382}"/>
    <cellStyle name="20% - Accent5 2 2 2 6 4" xfId="27732" xr:uid="{7EB621D6-5290-41D2-A8F7-AAB017FCAFAB}"/>
    <cellStyle name="20% - Accent5 2 2 2 6 5" xfId="19285" xr:uid="{B8C5B24E-F1BD-4C0A-A919-3B7EB6AB323A}"/>
    <cellStyle name="20% - Accent5 2 2 2 7" xfId="4539" xr:uid="{00000000-0005-0000-0000-000097020000}"/>
    <cellStyle name="20% - Accent5 2 2 2 7 2" xfId="12989" xr:uid="{FB4C55CC-B93C-422C-83EB-A2482EBB610E}"/>
    <cellStyle name="20% - Accent5 2 2 2 7 2 2" xfId="39163" xr:uid="{EEA50733-5FA2-4E34-8F98-F36E1FA129B5}"/>
    <cellStyle name="20% - Accent5 2 2 2 7 3" xfId="29884" xr:uid="{15D9DDA8-E499-4215-BA5B-980729CE4E1E}"/>
    <cellStyle name="20% - Accent5 2 2 2 7 4" xfId="21436" xr:uid="{F4A1273A-353B-4998-8BA6-BF466384C420}"/>
    <cellStyle name="20% - Accent5 2 2 2 8" xfId="8771" xr:uid="{8FBE3421-63CB-4B9A-A53A-B3E50FDB442D}"/>
    <cellStyle name="20% - Accent5 2 2 2 8 2" xfId="34946" xr:uid="{7DCB65F0-994D-4C52-9EB7-F08A0690E48A}"/>
    <cellStyle name="20% - Accent5 2 2 2 9" xfId="34114" xr:uid="{DFCD77D6-2314-458F-8F67-5001F4735651}"/>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4703EB8E-D6C2-48B6-94A5-C7291A653969}"/>
    <cellStyle name="20% - Accent5 2 2 3 2 2 2 2" xfId="41721" xr:uid="{2443C94C-7972-40EF-B1A8-2B5C021B1676}"/>
    <cellStyle name="20% - Accent5 2 2 3 2 2 3" xfId="32442" xr:uid="{27F4544E-5E3A-4E22-914F-2A0DA1319C07}"/>
    <cellStyle name="20% - Accent5 2 2 3 2 2 4" xfId="23994" xr:uid="{97B9CB60-328F-47A6-8A74-D872526FC8C0}"/>
    <cellStyle name="20% - Accent5 2 2 3 2 3" xfId="11329" xr:uid="{934EF223-7FC5-471B-8A94-C88157F3CCB6}"/>
    <cellStyle name="20% - Accent5 2 2 3 2 3 2" xfId="37504" xr:uid="{5DA41362-8C87-43DD-875E-4D6A3E9B3CEF}"/>
    <cellStyle name="20% - Accent5 2 2 3 2 4" xfId="28224" xr:uid="{15238735-A912-4E9D-BC11-E48B0B86F297}"/>
    <cellStyle name="20% - Accent5 2 2 3 2 5" xfId="19777" xr:uid="{2175A4EF-6ABF-4CB1-93A1-ACDE9C8C65D3}"/>
    <cellStyle name="20% - Accent5 2 2 3 3" xfId="4952" xr:uid="{00000000-0005-0000-0000-00009B020000}"/>
    <cellStyle name="20% - Accent5 2 2 3 3 2" xfId="13402" xr:uid="{D6846048-D0D5-436A-961C-CD2CB2B3D710}"/>
    <cellStyle name="20% - Accent5 2 2 3 3 2 2" xfId="39576" xr:uid="{41EEA773-95FF-4ED6-A099-473CFBB17159}"/>
    <cellStyle name="20% - Accent5 2 2 3 3 3" xfId="30297" xr:uid="{4E792EB2-0F8D-4A80-BC91-69E2D85F8484}"/>
    <cellStyle name="20% - Accent5 2 2 3 3 4" xfId="21849" xr:uid="{666EC35B-F061-4746-9AB6-9D13E7462B4C}"/>
    <cellStyle name="20% - Accent5 2 2 3 4" xfId="9184" xr:uid="{58BD1D7B-52A5-4102-910B-C277F1C7426B}"/>
    <cellStyle name="20% - Accent5 2 2 3 4 2" xfId="35359" xr:uid="{44019E96-75DA-4CDB-BF54-A4573B38CC51}"/>
    <cellStyle name="20% - Accent5 2 2 3 5" xfId="34529" xr:uid="{BDFD3C96-A3E3-4B92-8888-909AF300B8D1}"/>
    <cellStyle name="20% - Accent5 2 2 3 6" xfId="26079" xr:uid="{1C4560E1-3EA3-45F3-A379-C461D8A8BC98}"/>
    <cellStyle name="20% - Accent5 2 2 3 7" xfId="17632" xr:uid="{FCD30845-A4D7-41A0-B568-0CDC9030E106}"/>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D4D65683-FFB2-43F7-AAD8-B2F76B0ED52F}"/>
    <cellStyle name="20% - Accent5 2 2 4 2 2 2 2" xfId="42134" xr:uid="{277A44EF-C880-4D5A-97BF-4FD64794DCAF}"/>
    <cellStyle name="20% - Accent5 2 2 4 2 2 3" xfId="32855" xr:uid="{BD792DBC-E486-4D15-AE5D-C6FC5AE48978}"/>
    <cellStyle name="20% - Accent5 2 2 4 2 2 4" xfId="24407" xr:uid="{3370F320-08EF-4F6C-8313-E6B92B7A67B2}"/>
    <cellStyle name="20% - Accent5 2 2 4 2 3" xfId="11742" xr:uid="{4710B8B5-6DDC-469C-90D9-FE5D3DAA5FF8}"/>
    <cellStyle name="20% - Accent5 2 2 4 2 3 2" xfId="37917" xr:uid="{BCF643B9-0246-4063-BE45-4B01171A3965}"/>
    <cellStyle name="20% - Accent5 2 2 4 2 4" xfId="28637" xr:uid="{82AA6D57-7E8F-43CF-BA6D-0AC7EC8078CE}"/>
    <cellStyle name="20% - Accent5 2 2 4 2 5" xfId="20190" xr:uid="{02151B3A-CC70-4110-841A-A8911E5252F6}"/>
    <cellStyle name="20% - Accent5 2 2 4 3" xfId="5365" xr:uid="{00000000-0005-0000-0000-00009F020000}"/>
    <cellStyle name="20% - Accent5 2 2 4 3 2" xfId="13815" xr:uid="{E937761E-F84B-4F74-8633-17A21C0696F1}"/>
    <cellStyle name="20% - Accent5 2 2 4 3 2 2" xfId="39989" xr:uid="{50261C55-EDD8-4130-B222-F8D23A90D2B4}"/>
    <cellStyle name="20% - Accent5 2 2 4 3 3" xfId="30710" xr:uid="{165565D1-4DA6-4E75-8D13-C88CE5F6EFC7}"/>
    <cellStyle name="20% - Accent5 2 2 4 3 4" xfId="22262" xr:uid="{94E4B225-91B1-4A6D-95CB-9C79A8E10994}"/>
    <cellStyle name="20% - Accent5 2 2 4 4" xfId="9597" xr:uid="{DFBD5F81-8FDD-40F9-8B62-8FF119ACF0DE}"/>
    <cellStyle name="20% - Accent5 2 2 4 4 2" xfId="35772" xr:uid="{E6200489-48B4-464D-A51F-D38578E48FD6}"/>
    <cellStyle name="20% - Accent5 2 2 4 5" xfId="26492" xr:uid="{7632FE20-3D7F-4CF9-B33B-1C59E0C02783}"/>
    <cellStyle name="20% - Accent5 2 2 4 6" xfId="18045" xr:uid="{3CCBC8C5-8900-40E0-A4BF-BFEA90CD8E31}"/>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10247641-292C-4F90-B9F2-D51CE4CB53B2}"/>
    <cellStyle name="20% - Accent5 2 2 5 2 2 2 2" xfId="42547" xr:uid="{B10AA46A-6983-4E32-96D3-79CA17C5E52E}"/>
    <cellStyle name="20% - Accent5 2 2 5 2 2 3" xfId="33268" xr:uid="{59D3DFC2-CBDD-4E4E-A3E9-7890D425447B}"/>
    <cellStyle name="20% - Accent5 2 2 5 2 2 4" xfId="24820" xr:uid="{4B86A552-E1FF-45E5-8E93-DD601BB4DD0E}"/>
    <cellStyle name="20% - Accent5 2 2 5 2 3" xfId="12155" xr:uid="{CA4C6FF8-D722-4CFB-8727-A0A7D3E5660A}"/>
    <cellStyle name="20% - Accent5 2 2 5 2 3 2" xfId="38330" xr:uid="{8A6E7D16-BD74-4EC3-8622-3BE01F5760F6}"/>
    <cellStyle name="20% - Accent5 2 2 5 2 4" xfId="29050" xr:uid="{11243020-7358-46BA-8224-88266914F49E}"/>
    <cellStyle name="20% - Accent5 2 2 5 2 5" xfId="20603" xr:uid="{58BEC6B7-E280-41E9-A7A7-2B3021B7B667}"/>
    <cellStyle name="20% - Accent5 2 2 5 3" xfId="5778" xr:uid="{00000000-0005-0000-0000-0000A3020000}"/>
    <cellStyle name="20% - Accent5 2 2 5 3 2" xfId="14228" xr:uid="{BA9ED5E7-CFEB-4596-BC6D-67C96B154C02}"/>
    <cellStyle name="20% - Accent5 2 2 5 3 2 2" xfId="40402" xr:uid="{3DAD0D61-20BE-4D1E-B7AF-730AB743331D}"/>
    <cellStyle name="20% - Accent5 2 2 5 3 3" xfId="31123" xr:uid="{AA069BAA-B9B2-4C76-9AAD-49C432F467B4}"/>
    <cellStyle name="20% - Accent5 2 2 5 3 4" xfId="22675" xr:uid="{A59A312D-FE77-4798-B0C5-5726C237DDB4}"/>
    <cellStyle name="20% - Accent5 2 2 5 4" xfId="10010" xr:uid="{83641F88-49B7-4245-9F22-DACD1D52630A}"/>
    <cellStyle name="20% - Accent5 2 2 5 4 2" xfId="36185" xr:uid="{EB9BE5B7-9CAB-48A6-8C07-2C2FB0D8F211}"/>
    <cellStyle name="20% - Accent5 2 2 5 5" xfId="26905" xr:uid="{676C3248-CECC-4FE4-9A07-479D5E7D91F0}"/>
    <cellStyle name="20% - Accent5 2 2 5 6" xfId="18458" xr:uid="{08158123-CF74-4BFE-B052-0D81C8FC421F}"/>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A9436ED4-4083-49B5-9DFC-075EB3A0EB98}"/>
    <cellStyle name="20% - Accent5 2 2 6 2 2 2 2" xfId="42960" xr:uid="{282F9E32-C65B-4FE7-A4BA-6237373990FF}"/>
    <cellStyle name="20% - Accent5 2 2 6 2 2 3" xfId="33681" xr:uid="{3B37813F-2BFA-4F94-B5D6-02E390D91949}"/>
    <cellStyle name="20% - Accent5 2 2 6 2 2 4" xfId="25233" xr:uid="{5D18D818-2BD6-4871-A957-86DD4FB1C3AF}"/>
    <cellStyle name="20% - Accent5 2 2 6 2 3" xfId="12568" xr:uid="{CEDD139E-7D89-4AA1-94FE-C3B1A240A768}"/>
    <cellStyle name="20% - Accent5 2 2 6 2 3 2" xfId="38743" xr:uid="{4636F2DA-0E39-447A-9678-423313E9C3D4}"/>
    <cellStyle name="20% - Accent5 2 2 6 2 4" xfId="29463" xr:uid="{6D6B9F41-D618-429B-AADF-2F743638F309}"/>
    <cellStyle name="20% - Accent5 2 2 6 2 5" xfId="21016" xr:uid="{C5537E21-8210-48A7-8FF3-5E855FF7D647}"/>
    <cellStyle name="20% - Accent5 2 2 6 3" xfId="6191" xr:uid="{00000000-0005-0000-0000-0000A7020000}"/>
    <cellStyle name="20% - Accent5 2 2 6 3 2" xfId="14641" xr:uid="{7D771A56-B71D-4E2F-9BE4-ED5D84703534}"/>
    <cellStyle name="20% - Accent5 2 2 6 3 2 2" xfId="40815" xr:uid="{225FEB19-5F69-42CB-ACDE-BD2F243C28F5}"/>
    <cellStyle name="20% - Accent5 2 2 6 3 3" xfId="31536" xr:uid="{A5CC15CD-7699-46B7-BD09-4CCC308748DF}"/>
    <cellStyle name="20% - Accent5 2 2 6 3 4" xfId="23088" xr:uid="{32F65648-140A-4A68-8F5A-79CA1F7E7AF2}"/>
    <cellStyle name="20% - Accent5 2 2 6 4" xfId="10423" xr:uid="{00FFDDDB-AF17-47F7-8321-173E14D2F39E}"/>
    <cellStyle name="20% - Accent5 2 2 6 4 2" xfId="36598" xr:uid="{FDAB572C-5E26-42CB-959C-7FBF5F18A2C6}"/>
    <cellStyle name="20% - Accent5 2 2 6 5" xfId="27318" xr:uid="{5FEFE61F-C9CB-48AB-A044-DC42013E48A5}"/>
    <cellStyle name="20% - Accent5 2 2 6 6" xfId="18871" xr:uid="{FD23832D-D217-4804-94CA-4877D7222FFC}"/>
    <cellStyle name="20% - Accent5 2 2 7" xfId="2298" xr:uid="{00000000-0005-0000-0000-0000A8020000}"/>
    <cellStyle name="20% - Accent5 2 2 7 2" xfId="6604" xr:uid="{00000000-0005-0000-0000-0000A9020000}"/>
    <cellStyle name="20% - Accent5 2 2 7 2 2" xfId="15054" xr:uid="{B0B1716E-AE97-42A7-8992-6B9373CA3D83}"/>
    <cellStyle name="20% - Accent5 2 2 7 2 2 2" xfId="41228" xr:uid="{A6A0D29A-0A5E-4AC9-901B-7DD7750CC08C}"/>
    <cellStyle name="20% - Accent5 2 2 7 2 3" xfId="31949" xr:uid="{73229065-6719-42EC-A205-E0BD2D1A7608}"/>
    <cellStyle name="20% - Accent5 2 2 7 2 4" xfId="23501" xr:uid="{929C1FC5-76EC-4601-94D5-A361DC482F17}"/>
    <cellStyle name="20% - Accent5 2 2 7 3" xfId="10836" xr:uid="{61882FBE-333C-45B5-8D5E-557EE0939595}"/>
    <cellStyle name="20% - Accent5 2 2 7 3 2" xfId="37011" xr:uid="{CD310926-F499-4AE5-ADCA-BC48E526CC6C}"/>
    <cellStyle name="20% - Accent5 2 2 7 4" xfId="27731" xr:uid="{941C59F7-B1CB-47EF-B54E-BF47646DB392}"/>
    <cellStyle name="20% - Accent5 2 2 7 5" xfId="19284" xr:uid="{6B95C323-9339-4B7D-A332-B47331D40C12}"/>
    <cellStyle name="20% - Accent5 2 2 8" xfId="4538" xr:uid="{00000000-0005-0000-0000-0000AA020000}"/>
    <cellStyle name="20% - Accent5 2 2 8 2" xfId="12988" xr:uid="{066F97BA-257C-46C1-85F7-14C123B55DD1}"/>
    <cellStyle name="20% - Accent5 2 2 8 2 2" xfId="39162" xr:uid="{EA6DDAA6-D3BB-4555-A884-EE3AB76574D6}"/>
    <cellStyle name="20% - Accent5 2 2 8 3" xfId="29883" xr:uid="{D73A3D84-C1D3-47A0-820B-C57833A739B7}"/>
    <cellStyle name="20% - Accent5 2 2 8 4" xfId="21435" xr:uid="{13162CCD-8B28-4EC8-96B9-73717B054E95}"/>
    <cellStyle name="20% - Accent5 2 2 9" xfId="8770" xr:uid="{02AA28FA-5D42-4805-B5D2-2BF0AB0FF69D}"/>
    <cellStyle name="20% - Accent5 2 2 9 2" xfId="34945" xr:uid="{93AD0E74-55CD-43C7-A006-A22D1D873DAD}"/>
    <cellStyle name="20% - Accent5 2 3" xfId="37" xr:uid="{00000000-0005-0000-0000-0000AB020000}"/>
    <cellStyle name="20% - Accent5 2 3 10" xfId="25667" xr:uid="{45DB9233-4F44-4E17-BB78-5A897E4E82F0}"/>
    <cellStyle name="20% - Accent5 2 3 11" xfId="17220" xr:uid="{27FB6931-6113-4903-BF4E-42E295000229}"/>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23E036CB-C5D2-4F17-AFCF-0F9A3FB73B40}"/>
    <cellStyle name="20% - Accent5 2 3 2 2 2 2 2" xfId="41723" xr:uid="{1CAC612B-ECEC-42B8-ABD5-48FBDAB4B308}"/>
    <cellStyle name="20% - Accent5 2 3 2 2 2 3" xfId="32444" xr:uid="{62176B57-DCCE-48F9-8502-D69BF84FC845}"/>
    <cellStyle name="20% - Accent5 2 3 2 2 2 4" xfId="23996" xr:uid="{4565737F-8EFA-4636-AC57-F5E920FFA865}"/>
    <cellStyle name="20% - Accent5 2 3 2 2 3" xfId="11331" xr:uid="{4F292A79-5199-45D7-AE3E-A8DE3B9933FB}"/>
    <cellStyle name="20% - Accent5 2 3 2 2 3 2" xfId="37506" xr:uid="{17E019D3-C8A5-4856-BD31-73B978F9C519}"/>
    <cellStyle name="20% - Accent5 2 3 2 2 4" xfId="28226" xr:uid="{398BB135-5BA3-4985-846C-938D5BE7E880}"/>
    <cellStyle name="20% - Accent5 2 3 2 2 5" xfId="19779" xr:uid="{32CCDD1D-0596-41AE-9D4E-58FEFC222CC7}"/>
    <cellStyle name="20% - Accent5 2 3 2 3" xfId="4954" xr:uid="{00000000-0005-0000-0000-0000AF020000}"/>
    <cellStyle name="20% - Accent5 2 3 2 3 2" xfId="13404" xr:uid="{F07AF1B7-4242-4AA2-82CF-25E652D9F786}"/>
    <cellStyle name="20% - Accent5 2 3 2 3 2 2" xfId="39578" xr:uid="{B4AFF361-2328-46B8-B6F1-F6487D18BEE0}"/>
    <cellStyle name="20% - Accent5 2 3 2 3 3" xfId="30299" xr:uid="{EF93F568-D624-45E7-87F4-1F9AE050A1C8}"/>
    <cellStyle name="20% - Accent5 2 3 2 3 4" xfId="21851" xr:uid="{7B144DE3-5AEF-4FDC-8230-C1184610A528}"/>
    <cellStyle name="20% - Accent5 2 3 2 4" xfId="9186" xr:uid="{762FCBAB-FB1C-483C-9A93-C73417E6962C}"/>
    <cellStyle name="20% - Accent5 2 3 2 4 2" xfId="35361" xr:uid="{D6170B9F-1580-4643-BE82-D8E249ADD636}"/>
    <cellStyle name="20% - Accent5 2 3 2 5" xfId="34531" xr:uid="{C4091B94-3C37-4DD0-8FB5-E7D3054B798C}"/>
    <cellStyle name="20% - Accent5 2 3 2 6" xfId="26081" xr:uid="{CF6AC18E-7F03-4E63-991F-460797371B3C}"/>
    <cellStyle name="20% - Accent5 2 3 2 7" xfId="17634" xr:uid="{3287C056-B160-4431-B54B-A4845A851B69}"/>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7F287936-A96C-49FC-98DF-5BFB3398A70A}"/>
    <cellStyle name="20% - Accent5 2 3 3 2 2 2 2" xfId="42136" xr:uid="{4B336BEC-6C83-4ABB-99DA-328DA4AECC17}"/>
    <cellStyle name="20% - Accent5 2 3 3 2 2 3" xfId="32857" xr:uid="{005F6AA2-FD28-4552-B41A-275313FB2B83}"/>
    <cellStyle name="20% - Accent5 2 3 3 2 2 4" xfId="24409" xr:uid="{C3D7D44B-EAD9-434D-8541-88CA39E63564}"/>
    <cellStyle name="20% - Accent5 2 3 3 2 3" xfId="11744" xr:uid="{6DA6CD3C-DA7F-4633-8141-30E5EF37A277}"/>
    <cellStyle name="20% - Accent5 2 3 3 2 3 2" xfId="37919" xr:uid="{4500B39F-3D16-47BA-8E9D-EC95C2A7EA09}"/>
    <cellStyle name="20% - Accent5 2 3 3 2 4" xfId="28639" xr:uid="{6D544EC4-BCBC-45B2-A8DE-DAA628614FE6}"/>
    <cellStyle name="20% - Accent5 2 3 3 2 5" xfId="20192" xr:uid="{0E408902-1729-4D44-BCAE-25F4A1C8350E}"/>
    <cellStyle name="20% - Accent5 2 3 3 3" xfId="5367" xr:uid="{00000000-0005-0000-0000-0000B3020000}"/>
    <cellStyle name="20% - Accent5 2 3 3 3 2" xfId="13817" xr:uid="{0B2C1F94-F09E-42DF-985E-8D0B6528B745}"/>
    <cellStyle name="20% - Accent5 2 3 3 3 2 2" xfId="39991" xr:uid="{14289234-41D5-4943-8006-CBB1694115C3}"/>
    <cellStyle name="20% - Accent5 2 3 3 3 3" xfId="30712" xr:uid="{A30BA8BC-0EE2-458E-A681-CAB59DA57D8A}"/>
    <cellStyle name="20% - Accent5 2 3 3 3 4" xfId="22264" xr:uid="{82361266-3295-4D01-BCCC-DEB0467FDA95}"/>
    <cellStyle name="20% - Accent5 2 3 3 4" xfId="9599" xr:uid="{D2EF3001-FE4B-419F-80AF-009B3A56C997}"/>
    <cellStyle name="20% - Accent5 2 3 3 4 2" xfId="35774" xr:uid="{1F4F7ECB-D9ED-4FFB-8058-C9A9FC952F7C}"/>
    <cellStyle name="20% - Accent5 2 3 3 5" xfId="26494" xr:uid="{C330584A-7B11-498A-8F5D-6DE0383A3BBD}"/>
    <cellStyle name="20% - Accent5 2 3 3 6" xfId="18047" xr:uid="{DEEA19D4-6E85-43E3-8AA2-897FC1113199}"/>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15283858-32C1-4C74-8C32-D57AB6FF04DF}"/>
    <cellStyle name="20% - Accent5 2 3 4 2 2 2 2" xfId="42549" xr:uid="{4ABA6CC4-3E4B-4A68-9870-92CF324FFDCC}"/>
    <cellStyle name="20% - Accent5 2 3 4 2 2 3" xfId="33270" xr:uid="{BC552016-487D-4BED-A71D-E1B1E187E55D}"/>
    <cellStyle name="20% - Accent5 2 3 4 2 2 4" xfId="24822" xr:uid="{5502F2E8-FA51-4D08-A51B-8C8F825BC237}"/>
    <cellStyle name="20% - Accent5 2 3 4 2 3" xfId="12157" xr:uid="{8713D45F-F98E-45CE-8C7D-884DAF1657AD}"/>
    <cellStyle name="20% - Accent5 2 3 4 2 3 2" xfId="38332" xr:uid="{063374EF-4BDE-47B8-A29C-A8E0B554460E}"/>
    <cellStyle name="20% - Accent5 2 3 4 2 4" xfId="29052" xr:uid="{3FE554D4-CAF4-46F6-9787-92C19E394C3F}"/>
    <cellStyle name="20% - Accent5 2 3 4 2 5" xfId="20605" xr:uid="{4B192D04-4E80-455C-BEA1-2681D66E9E7B}"/>
    <cellStyle name="20% - Accent5 2 3 4 3" xfId="5780" xr:uid="{00000000-0005-0000-0000-0000B7020000}"/>
    <cellStyle name="20% - Accent5 2 3 4 3 2" xfId="14230" xr:uid="{8D06B3CE-DF39-42B6-9EBB-ABEB0B597D8F}"/>
    <cellStyle name="20% - Accent5 2 3 4 3 2 2" xfId="40404" xr:uid="{C96B3964-454B-4769-92FA-7BF2FC20F9B5}"/>
    <cellStyle name="20% - Accent5 2 3 4 3 3" xfId="31125" xr:uid="{278DC721-4D72-4A13-9CAC-02914196D198}"/>
    <cellStyle name="20% - Accent5 2 3 4 3 4" xfId="22677" xr:uid="{DF22F4F3-B805-4E27-A7F0-F229EE02DE3B}"/>
    <cellStyle name="20% - Accent5 2 3 4 4" xfId="10012" xr:uid="{7A53CAFC-F8CD-49BA-8A34-50586CE4AEE4}"/>
    <cellStyle name="20% - Accent5 2 3 4 4 2" xfId="36187" xr:uid="{3A119B6B-9929-4E23-B4D7-A998FD4A5021}"/>
    <cellStyle name="20% - Accent5 2 3 4 5" xfId="26907" xr:uid="{AE577488-6C9B-45C4-9D99-ABE275E12A73}"/>
    <cellStyle name="20% - Accent5 2 3 4 6" xfId="18460" xr:uid="{CACB28F9-6D7B-467C-9918-EC4033EB1EA6}"/>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C6713DEA-BEFB-4628-A37A-FB661B8E9556}"/>
    <cellStyle name="20% - Accent5 2 3 5 2 2 2 2" xfId="42962" xr:uid="{E68FBA7A-B9C6-4635-B952-7D0048481B5E}"/>
    <cellStyle name="20% - Accent5 2 3 5 2 2 3" xfId="33683" xr:uid="{D2F829A5-A9EC-4017-91A2-90B9408E99DA}"/>
    <cellStyle name="20% - Accent5 2 3 5 2 2 4" xfId="25235" xr:uid="{0214E78D-62E5-41CF-8199-94C9889D8EC0}"/>
    <cellStyle name="20% - Accent5 2 3 5 2 3" xfId="12570" xr:uid="{229E4385-60E2-4F21-AF09-6D00D1762353}"/>
    <cellStyle name="20% - Accent5 2 3 5 2 3 2" xfId="38745" xr:uid="{A6F19D1F-AC99-44D2-8E4A-C8BD0EF087CE}"/>
    <cellStyle name="20% - Accent5 2 3 5 2 4" xfId="29465" xr:uid="{E7B9EBCE-91C0-47BA-B63F-903483D8400E}"/>
    <cellStyle name="20% - Accent5 2 3 5 2 5" xfId="21018" xr:uid="{D415F4D0-C6A9-4F21-8935-9A9F7146F88B}"/>
    <cellStyle name="20% - Accent5 2 3 5 3" xfId="6193" xr:uid="{00000000-0005-0000-0000-0000BB020000}"/>
    <cellStyle name="20% - Accent5 2 3 5 3 2" xfId="14643" xr:uid="{D60ED9DE-1E4E-4AA3-A657-92601369DBD3}"/>
    <cellStyle name="20% - Accent5 2 3 5 3 2 2" xfId="40817" xr:uid="{7C1A9BAF-E559-49F7-96F1-E7308BA5917D}"/>
    <cellStyle name="20% - Accent5 2 3 5 3 3" xfId="31538" xr:uid="{A59413EB-C2DE-4EC1-BFE0-8D3378E76301}"/>
    <cellStyle name="20% - Accent5 2 3 5 3 4" xfId="23090" xr:uid="{8EC1E946-5EB2-4F38-901E-DCE21C7B57C8}"/>
    <cellStyle name="20% - Accent5 2 3 5 4" xfId="10425" xr:uid="{D87D6952-4D2B-49C0-985D-F7BA0735BD83}"/>
    <cellStyle name="20% - Accent5 2 3 5 4 2" xfId="36600" xr:uid="{48A960D6-7549-471B-844E-3BBACB96E805}"/>
    <cellStyle name="20% - Accent5 2 3 5 5" xfId="27320" xr:uid="{2E558DB8-A892-4B6A-BFFC-77B744527FC1}"/>
    <cellStyle name="20% - Accent5 2 3 5 6" xfId="18873" xr:uid="{B3FB349C-ACDD-4604-97AE-1708CBB04377}"/>
    <cellStyle name="20% - Accent5 2 3 6" xfId="2300" xr:uid="{00000000-0005-0000-0000-0000BC020000}"/>
    <cellStyle name="20% - Accent5 2 3 6 2" xfId="6606" xr:uid="{00000000-0005-0000-0000-0000BD020000}"/>
    <cellStyle name="20% - Accent5 2 3 6 2 2" xfId="15056" xr:uid="{3790667C-E02A-4B13-AF3A-D9DB2F45ED66}"/>
    <cellStyle name="20% - Accent5 2 3 6 2 2 2" xfId="41230" xr:uid="{3AE361C2-3EED-47CA-B741-DD60CB9EDC2A}"/>
    <cellStyle name="20% - Accent5 2 3 6 2 3" xfId="31951" xr:uid="{359721BB-6666-4BC2-8303-53A4D8E82701}"/>
    <cellStyle name="20% - Accent5 2 3 6 2 4" xfId="23503" xr:uid="{DD5A25FC-623F-4891-B6E9-D4923CEC0D5B}"/>
    <cellStyle name="20% - Accent5 2 3 6 3" xfId="10838" xr:uid="{25AB3F9D-7C2F-4D06-8858-475B4BA26F05}"/>
    <cellStyle name="20% - Accent5 2 3 6 3 2" xfId="37013" xr:uid="{AA2B81DB-61F7-44EB-8B0B-CCBDD3CCF448}"/>
    <cellStyle name="20% - Accent5 2 3 6 4" xfId="27733" xr:uid="{10ACED3C-4E44-4157-8A42-D085430CB4BB}"/>
    <cellStyle name="20% - Accent5 2 3 6 5" xfId="19286" xr:uid="{C511285B-D760-4905-8929-42F1278D4FD2}"/>
    <cellStyle name="20% - Accent5 2 3 7" xfId="4540" xr:uid="{00000000-0005-0000-0000-0000BE020000}"/>
    <cellStyle name="20% - Accent5 2 3 7 2" xfId="12990" xr:uid="{6281EAA1-7501-4F21-B009-BFF1B668E3A1}"/>
    <cellStyle name="20% - Accent5 2 3 7 2 2" xfId="39164" xr:uid="{CC5D0C53-47CA-4DDA-97EA-6BBF9B3F1531}"/>
    <cellStyle name="20% - Accent5 2 3 7 3" xfId="29885" xr:uid="{9791E8BD-FC19-4D9E-B7BC-ECF46B52190E}"/>
    <cellStyle name="20% - Accent5 2 3 7 4" xfId="21437" xr:uid="{03B892EE-7DE9-48F3-9EE6-FFBB95EA3695}"/>
    <cellStyle name="20% - Accent5 2 3 8" xfId="8772" xr:uid="{96B7F052-CEAE-4D29-B65E-2DECD6571069}"/>
    <cellStyle name="20% - Accent5 2 3 8 2" xfId="34947" xr:uid="{048624EE-A112-4AA8-BD8E-CBB6922C4481}"/>
    <cellStyle name="20% - Accent5 2 3 9" xfId="34115" xr:uid="{5BAEC382-C963-4877-ACCE-9C9974715562}"/>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DDF7D3A5-BEFA-46FE-8A15-CF220B7AFD6D}"/>
    <cellStyle name="20% - Accent5 2 4 2 2 2 2" xfId="41720" xr:uid="{A6839D5F-E796-46A7-A598-9CA9520A6590}"/>
    <cellStyle name="20% - Accent5 2 4 2 2 3" xfId="32441" xr:uid="{F4AE3FBB-A165-46D7-BCEE-9795753C116F}"/>
    <cellStyle name="20% - Accent5 2 4 2 2 4" xfId="23993" xr:uid="{EA9DDBB2-05BC-4409-927B-A7C43D66207C}"/>
    <cellStyle name="20% - Accent5 2 4 2 3" xfId="11328" xr:uid="{36F5D57F-D0DB-485F-9A30-51689F28F7CE}"/>
    <cellStyle name="20% - Accent5 2 4 2 3 2" xfId="37503" xr:uid="{20166103-D915-40A8-8DC0-8DCA5DF68EE3}"/>
    <cellStyle name="20% - Accent5 2 4 2 4" xfId="28223" xr:uid="{E23DCE95-2067-4FB9-BFA1-37EFD4A07D5D}"/>
    <cellStyle name="20% - Accent5 2 4 2 5" xfId="19776" xr:uid="{FEDEDDD7-9A0E-462D-A1DD-CD272BA7ED6A}"/>
    <cellStyle name="20% - Accent5 2 4 3" xfId="4951" xr:uid="{00000000-0005-0000-0000-0000C2020000}"/>
    <cellStyle name="20% - Accent5 2 4 3 2" xfId="13401" xr:uid="{23A3D98D-1749-4E81-9827-EE6D3D7BE373}"/>
    <cellStyle name="20% - Accent5 2 4 3 2 2" xfId="39575" xr:uid="{BE07FAA9-7F4B-40E4-977A-3BBEF6B274E4}"/>
    <cellStyle name="20% - Accent5 2 4 3 3" xfId="30296" xr:uid="{4DBCC252-1C9F-4D80-B9A3-2E53E822A853}"/>
    <cellStyle name="20% - Accent5 2 4 3 4" xfId="21848" xr:uid="{C4BD3E34-4C1A-4363-A065-66D47E678594}"/>
    <cellStyle name="20% - Accent5 2 4 4" xfId="9183" xr:uid="{97816F1D-AB0B-4C14-BDCA-8A9EAA48440E}"/>
    <cellStyle name="20% - Accent5 2 4 4 2" xfId="35358" xr:uid="{9A58C33A-69C6-49A5-94D4-0E261E968068}"/>
    <cellStyle name="20% - Accent5 2 4 5" xfId="34528" xr:uid="{F37E3238-33AC-4A2A-8305-FEF684C1866A}"/>
    <cellStyle name="20% - Accent5 2 4 6" xfId="26078" xr:uid="{46CD55D9-E519-4037-8FBA-050FF3E3531F}"/>
    <cellStyle name="20% - Accent5 2 4 7" xfId="17631" xr:uid="{40F612A4-6250-4EEE-B4F9-E2E907018633}"/>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D3711FDE-116F-4B4B-BBE0-7D0B3054E4CF}"/>
    <cellStyle name="20% - Accent5 2 5 2 2 2 2" xfId="42133" xr:uid="{8F454F52-5B0B-49D5-A66D-DE5C2F5F2A98}"/>
    <cellStyle name="20% - Accent5 2 5 2 2 3" xfId="32854" xr:uid="{D604BFE7-56D8-4DC1-8028-2A41949AD535}"/>
    <cellStyle name="20% - Accent5 2 5 2 2 4" xfId="24406" xr:uid="{4B78ABBB-7A2C-43EA-A6A1-3D7801C71B7A}"/>
    <cellStyle name="20% - Accent5 2 5 2 3" xfId="11741" xr:uid="{6753D6EA-DB49-44F0-98C6-C9739CD144AA}"/>
    <cellStyle name="20% - Accent5 2 5 2 3 2" xfId="37916" xr:uid="{89786619-2151-4B3B-BE26-DE20FCFADE1A}"/>
    <cellStyle name="20% - Accent5 2 5 2 4" xfId="28636" xr:uid="{15606C65-DAD5-4BDC-A48E-893D551BB7A2}"/>
    <cellStyle name="20% - Accent5 2 5 2 5" xfId="20189" xr:uid="{7697ECB7-6097-4AAF-84CD-83628BA0D299}"/>
    <cellStyle name="20% - Accent5 2 5 3" xfId="5364" xr:uid="{00000000-0005-0000-0000-0000C6020000}"/>
    <cellStyle name="20% - Accent5 2 5 3 2" xfId="13814" xr:uid="{7804A75A-68EF-428B-8310-64F9120E00AB}"/>
    <cellStyle name="20% - Accent5 2 5 3 2 2" xfId="39988" xr:uid="{B874B2A1-7E6D-4601-8F75-B7D5D9DF1EEE}"/>
    <cellStyle name="20% - Accent5 2 5 3 3" xfId="30709" xr:uid="{5CFADD80-7D6E-4679-9FDC-1B611E0879EF}"/>
    <cellStyle name="20% - Accent5 2 5 3 4" xfId="22261" xr:uid="{C11CE77C-E563-4A5D-9DF7-662ECD8189C1}"/>
    <cellStyle name="20% - Accent5 2 5 4" xfId="9596" xr:uid="{3DDD3EF0-4EEB-4113-B81D-1033CDEC0D39}"/>
    <cellStyle name="20% - Accent5 2 5 4 2" xfId="35771" xr:uid="{7DA6B4D6-0D7C-44D2-B1FC-209BE9441324}"/>
    <cellStyle name="20% - Accent5 2 5 5" xfId="26491" xr:uid="{61B99706-A7A3-48FB-A93D-9F6A80A3DC80}"/>
    <cellStyle name="20% - Accent5 2 5 6" xfId="18044" xr:uid="{DCDB12E2-A986-4C5F-837D-B66C9941DE0D}"/>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25BD9419-8E59-46CC-964E-DA999D9E4CBE}"/>
    <cellStyle name="20% - Accent5 2 6 2 2 2 2" xfId="42546" xr:uid="{8B1250D8-09AE-4AC5-A4E6-D39D34A89B50}"/>
    <cellStyle name="20% - Accent5 2 6 2 2 3" xfId="33267" xr:uid="{20B1A813-B480-4814-8E57-870A5010F2F8}"/>
    <cellStyle name="20% - Accent5 2 6 2 2 4" xfId="24819" xr:uid="{8084FC8D-272D-4304-9246-C2C2D3C6A3AE}"/>
    <cellStyle name="20% - Accent5 2 6 2 3" xfId="12154" xr:uid="{FB41EA55-0EAB-42BE-8235-D1618387949D}"/>
    <cellStyle name="20% - Accent5 2 6 2 3 2" xfId="38329" xr:uid="{22357B94-DB06-469F-A3B5-AFC6D722D586}"/>
    <cellStyle name="20% - Accent5 2 6 2 4" xfId="29049" xr:uid="{6408FA45-ED2C-4CDF-82C7-ABF30311AE76}"/>
    <cellStyle name="20% - Accent5 2 6 2 5" xfId="20602" xr:uid="{0678C014-8BBD-4279-A8E7-0DC8A904AF87}"/>
    <cellStyle name="20% - Accent5 2 6 3" xfId="5777" xr:uid="{00000000-0005-0000-0000-0000CA020000}"/>
    <cellStyle name="20% - Accent5 2 6 3 2" xfId="14227" xr:uid="{EAC5E52B-9DE0-4E89-B3E2-9ED167236CAD}"/>
    <cellStyle name="20% - Accent5 2 6 3 2 2" xfId="40401" xr:uid="{FA3D6B4A-1D19-4910-8F88-0237B00E6AFC}"/>
    <cellStyle name="20% - Accent5 2 6 3 3" xfId="31122" xr:uid="{E3CD090D-E143-4CFE-A960-764A3EDE0245}"/>
    <cellStyle name="20% - Accent5 2 6 3 4" xfId="22674" xr:uid="{AFB67F7C-020A-4A66-B834-3BBCD52A7C9A}"/>
    <cellStyle name="20% - Accent5 2 6 4" xfId="10009" xr:uid="{EDBAD42B-5C3E-4AA5-B6C6-2CFCB2896A44}"/>
    <cellStyle name="20% - Accent5 2 6 4 2" xfId="36184" xr:uid="{AC89E553-FE34-4D0F-B734-1275D22A1257}"/>
    <cellStyle name="20% - Accent5 2 6 5" xfId="26904" xr:uid="{C2E87572-4CC5-4182-A970-9FEA18092EC3}"/>
    <cellStyle name="20% - Accent5 2 6 6" xfId="18457" xr:uid="{DF1893DC-FB54-41AC-B5D4-49E707AF06A5}"/>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B590BDF1-F83F-4FA1-B9F9-597F3C6A7CE6}"/>
    <cellStyle name="20% - Accent5 2 7 2 2 2 2" xfId="42959" xr:uid="{1DF2D31C-CDFE-4B42-9B69-C5B3AADEA96C}"/>
    <cellStyle name="20% - Accent5 2 7 2 2 3" xfId="33680" xr:uid="{79B5A49B-9B6F-4736-BEC7-43D077D9A887}"/>
    <cellStyle name="20% - Accent5 2 7 2 2 4" xfId="25232" xr:uid="{6C9E1C5E-00AE-4BB5-9DE7-D101CCFC1933}"/>
    <cellStyle name="20% - Accent5 2 7 2 3" xfId="12567" xr:uid="{ECAB8184-C81F-4FF6-B7DD-A500920AF856}"/>
    <cellStyle name="20% - Accent5 2 7 2 3 2" xfId="38742" xr:uid="{5F734CF0-C3E7-4A47-9110-0118A529D424}"/>
    <cellStyle name="20% - Accent5 2 7 2 4" xfId="29462" xr:uid="{C553CD25-BC82-4B15-B2BB-60BFDA462114}"/>
    <cellStyle name="20% - Accent5 2 7 2 5" xfId="21015" xr:uid="{CA5245F0-7512-430A-B607-67E3DCF6E400}"/>
    <cellStyle name="20% - Accent5 2 7 3" xfId="6190" xr:uid="{00000000-0005-0000-0000-0000CE020000}"/>
    <cellStyle name="20% - Accent5 2 7 3 2" xfId="14640" xr:uid="{88F67A90-8A67-4FEB-A0B1-8F9240A71126}"/>
    <cellStyle name="20% - Accent5 2 7 3 2 2" xfId="40814" xr:uid="{3DC6F96B-C63B-4B18-A673-3B05E8439DC8}"/>
    <cellStyle name="20% - Accent5 2 7 3 3" xfId="31535" xr:uid="{0B332FD7-2D4C-49B9-8AEA-41A023253CA8}"/>
    <cellStyle name="20% - Accent5 2 7 3 4" xfId="23087" xr:uid="{3A8B214D-0BE6-4CB3-A511-40B435C2E4C0}"/>
    <cellStyle name="20% - Accent5 2 7 4" xfId="10422" xr:uid="{A2026541-7DD3-4F5B-97C2-51302091B7CD}"/>
    <cellStyle name="20% - Accent5 2 7 4 2" xfId="36597" xr:uid="{BFAF2B9D-595C-49FB-BB85-7A725554CE78}"/>
    <cellStyle name="20% - Accent5 2 7 5" xfId="27317" xr:uid="{BEE539DB-EBDF-429E-AFB1-9058F2F3B829}"/>
    <cellStyle name="20% - Accent5 2 7 6" xfId="18870" xr:uid="{40F40F94-1FE6-449F-B3C2-204E2CA864E8}"/>
    <cellStyle name="20% - Accent5 2 8" xfId="2297" xr:uid="{00000000-0005-0000-0000-0000CF020000}"/>
    <cellStyle name="20% - Accent5 2 8 2" xfId="6603" xr:uid="{00000000-0005-0000-0000-0000D0020000}"/>
    <cellStyle name="20% - Accent5 2 8 2 2" xfId="15053" xr:uid="{1DE92A5E-9BD2-4C06-B79E-18AB60BF276E}"/>
    <cellStyle name="20% - Accent5 2 8 2 2 2" xfId="41227" xr:uid="{9CC607A5-D965-41B4-A3F5-DA99EE567A67}"/>
    <cellStyle name="20% - Accent5 2 8 2 3" xfId="31948" xr:uid="{6879866B-FACB-40FF-BD75-FDC067E1361A}"/>
    <cellStyle name="20% - Accent5 2 8 2 4" xfId="23500" xr:uid="{2BDFAA55-F62B-4582-8053-4E5E7718F415}"/>
    <cellStyle name="20% - Accent5 2 8 3" xfId="10835" xr:uid="{E414AAE6-F5A5-45BC-A24B-AB6A4ACB1339}"/>
    <cellStyle name="20% - Accent5 2 8 3 2" xfId="37010" xr:uid="{76FC949E-6733-4FBD-8A01-9AD8B7F0C8D2}"/>
    <cellStyle name="20% - Accent5 2 8 4" xfId="27730" xr:uid="{A7891C7B-6BC6-4817-971E-8DD212A41484}"/>
    <cellStyle name="20% - Accent5 2 8 5" xfId="19283" xr:uid="{FD107453-481F-4AF1-A45A-DA4B7ABBBD1E}"/>
    <cellStyle name="20% - Accent5 2 9" xfId="4537" xr:uid="{00000000-0005-0000-0000-0000D1020000}"/>
    <cellStyle name="20% - Accent5 2 9 2" xfId="12987" xr:uid="{465B9825-1B7C-4444-8751-0BB8965442D6}"/>
    <cellStyle name="20% - Accent5 2 9 2 2" xfId="39161" xr:uid="{57248B8E-469E-419D-A179-5948AB1244E4}"/>
    <cellStyle name="20% - Accent5 2 9 3" xfId="29882" xr:uid="{203B8F01-C1E6-4714-8912-64930BA00D9E}"/>
    <cellStyle name="20% - Accent5 2 9 4" xfId="21434" xr:uid="{C6C6C8F1-06A6-4A79-A6E9-F05D228E73F5}"/>
    <cellStyle name="20% - Accent5 3" xfId="38" xr:uid="{00000000-0005-0000-0000-0000D2020000}"/>
    <cellStyle name="20% - Accent5 3 10" xfId="34116" xr:uid="{70FA6BB8-F7BF-4DC5-81B2-0CD1A6561C8A}"/>
    <cellStyle name="20% - Accent5 3 11" xfId="25668" xr:uid="{F60700F7-3293-4E1E-932D-C08B0552BF44}"/>
    <cellStyle name="20% - Accent5 3 12" xfId="17221" xr:uid="{D9407C62-F472-46D6-9EF2-CDD9362B9CF7}"/>
    <cellStyle name="20% - Accent5 3 2" xfId="39" xr:uid="{00000000-0005-0000-0000-0000D3020000}"/>
    <cellStyle name="20% - Accent5 3 2 10" xfId="25669" xr:uid="{AAA4EA4F-4BBB-4518-8284-4FCF03364363}"/>
    <cellStyle name="20% - Accent5 3 2 11" xfId="17222" xr:uid="{ECD5498F-54BF-451A-AF0C-F401018AEDB5}"/>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D096BA55-8379-4007-B4BA-E79252810522}"/>
    <cellStyle name="20% - Accent5 3 2 2 2 2 2 2" xfId="41725" xr:uid="{F6C5461C-2D79-46D7-942B-C625E6047C88}"/>
    <cellStyle name="20% - Accent5 3 2 2 2 2 3" xfId="32446" xr:uid="{9C4BC619-EB93-4600-9CBE-A42ACA124C4C}"/>
    <cellStyle name="20% - Accent5 3 2 2 2 2 4" xfId="23998" xr:uid="{C9D5A78E-32D7-4AD3-9C24-B25178C1A644}"/>
    <cellStyle name="20% - Accent5 3 2 2 2 3" xfId="11333" xr:uid="{DC2B4B55-C98E-47B7-9C48-37D73A8DA62A}"/>
    <cellStyle name="20% - Accent5 3 2 2 2 3 2" xfId="37508" xr:uid="{30110296-DAAA-4C00-86C4-30E2E3009B4F}"/>
    <cellStyle name="20% - Accent5 3 2 2 2 4" xfId="28228" xr:uid="{1A68B8B5-D3A3-4C9A-8024-9D91854ECB3F}"/>
    <cellStyle name="20% - Accent5 3 2 2 2 5" xfId="19781" xr:uid="{A2DC72BA-74B8-4BB2-B7A2-D85029A46282}"/>
    <cellStyle name="20% - Accent5 3 2 2 3" xfId="4956" xr:uid="{00000000-0005-0000-0000-0000D7020000}"/>
    <cellStyle name="20% - Accent5 3 2 2 3 2" xfId="13406" xr:uid="{78C1E5E5-6BF7-48E4-9395-C7A2E33D0AA2}"/>
    <cellStyle name="20% - Accent5 3 2 2 3 2 2" xfId="39580" xr:uid="{785333AB-7E62-4934-BD31-BE7808B23104}"/>
    <cellStyle name="20% - Accent5 3 2 2 3 3" xfId="30301" xr:uid="{CC4D7C8E-2B1D-4963-B466-D0AD7B19015B}"/>
    <cellStyle name="20% - Accent5 3 2 2 3 4" xfId="21853" xr:uid="{C1E37625-2040-4495-854B-A1096528F6AD}"/>
    <cellStyle name="20% - Accent5 3 2 2 4" xfId="9188" xr:uid="{017A2895-1D1D-46BC-950F-C65EC3FCC5E1}"/>
    <cellStyle name="20% - Accent5 3 2 2 4 2" xfId="35363" xr:uid="{B7E5C3B7-B17E-49BF-8581-5F338623B344}"/>
    <cellStyle name="20% - Accent5 3 2 2 5" xfId="34533" xr:uid="{2543ABEC-8C5E-4655-8BA2-1F15C5CB9DBC}"/>
    <cellStyle name="20% - Accent5 3 2 2 6" xfId="26083" xr:uid="{D43B1383-1D6F-4C75-85E5-D89371EA7689}"/>
    <cellStyle name="20% - Accent5 3 2 2 7" xfId="17636" xr:uid="{E7DE94DA-E463-4A25-BEBD-1BF816AE0823}"/>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0E7DC0E4-B4F7-47A4-B1F0-B46F7288AD63}"/>
    <cellStyle name="20% - Accent5 3 2 3 2 2 2 2" xfId="42138" xr:uid="{EFA28C01-E562-4318-BB04-1CA04BD35A1D}"/>
    <cellStyle name="20% - Accent5 3 2 3 2 2 3" xfId="32859" xr:uid="{4086C897-EE86-427C-BDA4-59357B621EC4}"/>
    <cellStyle name="20% - Accent5 3 2 3 2 2 4" xfId="24411" xr:uid="{A579FABD-EA45-4E7C-BDCE-A6FB302AAF4A}"/>
    <cellStyle name="20% - Accent5 3 2 3 2 3" xfId="11746" xr:uid="{38704490-2588-4260-813B-EC84EFF7FCBE}"/>
    <cellStyle name="20% - Accent5 3 2 3 2 3 2" xfId="37921" xr:uid="{78091B29-BE04-4B25-934E-B08BD77D2C95}"/>
    <cellStyle name="20% - Accent5 3 2 3 2 4" xfId="28641" xr:uid="{93CE6C42-9E40-4C04-A80A-6B0AC57CB46D}"/>
    <cellStyle name="20% - Accent5 3 2 3 2 5" xfId="20194" xr:uid="{0715E415-5891-48E3-880E-C68F9052343A}"/>
    <cellStyle name="20% - Accent5 3 2 3 3" xfId="5369" xr:uid="{00000000-0005-0000-0000-0000DB020000}"/>
    <cellStyle name="20% - Accent5 3 2 3 3 2" xfId="13819" xr:uid="{503C4C83-C65D-48A9-B125-4D19B3993FA8}"/>
    <cellStyle name="20% - Accent5 3 2 3 3 2 2" xfId="39993" xr:uid="{2B77FDF3-A298-4164-A9DA-6DEECD7FB345}"/>
    <cellStyle name="20% - Accent5 3 2 3 3 3" xfId="30714" xr:uid="{03A7E39C-3433-4B80-858F-B12EFE461D2F}"/>
    <cellStyle name="20% - Accent5 3 2 3 3 4" xfId="22266" xr:uid="{C69560BD-4523-44EF-9DDA-4A82B7C7A2C4}"/>
    <cellStyle name="20% - Accent5 3 2 3 4" xfId="9601" xr:uid="{A10E2A95-CC91-4002-8F39-3C80B3346FFD}"/>
    <cellStyle name="20% - Accent5 3 2 3 4 2" xfId="35776" xr:uid="{8907112D-B1AC-41D9-8057-A885AFA8A01C}"/>
    <cellStyle name="20% - Accent5 3 2 3 5" xfId="26496" xr:uid="{3F84461F-26E1-4E05-A5DE-A533BE7D2861}"/>
    <cellStyle name="20% - Accent5 3 2 3 6" xfId="18049" xr:uid="{E7CAC33C-03C1-44E9-9360-2AD4B0A61D89}"/>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E4DAFE17-08A2-4010-B9E1-B1B5A7B83D33}"/>
    <cellStyle name="20% - Accent5 3 2 4 2 2 2 2" xfId="42551" xr:uid="{B488A079-5E74-45D6-91E1-9302546302D8}"/>
    <cellStyle name="20% - Accent5 3 2 4 2 2 3" xfId="33272" xr:uid="{C2D9414C-54E3-49F7-9AC4-642146D86FF1}"/>
    <cellStyle name="20% - Accent5 3 2 4 2 2 4" xfId="24824" xr:uid="{C843DE91-8291-4F15-912C-210489BA8338}"/>
    <cellStyle name="20% - Accent5 3 2 4 2 3" xfId="12159" xr:uid="{7A944447-EF33-4DC5-9F94-2AFFF811A67F}"/>
    <cellStyle name="20% - Accent5 3 2 4 2 3 2" xfId="38334" xr:uid="{C66A7237-DB81-4FFC-A888-8960853ED802}"/>
    <cellStyle name="20% - Accent5 3 2 4 2 4" xfId="29054" xr:uid="{F02D755D-1A39-41C5-B4FA-5A4ACC6EA4CA}"/>
    <cellStyle name="20% - Accent5 3 2 4 2 5" xfId="20607" xr:uid="{1CD3DE6D-5D8D-4C61-9EDC-8E24B141AD0F}"/>
    <cellStyle name="20% - Accent5 3 2 4 3" xfId="5782" xr:uid="{00000000-0005-0000-0000-0000DF020000}"/>
    <cellStyle name="20% - Accent5 3 2 4 3 2" xfId="14232" xr:uid="{39DA81AD-74C4-4B5C-B455-F40813361F99}"/>
    <cellStyle name="20% - Accent5 3 2 4 3 2 2" xfId="40406" xr:uid="{CA31C0DA-C26F-4984-9036-4E019517FF0E}"/>
    <cellStyle name="20% - Accent5 3 2 4 3 3" xfId="31127" xr:uid="{1B9D4C97-6992-4DEF-9592-C26CEF24B813}"/>
    <cellStyle name="20% - Accent5 3 2 4 3 4" xfId="22679" xr:uid="{E7A02CB9-ED0F-443B-AF79-E452ECD45EFC}"/>
    <cellStyle name="20% - Accent5 3 2 4 4" xfId="10014" xr:uid="{105143F1-0882-421E-8A8A-90F65851FB79}"/>
    <cellStyle name="20% - Accent5 3 2 4 4 2" xfId="36189" xr:uid="{65F30504-7C75-4B0B-8C96-B3018F97DB48}"/>
    <cellStyle name="20% - Accent5 3 2 4 5" xfId="26909" xr:uid="{78B6BB5D-DBA3-41E4-8566-155A1A41374D}"/>
    <cellStyle name="20% - Accent5 3 2 4 6" xfId="18462" xr:uid="{6FB53ED8-45D4-4C1D-B381-3E0B7D7F9E89}"/>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F5DE34DF-7F5A-42FE-B288-9E81D6FE6E00}"/>
    <cellStyle name="20% - Accent5 3 2 5 2 2 2 2" xfId="42964" xr:uid="{70713EF8-E6F8-4CC2-8E44-2C9E79A59559}"/>
    <cellStyle name="20% - Accent5 3 2 5 2 2 3" xfId="33685" xr:uid="{86F39ECF-987C-4864-B8C4-C0875088825B}"/>
    <cellStyle name="20% - Accent5 3 2 5 2 2 4" xfId="25237" xr:uid="{6A5AAE35-627C-4F49-BC7C-5F5668056C4F}"/>
    <cellStyle name="20% - Accent5 3 2 5 2 3" xfId="12572" xr:uid="{27AD02B4-8B97-4B5D-92CB-08299995A35D}"/>
    <cellStyle name="20% - Accent5 3 2 5 2 3 2" xfId="38747" xr:uid="{A95518AB-4EC2-45CA-A936-9823F95E8258}"/>
    <cellStyle name="20% - Accent5 3 2 5 2 4" xfId="29467" xr:uid="{B25742A2-B9A1-4C85-87B0-1E2208FFD4C4}"/>
    <cellStyle name="20% - Accent5 3 2 5 2 5" xfId="21020" xr:uid="{46867A8C-D488-4533-A20B-FADDCD430218}"/>
    <cellStyle name="20% - Accent5 3 2 5 3" xfId="6195" xr:uid="{00000000-0005-0000-0000-0000E3020000}"/>
    <cellStyle name="20% - Accent5 3 2 5 3 2" xfId="14645" xr:uid="{340EA53B-CBF6-470F-A8A8-E92904FE7D26}"/>
    <cellStyle name="20% - Accent5 3 2 5 3 2 2" xfId="40819" xr:uid="{979A51C9-CF76-449B-95E5-1FCB03F1CCBB}"/>
    <cellStyle name="20% - Accent5 3 2 5 3 3" xfId="31540" xr:uid="{CB3E2C8D-ED9D-40EA-8A53-E36326087C90}"/>
    <cellStyle name="20% - Accent5 3 2 5 3 4" xfId="23092" xr:uid="{A0BCC82D-04E4-41FE-853C-5A53DEAF53A4}"/>
    <cellStyle name="20% - Accent5 3 2 5 4" xfId="10427" xr:uid="{C091C905-FF18-4A86-A12A-74A35A20F385}"/>
    <cellStyle name="20% - Accent5 3 2 5 4 2" xfId="36602" xr:uid="{762BA336-2069-437F-A338-CF4244A71C96}"/>
    <cellStyle name="20% - Accent5 3 2 5 5" xfId="27322" xr:uid="{21EA181C-DD72-44B8-A82E-B1B248F952EB}"/>
    <cellStyle name="20% - Accent5 3 2 5 6" xfId="18875" xr:uid="{D7D44410-8190-4B5C-9A11-2665425FB41B}"/>
    <cellStyle name="20% - Accent5 3 2 6" xfId="2302" xr:uid="{00000000-0005-0000-0000-0000E4020000}"/>
    <cellStyle name="20% - Accent5 3 2 6 2" xfId="6608" xr:uid="{00000000-0005-0000-0000-0000E5020000}"/>
    <cellStyle name="20% - Accent5 3 2 6 2 2" xfId="15058" xr:uid="{DFB97329-89D5-422E-9510-B28C605E9035}"/>
    <cellStyle name="20% - Accent5 3 2 6 2 2 2" xfId="41232" xr:uid="{88BCD798-CE45-4DB0-BB5E-6AC7F55853E4}"/>
    <cellStyle name="20% - Accent5 3 2 6 2 3" xfId="31953" xr:uid="{2A99E44C-6EB6-4114-90C3-2F07118D7C94}"/>
    <cellStyle name="20% - Accent5 3 2 6 2 4" xfId="23505" xr:uid="{56F2D337-C7A7-4744-A69C-61AE1AE33523}"/>
    <cellStyle name="20% - Accent5 3 2 6 3" xfId="10840" xr:uid="{C2282FCE-796B-4F2A-BA07-BDA7D962CE78}"/>
    <cellStyle name="20% - Accent5 3 2 6 3 2" xfId="37015" xr:uid="{4D3251A0-B809-45C5-8016-C988F1B244C8}"/>
    <cellStyle name="20% - Accent5 3 2 6 4" xfId="27735" xr:uid="{1D0FC517-C27D-4A7B-A56B-C147889C1CBF}"/>
    <cellStyle name="20% - Accent5 3 2 6 5" xfId="19288" xr:uid="{ADE9477A-3D86-478A-886A-E189C10D5DDE}"/>
    <cellStyle name="20% - Accent5 3 2 7" xfId="4542" xr:uid="{00000000-0005-0000-0000-0000E6020000}"/>
    <cellStyle name="20% - Accent5 3 2 7 2" xfId="12992" xr:uid="{4D893D42-AC3F-4843-BD83-71DADBC6F19D}"/>
    <cellStyle name="20% - Accent5 3 2 7 2 2" xfId="39166" xr:uid="{B13755AA-56FF-4D3E-BB27-7087B16A0924}"/>
    <cellStyle name="20% - Accent5 3 2 7 3" xfId="29887" xr:uid="{21E7A395-F8E2-4ADB-B496-59F636FA490E}"/>
    <cellStyle name="20% - Accent5 3 2 7 4" xfId="21439" xr:uid="{8BE2E402-AB32-4092-B1AD-42AAB71F66F8}"/>
    <cellStyle name="20% - Accent5 3 2 8" xfId="8774" xr:uid="{7B4F1D17-DEDF-469D-B542-6E6B3E4C59B0}"/>
    <cellStyle name="20% - Accent5 3 2 8 2" xfId="34949" xr:uid="{6DBF380D-0462-4B14-B856-CBF2112F4643}"/>
    <cellStyle name="20% - Accent5 3 2 9" xfId="34117" xr:uid="{D6B0C905-5DCB-466C-932B-05C65039B26A}"/>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C7047D78-636D-4D53-A089-195D1BEC2483}"/>
    <cellStyle name="20% - Accent5 3 3 2 2 2 2" xfId="41724" xr:uid="{17582821-2EA6-4F19-BDF5-E084296AFEC0}"/>
    <cellStyle name="20% - Accent5 3 3 2 2 3" xfId="32445" xr:uid="{E42DCA8C-2715-4213-BBEE-80C401AFE80E}"/>
    <cellStyle name="20% - Accent5 3 3 2 2 4" xfId="23997" xr:uid="{F8384C66-C6E9-4461-8A72-48EFF5FA42F8}"/>
    <cellStyle name="20% - Accent5 3 3 2 3" xfId="11332" xr:uid="{6D8D288D-735E-47A9-A196-4C35B54B3F39}"/>
    <cellStyle name="20% - Accent5 3 3 2 3 2" xfId="37507" xr:uid="{030BA37E-DA37-4FFD-B37B-D3BC0B8F04CA}"/>
    <cellStyle name="20% - Accent5 3 3 2 4" xfId="28227" xr:uid="{F074603B-DBC5-4229-B200-8781E053DBC7}"/>
    <cellStyle name="20% - Accent5 3 3 2 5" xfId="19780" xr:uid="{8CE06F96-59D4-40F9-9162-EAACF3C14529}"/>
    <cellStyle name="20% - Accent5 3 3 3" xfId="4955" xr:uid="{00000000-0005-0000-0000-0000EA020000}"/>
    <cellStyle name="20% - Accent5 3 3 3 2" xfId="13405" xr:uid="{2C562BA9-A300-424E-AB37-D08D37EEF451}"/>
    <cellStyle name="20% - Accent5 3 3 3 2 2" xfId="39579" xr:uid="{DAA0AB6D-8FDF-4E85-AB51-07DBD0ACE896}"/>
    <cellStyle name="20% - Accent5 3 3 3 3" xfId="30300" xr:uid="{52DF00A5-342C-4A0E-A30D-1CB0276EB1FE}"/>
    <cellStyle name="20% - Accent5 3 3 3 4" xfId="21852" xr:uid="{4ACA7113-2B2D-4605-BE8F-09121D541EDE}"/>
    <cellStyle name="20% - Accent5 3 3 4" xfId="9187" xr:uid="{9F79718F-9620-4EEF-8F4F-F2BA102E097A}"/>
    <cellStyle name="20% - Accent5 3 3 4 2" xfId="35362" xr:uid="{C9420DF8-EE99-4C1D-A877-01666163087C}"/>
    <cellStyle name="20% - Accent5 3 3 5" xfId="34532" xr:uid="{DCFF7BC3-68B9-4E86-A67C-B5132F8808CB}"/>
    <cellStyle name="20% - Accent5 3 3 6" xfId="26082" xr:uid="{EED67250-94CC-4E3F-8E3C-28E5302080B7}"/>
    <cellStyle name="20% - Accent5 3 3 7" xfId="17635" xr:uid="{FC2547E7-D980-43F5-A759-EEB9C1F80ABA}"/>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F9D1EBE3-2653-4000-9E05-110D7BD238FB}"/>
    <cellStyle name="20% - Accent5 3 4 2 2 2 2" xfId="42137" xr:uid="{16435455-4BC3-4C17-A2D7-4947F0BB981F}"/>
    <cellStyle name="20% - Accent5 3 4 2 2 3" xfId="32858" xr:uid="{1FCD849C-2C23-4B4C-B1AB-F08677F4776F}"/>
    <cellStyle name="20% - Accent5 3 4 2 2 4" xfId="24410" xr:uid="{D044D140-C95C-4AC0-888D-99EBFCBEEDBA}"/>
    <cellStyle name="20% - Accent5 3 4 2 3" xfId="11745" xr:uid="{92D479E4-A559-4A7E-ABB8-C72B996043C8}"/>
    <cellStyle name="20% - Accent5 3 4 2 3 2" xfId="37920" xr:uid="{3ADAEC26-297C-41A8-B661-2203C4C191F3}"/>
    <cellStyle name="20% - Accent5 3 4 2 4" xfId="28640" xr:uid="{7BA50B82-E077-4DB5-9F4F-3715E6B75541}"/>
    <cellStyle name="20% - Accent5 3 4 2 5" xfId="20193" xr:uid="{0CE495A9-4B13-4A75-904E-15AC461B869B}"/>
    <cellStyle name="20% - Accent5 3 4 3" xfId="5368" xr:uid="{00000000-0005-0000-0000-0000EE020000}"/>
    <cellStyle name="20% - Accent5 3 4 3 2" xfId="13818" xr:uid="{1FD2B021-8E6D-4D3B-B832-24E8B15BA39C}"/>
    <cellStyle name="20% - Accent5 3 4 3 2 2" xfId="39992" xr:uid="{E39EACFF-B33A-4CFE-9B8F-5A366AF1A84D}"/>
    <cellStyle name="20% - Accent5 3 4 3 3" xfId="30713" xr:uid="{9A4A35C2-B0A7-4936-A768-8E409EEA5D3C}"/>
    <cellStyle name="20% - Accent5 3 4 3 4" xfId="22265" xr:uid="{ED0B307D-5FEE-44AA-8B7E-7CD1F9F3F6B1}"/>
    <cellStyle name="20% - Accent5 3 4 4" xfId="9600" xr:uid="{070DE694-E3CC-4649-9027-F136FD21D1D3}"/>
    <cellStyle name="20% - Accent5 3 4 4 2" xfId="35775" xr:uid="{17E002D7-F06A-4894-828D-FFC36FF5F7E1}"/>
    <cellStyle name="20% - Accent5 3 4 5" xfId="26495" xr:uid="{CEEB983B-6848-4DF2-955B-861CDB5122BF}"/>
    <cellStyle name="20% - Accent5 3 4 6" xfId="18048" xr:uid="{3163A134-D746-4896-9886-FA34D14B7F1C}"/>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9C62CBE2-713A-4213-AB8F-0BE7F72E2E32}"/>
    <cellStyle name="20% - Accent5 3 5 2 2 2 2" xfId="42550" xr:uid="{25DE4593-ACE8-4958-AB73-EA96D03663DC}"/>
    <cellStyle name="20% - Accent5 3 5 2 2 3" xfId="33271" xr:uid="{804B1DD2-E916-48CA-A833-E9770B1F8DAE}"/>
    <cellStyle name="20% - Accent5 3 5 2 2 4" xfId="24823" xr:uid="{072CC370-9806-4B40-8BB3-8C51C6C7E7AD}"/>
    <cellStyle name="20% - Accent5 3 5 2 3" xfId="12158" xr:uid="{0D056D83-0730-4C1B-8A6F-134798BE6B69}"/>
    <cellStyle name="20% - Accent5 3 5 2 3 2" xfId="38333" xr:uid="{6BCB3625-2FC4-44E8-ACAD-730E908B3735}"/>
    <cellStyle name="20% - Accent5 3 5 2 4" xfId="29053" xr:uid="{173A3218-61E0-41B4-83A3-838A1B36D242}"/>
    <cellStyle name="20% - Accent5 3 5 2 5" xfId="20606" xr:uid="{F74632D5-41F2-490B-B352-7FEE21B135A3}"/>
    <cellStyle name="20% - Accent5 3 5 3" xfId="5781" xr:uid="{00000000-0005-0000-0000-0000F2020000}"/>
    <cellStyle name="20% - Accent5 3 5 3 2" xfId="14231" xr:uid="{0C71ABA6-24DA-462B-8209-3D5D3891A0A3}"/>
    <cellStyle name="20% - Accent5 3 5 3 2 2" xfId="40405" xr:uid="{E0DBD854-2D93-4AAD-9C92-42BC9CBFF3FB}"/>
    <cellStyle name="20% - Accent5 3 5 3 3" xfId="31126" xr:uid="{678FE18C-DF68-44A8-BA70-28C2FD1760A4}"/>
    <cellStyle name="20% - Accent5 3 5 3 4" xfId="22678" xr:uid="{C7E56835-735B-4A85-8D99-18858FFAE769}"/>
    <cellStyle name="20% - Accent5 3 5 4" xfId="10013" xr:uid="{990817D1-1A2C-497E-8525-E9AFA7CD6E9D}"/>
    <cellStyle name="20% - Accent5 3 5 4 2" xfId="36188" xr:uid="{ED67E926-74D2-470E-AD99-91F54699AB05}"/>
    <cellStyle name="20% - Accent5 3 5 5" xfId="26908" xr:uid="{B049970B-4B15-40B2-9567-7BC2C14F2F2F}"/>
    <cellStyle name="20% - Accent5 3 5 6" xfId="18461" xr:uid="{BC896DAB-4FA5-438D-932F-29C41B0F33F3}"/>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DBC6529E-E8F0-4336-B8ED-047232D1E307}"/>
    <cellStyle name="20% - Accent5 3 6 2 2 2 2" xfId="42963" xr:uid="{08384CA1-DD2E-4D5F-BCC4-C9FF3BA4F923}"/>
    <cellStyle name="20% - Accent5 3 6 2 2 3" xfId="33684" xr:uid="{C925BFBF-02C6-442C-8696-DBB72E353D98}"/>
    <cellStyle name="20% - Accent5 3 6 2 2 4" xfId="25236" xr:uid="{6D18A290-0354-44FF-9723-5FD8F88A6BF9}"/>
    <cellStyle name="20% - Accent5 3 6 2 3" xfId="12571" xr:uid="{5A602AD7-F789-4A29-9D59-D5730AC0F3FA}"/>
    <cellStyle name="20% - Accent5 3 6 2 3 2" xfId="38746" xr:uid="{4F15F0BF-F075-44BC-98DA-2DEBB05AAFB4}"/>
    <cellStyle name="20% - Accent5 3 6 2 4" xfId="29466" xr:uid="{BE5F36A8-E571-4A97-9648-2395A20D9596}"/>
    <cellStyle name="20% - Accent5 3 6 2 5" xfId="21019" xr:uid="{94F87832-E010-46B3-B9AD-D9CEBF4C7296}"/>
    <cellStyle name="20% - Accent5 3 6 3" xfId="6194" xr:uid="{00000000-0005-0000-0000-0000F6020000}"/>
    <cellStyle name="20% - Accent5 3 6 3 2" xfId="14644" xr:uid="{C77116A4-EB5B-421B-903B-F4AF1D6253DE}"/>
    <cellStyle name="20% - Accent5 3 6 3 2 2" xfId="40818" xr:uid="{1D124E29-FF36-4884-B86F-A7F27290C063}"/>
    <cellStyle name="20% - Accent5 3 6 3 3" xfId="31539" xr:uid="{D16DF010-0744-4768-B39D-49AD115883B0}"/>
    <cellStyle name="20% - Accent5 3 6 3 4" xfId="23091" xr:uid="{94446886-3712-4DCF-9E9D-AB10CCA01B82}"/>
    <cellStyle name="20% - Accent5 3 6 4" xfId="10426" xr:uid="{2DD08604-26A1-4403-8584-31AF3A6F9443}"/>
    <cellStyle name="20% - Accent5 3 6 4 2" xfId="36601" xr:uid="{862E321E-C866-4127-8B78-7A02A91776BE}"/>
    <cellStyle name="20% - Accent5 3 6 5" xfId="27321" xr:uid="{A70C781B-93A5-4E3F-9DF6-4F92C261F8E9}"/>
    <cellStyle name="20% - Accent5 3 6 6" xfId="18874" xr:uid="{F99E20CC-2201-4814-A93F-647F720D1818}"/>
    <cellStyle name="20% - Accent5 3 7" xfId="2301" xr:uid="{00000000-0005-0000-0000-0000F7020000}"/>
    <cellStyle name="20% - Accent5 3 7 2" xfId="6607" xr:uid="{00000000-0005-0000-0000-0000F8020000}"/>
    <cellStyle name="20% - Accent5 3 7 2 2" xfId="15057" xr:uid="{4A8336E5-A6D3-4D33-BAF8-013C6456547D}"/>
    <cellStyle name="20% - Accent5 3 7 2 2 2" xfId="41231" xr:uid="{910C4073-CD06-45A0-8789-C03E2FCB2768}"/>
    <cellStyle name="20% - Accent5 3 7 2 3" xfId="31952" xr:uid="{E3BB8646-F9BE-44D1-BA96-F7010B9646D3}"/>
    <cellStyle name="20% - Accent5 3 7 2 4" xfId="23504" xr:uid="{CACF8E2C-3DD2-4B8F-9B7D-60B7A2A13A7D}"/>
    <cellStyle name="20% - Accent5 3 7 3" xfId="10839" xr:uid="{791034E3-E3FE-4CF5-AAB6-7872BFAF2F9C}"/>
    <cellStyle name="20% - Accent5 3 7 3 2" xfId="37014" xr:uid="{A1660317-938D-4832-B287-7D25A5B67055}"/>
    <cellStyle name="20% - Accent5 3 7 4" xfId="27734" xr:uid="{8563AE36-948F-4B4E-9702-D5C674BC4F1D}"/>
    <cellStyle name="20% - Accent5 3 7 5" xfId="19287" xr:uid="{5AFF5473-E9B6-4FBE-8FD2-02AAAD6C2AC6}"/>
    <cellStyle name="20% - Accent5 3 8" xfId="4541" xr:uid="{00000000-0005-0000-0000-0000F9020000}"/>
    <cellStyle name="20% - Accent5 3 8 2" xfId="12991" xr:uid="{CE2A143A-746A-4CB6-AE9F-075E767E3C59}"/>
    <cellStyle name="20% - Accent5 3 8 2 2" xfId="39165" xr:uid="{B3510459-1723-481B-BFA1-8B3321E0A3E1}"/>
    <cellStyle name="20% - Accent5 3 8 3" xfId="29886" xr:uid="{8525D77F-B855-44BC-B298-D20D55D3FFD5}"/>
    <cellStyle name="20% - Accent5 3 8 4" xfId="21438" xr:uid="{3AD7878B-B356-4FC6-AA2B-53DED2DBB318}"/>
    <cellStyle name="20% - Accent5 3 9" xfId="8773" xr:uid="{C56FFA86-99F4-4E62-A564-A3BB6A0AA44F}"/>
    <cellStyle name="20% - Accent5 3 9 2" xfId="34948" xr:uid="{E5553E54-8E10-4EA6-8A9D-537A2C865210}"/>
    <cellStyle name="20% - Accent5 4" xfId="40" xr:uid="{00000000-0005-0000-0000-0000FA020000}"/>
    <cellStyle name="20% - Accent5 4 10" xfId="25670" xr:uid="{785D2306-F4A7-435D-A68E-BE753BE3AF95}"/>
    <cellStyle name="20% - Accent5 4 11" xfId="17223" xr:uid="{01838E0E-733D-42E6-B945-B523B8555546}"/>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AB5A0AAA-66D2-4284-AA5C-4CB0996E9FDF}"/>
    <cellStyle name="20% - Accent5 4 2 2 2 2 2" xfId="41726" xr:uid="{7E4EBE20-F813-4DDF-9A1A-59BF79CEDD86}"/>
    <cellStyle name="20% - Accent5 4 2 2 2 3" xfId="32447" xr:uid="{592611B3-6922-49A4-8E2D-C584ABD21015}"/>
    <cellStyle name="20% - Accent5 4 2 2 2 4" xfId="23999" xr:uid="{16722EB9-59A4-42E5-8181-FA09FE34AB98}"/>
    <cellStyle name="20% - Accent5 4 2 2 3" xfId="11334" xr:uid="{6E1C14C0-4132-41CE-9C4E-2C1B38410B13}"/>
    <cellStyle name="20% - Accent5 4 2 2 3 2" xfId="37509" xr:uid="{8C47556C-1645-44D2-81F8-3BBDC7450B1F}"/>
    <cellStyle name="20% - Accent5 4 2 2 4" xfId="28229" xr:uid="{243B4171-5D9F-4F37-A8CD-67EE6AF29F3C}"/>
    <cellStyle name="20% - Accent5 4 2 2 5" xfId="19782" xr:uid="{D04D6D35-3FCD-444C-8DCB-8D1F90920696}"/>
    <cellStyle name="20% - Accent5 4 2 3" xfId="4957" xr:uid="{00000000-0005-0000-0000-0000FE020000}"/>
    <cellStyle name="20% - Accent5 4 2 3 2" xfId="13407" xr:uid="{2C1CDD40-F5C7-4ADB-B2D0-558555513024}"/>
    <cellStyle name="20% - Accent5 4 2 3 2 2" xfId="39581" xr:uid="{852C04B1-1787-43A7-AE2B-62EB8F18E595}"/>
    <cellStyle name="20% - Accent5 4 2 3 3" xfId="30302" xr:uid="{B3805E22-EEB1-48B9-8B42-9C07F9B309F1}"/>
    <cellStyle name="20% - Accent5 4 2 3 4" xfId="21854" xr:uid="{5A359EB0-9F5A-4960-8D3F-8C5E44AC4C68}"/>
    <cellStyle name="20% - Accent5 4 2 4" xfId="9189" xr:uid="{00002187-A806-4D19-BFAA-ED185970DF92}"/>
    <cellStyle name="20% - Accent5 4 2 4 2" xfId="35364" xr:uid="{67C11F73-B03B-41E0-8F08-3B2ACAA289C4}"/>
    <cellStyle name="20% - Accent5 4 2 5" xfId="34534" xr:uid="{BE71A9EC-898E-4D01-81DE-61DF409EDED5}"/>
    <cellStyle name="20% - Accent5 4 2 6" xfId="26084" xr:uid="{F14FE7D8-92D5-4FE1-9D02-2C8FE36E4B56}"/>
    <cellStyle name="20% - Accent5 4 2 7" xfId="17637" xr:uid="{C97AF96B-97DE-40BA-AE49-3BF108BD5EE5}"/>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5C3BB9FE-A853-4E0A-A565-EECDECCC1DF0}"/>
    <cellStyle name="20% - Accent5 4 3 2 2 2 2" xfId="42139" xr:uid="{D0B114EF-135A-43B8-81E5-5ECEB03CF737}"/>
    <cellStyle name="20% - Accent5 4 3 2 2 3" xfId="32860" xr:uid="{1754D179-1392-4063-B222-4A24C8D1CE88}"/>
    <cellStyle name="20% - Accent5 4 3 2 2 4" xfId="24412" xr:uid="{FE35181F-1145-4579-96CB-FFA2AE3D57F7}"/>
    <cellStyle name="20% - Accent5 4 3 2 3" xfId="11747" xr:uid="{6966449D-9AE7-4771-8B95-B564C47BD2F0}"/>
    <cellStyle name="20% - Accent5 4 3 2 3 2" xfId="37922" xr:uid="{D6277AD6-946F-4AF2-A376-53028A7646D2}"/>
    <cellStyle name="20% - Accent5 4 3 2 4" xfId="28642" xr:uid="{1D132CB3-4AA4-4FD8-B91F-FE8B3F20ED34}"/>
    <cellStyle name="20% - Accent5 4 3 2 5" xfId="20195" xr:uid="{4E88D7F7-F0FE-4969-9791-1B8953367542}"/>
    <cellStyle name="20% - Accent5 4 3 3" xfId="5370" xr:uid="{00000000-0005-0000-0000-000002030000}"/>
    <cellStyle name="20% - Accent5 4 3 3 2" xfId="13820" xr:uid="{8727EB3F-8F51-424F-A9A9-B2BBFDBBD979}"/>
    <cellStyle name="20% - Accent5 4 3 3 2 2" xfId="39994" xr:uid="{0A631F6C-72AE-4F57-8434-E24880285961}"/>
    <cellStyle name="20% - Accent5 4 3 3 3" xfId="30715" xr:uid="{64863D28-4558-4E5B-9C9C-8C7CE04A6ABE}"/>
    <cellStyle name="20% - Accent5 4 3 3 4" xfId="22267" xr:uid="{26CEF74B-5867-49DF-84B9-FFC29ED23182}"/>
    <cellStyle name="20% - Accent5 4 3 4" xfId="9602" xr:uid="{EB3101BB-89F8-4875-97D6-6AF25B3A6FB3}"/>
    <cellStyle name="20% - Accent5 4 3 4 2" xfId="35777" xr:uid="{4F9A2E53-B28D-4702-BA20-E8794A2E58A4}"/>
    <cellStyle name="20% - Accent5 4 3 5" xfId="26497" xr:uid="{0A8A699A-D695-46A2-95D3-D2099CC7527C}"/>
    <cellStyle name="20% - Accent5 4 3 6" xfId="18050" xr:uid="{2DBCF31D-01D8-4DBA-8A53-E8E7D29F2121}"/>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1698FDEC-74C1-4801-8FFE-3AE5A6927886}"/>
    <cellStyle name="20% - Accent5 4 4 2 2 2 2" xfId="42552" xr:uid="{9264521F-027A-4C1C-85E9-4E2D995221EE}"/>
    <cellStyle name="20% - Accent5 4 4 2 2 3" xfId="33273" xr:uid="{DA98B728-7D57-439A-9C8A-CBB9C82AAA81}"/>
    <cellStyle name="20% - Accent5 4 4 2 2 4" xfId="24825" xr:uid="{17E84839-28AB-403E-9714-97DE4A6C04C3}"/>
    <cellStyle name="20% - Accent5 4 4 2 3" xfId="12160" xr:uid="{8E0644C2-AFEB-4A15-974A-82304292A7D7}"/>
    <cellStyle name="20% - Accent5 4 4 2 3 2" xfId="38335" xr:uid="{4B98CDFA-EA46-4BA4-955E-AE5428CBFE4E}"/>
    <cellStyle name="20% - Accent5 4 4 2 4" xfId="29055" xr:uid="{A8922DDE-64E3-4F5F-BA47-BE19FA3ACB05}"/>
    <cellStyle name="20% - Accent5 4 4 2 5" xfId="20608" xr:uid="{A7CD9958-0F75-429C-953D-D51A1F143248}"/>
    <cellStyle name="20% - Accent5 4 4 3" xfId="5783" xr:uid="{00000000-0005-0000-0000-000006030000}"/>
    <cellStyle name="20% - Accent5 4 4 3 2" xfId="14233" xr:uid="{BD321A39-86B2-485B-8C6B-C6C0C5AD41E1}"/>
    <cellStyle name="20% - Accent5 4 4 3 2 2" xfId="40407" xr:uid="{0384BB53-6DC7-4BA3-951E-0FD902DADDF0}"/>
    <cellStyle name="20% - Accent5 4 4 3 3" xfId="31128" xr:uid="{315EBBCC-0584-4000-8716-4638480032FE}"/>
    <cellStyle name="20% - Accent5 4 4 3 4" xfId="22680" xr:uid="{C2F03AA9-11E1-4F37-B5AB-E99FC244B65E}"/>
    <cellStyle name="20% - Accent5 4 4 4" xfId="10015" xr:uid="{BD7574ED-8FB4-4E49-B9E8-16ED989997AE}"/>
    <cellStyle name="20% - Accent5 4 4 4 2" xfId="36190" xr:uid="{4AAB959F-3205-474F-A0D7-73276949617A}"/>
    <cellStyle name="20% - Accent5 4 4 5" xfId="26910" xr:uid="{447128E3-9172-4783-AC22-FDDF215BC359}"/>
    <cellStyle name="20% - Accent5 4 4 6" xfId="18463" xr:uid="{9CEC208A-B692-4E43-9E57-86FCC41BA0A4}"/>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74D68F16-7E06-4944-87A1-F9CC7EA3A224}"/>
    <cellStyle name="20% - Accent5 4 5 2 2 2 2" xfId="42965" xr:uid="{EBD2820E-A7C7-47A7-B81D-60D15794724C}"/>
    <cellStyle name="20% - Accent5 4 5 2 2 3" xfId="33686" xr:uid="{47DBA319-7AC7-43C9-9120-E92FB28ED186}"/>
    <cellStyle name="20% - Accent5 4 5 2 2 4" xfId="25238" xr:uid="{3BA2D3EC-7656-4F5D-A403-C74DEC33D323}"/>
    <cellStyle name="20% - Accent5 4 5 2 3" xfId="12573" xr:uid="{E2B2F739-F613-4626-A5BA-82E99BBA9C59}"/>
    <cellStyle name="20% - Accent5 4 5 2 3 2" xfId="38748" xr:uid="{E292A4AB-ACBC-426B-96B2-2A51D7BEBBF3}"/>
    <cellStyle name="20% - Accent5 4 5 2 4" xfId="29468" xr:uid="{C05E254E-AD7E-47F4-8F2A-AF864FB49DB1}"/>
    <cellStyle name="20% - Accent5 4 5 2 5" xfId="21021" xr:uid="{721ECF77-4717-4DBE-BF1A-E5660A97939A}"/>
    <cellStyle name="20% - Accent5 4 5 3" xfId="6196" xr:uid="{00000000-0005-0000-0000-00000A030000}"/>
    <cellStyle name="20% - Accent5 4 5 3 2" xfId="14646" xr:uid="{941FC3EE-C58B-4616-A0F0-19EB2D4ECC81}"/>
    <cellStyle name="20% - Accent5 4 5 3 2 2" xfId="40820" xr:uid="{692E705D-3E3F-46E3-B4CE-30075288199D}"/>
    <cellStyle name="20% - Accent5 4 5 3 3" xfId="31541" xr:uid="{2FE093A4-23B1-4407-A767-0C4333BF7C00}"/>
    <cellStyle name="20% - Accent5 4 5 3 4" xfId="23093" xr:uid="{99BDE1A9-4458-4472-AD9C-EB7C5D2990D7}"/>
    <cellStyle name="20% - Accent5 4 5 4" xfId="10428" xr:uid="{26BE2E7B-4151-4099-A608-6145D258EB5B}"/>
    <cellStyle name="20% - Accent5 4 5 4 2" xfId="36603" xr:uid="{B14D1A85-682C-4BB7-B347-C56A130CEEAF}"/>
    <cellStyle name="20% - Accent5 4 5 5" xfId="27323" xr:uid="{6AC4474C-1D75-4BDD-9729-DDD9F73A3F76}"/>
    <cellStyle name="20% - Accent5 4 5 6" xfId="18876" xr:uid="{BEABC72C-F46A-4084-B54E-03AD6AF76931}"/>
    <cellStyle name="20% - Accent5 4 6" xfId="2303" xr:uid="{00000000-0005-0000-0000-00000B030000}"/>
    <cellStyle name="20% - Accent5 4 6 2" xfId="6609" xr:uid="{00000000-0005-0000-0000-00000C030000}"/>
    <cellStyle name="20% - Accent5 4 6 2 2" xfId="15059" xr:uid="{CD0F7500-4443-41CE-BC35-DCD167152DE2}"/>
    <cellStyle name="20% - Accent5 4 6 2 2 2" xfId="41233" xr:uid="{9528F101-04AE-45D2-A1D0-ABE79955DCDE}"/>
    <cellStyle name="20% - Accent5 4 6 2 3" xfId="31954" xr:uid="{046ABB0D-39B8-402B-80A3-05763018DA2A}"/>
    <cellStyle name="20% - Accent5 4 6 2 4" xfId="23506" xr:uid="{05E44F5E-FE06-44E4-8D09-BC330FDE7F09}"/>
    <cellStyle name="20% - Accent5 4 6 3" xfId="10841" xr:uid="{1F139B20-8454-42A7-93F1-3AD47DA90120}"/>
    <cellStyle name="20% - Accent5 4 6 3 2" xfId="37016" xr:uid="{C2EB7D82-623B-4F32-AC85-4AB06B998688}"/>
    <cellStyle name="20% - Accent5 4 6 4" xfId="27736" xr:uid="{913099DB-1D70-4AE8-A5E8-1FB6A770D3E9}"/>
    <cellStyle name="20% - Accent5 4 6 5" xfId="19289" xr:uid="{5D95A50E-1387-4725-BA06-BCE8F16A3167}"/>
    <cellStyle name="20% - Accent5 4 7" xfId="4543" xr:uid="{00000000-0005-0000-0000-00000D030000}"/>
    <cellStyle name="20% - Accent5 4 7 2" xfId="12993" xr:uid="{E47809DC-F9B8-41BE-811A-4C3C785E5BF3}"/>
    <cellStyle name="20% - Accent5 4 7 2 2" xfId="39167" xr:uid="{F9E11293-C69A-44E8-AB89-F5AEC773AED3}"/>
    <cellStyle name="20% - Accent5 4 7 3" xfId="29888" xr:uid="{785108E3-AC36-4E74-A898-D611113B364C}"/>
    <cellStyle name="20% - Accent5 4 7 4" xfId="21440" xr:uid="{DEE5029B-67A0-4B9D-8FAF-A6995B6226EE}"/>
    <cellStyle name="20% - Accent5 4 8" xfId="8775" xr:uid="{DB07EA2D-2C76-4DAA-BE92-D69065CB9CE5}"/>
    <cellStyle name="20% - Accent5 4 8 2" xfId="34950" xr:uid="{A854A1A9-2C30-4D5C-8D37-00EBB82ACE4A}"/>
    <cellStyle name="20% - Accent5 4 9" xfId="34118" xr:uid="{C46C196E-4588-40EF-9C5F-E210C76877BB}"/>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0EAE7D56-3F01-4BCF-B219-9571C64624FA}"/>
    <cellStyle name="20% - Accent5 5 2 2 2 2" xfId="41719" xr:uid="{8267C70E-ED16-452A-BECF-2CAE991CE20C}"/>
    <cellStyle name="20% - Accent5 5 2 2 3" xfId="32440" xr:uid="{86CFD4DB-37AF-47B0-B8AC-4BB643FE7124}"/>
    <cellStyle name="20% - Accent5 5 2 2 4" xfId="23992" xr:uid="{BD07906A-3D75-424C-AB51-A0653FD32427}"/>
    <cellStyle name="20% - Accent5 5 2 3" xfId="11327" xr:uid="{EC133446-1D18-47E5-A672-D6D37ADC502C}"/>
    <cellStyle name="20% - Accent5 5 2 3 2" xfId="37502" xr:uid="{8D56CBA7-1FB3-4452-8C6A-10945DCC2880}"/>
    <cellStyle name="20% - Accent5 5 2 4" xfId="28222" xr:uid="{5E5887D8-D3DD-4409-8F66-FC3633EA9835}"/>
    <cellStyle name="20% - Accent5 5 2 5" xfId="19775" xr:uid="{82CDCC78-3B24-4BEA-967D-26DE05778BE6}"/>
    <cellStyle name="20% - Accent5 5 3" xfId="4950" xr:uid="{00000000-0005-0000-0000-000011030000}"/>
    <cellStyle name="20% - Accent5 5 3 2" xfId="13400" xr:uid="{2D3662CE-DDE4-46BA-9E09-5D14E1525854}"/>
    <cellStyle name="20% - Accent5 5 3 2 2" xfId="39574" xr:uid="{8A670902-AB62-41E1-B624-21BE9DB3B526}"/>
    <cellStyle name="20% - Accent5 5 3 3" xfId="30295" xr:uid="{2F706079-5792-4A73-ABF8-49E2E27C564D}"/>
    <cellStyle name="20% - Accent5 5 3 4" xfId="21847" xr:uid="{7B6FE846-8BE0-46B9-B01B-8805EB162413}"/>
    <cellStyle name="20% - Accent5 5 4" xfId="9182" xr:uid="{E518E022-3C48-444C-B24F-1A06D440F6FB}"/>
    <cellStyle name="20% - Accent5 5 4 2" xfId="35357" xr:uid="{60F77BBC-BAA2-4F94-B753-76A19A9DCAF3}"/>
    <cellStyle name="20% - Accent5 5 5" xfId="34527" xr:uid="{1E241FE7-8E5C-4109-AF90-3D4955DFAF29}"/>
    <cellStyle name="20% - Accent5 5 6" xfId="26077" xr:uid="{D8F5AA70-3F92-4635-810D-A535D9720766}"/>
    <cellStyle name="20% - Accent5 5 7" xfId="17630" xr:uid="{FE4FE963-4864-4789-A725-6C2D8E73768B}"/>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0914DC8B-65B3-4592-81EA-CADBBF8B946C}"/>
    <cellStyle name="20% - Accent5 6 2 2 2 2" xfId="42132" xr:uid="{ACA9CADB-A169-4E80-B5F2-511134FBDBFB}"/>
    <cellStyle name="20% - Accent5 6 2 2 3" xfId="32853" xr:uid="{88598059-AC5C-4F8F-AC67-4BBDA217029B}"/>
    <cellStyle name="20% - Accent5 6 2 2 4" xfId="24405" xr:uid="{CB44A697-7222-4510-801D-896583158471}"/>
    <cellStyle name="20% - Accent5 6 2 3" xfId="11740" xr:uid="{1B87B7AB-1143-4CB6-9ECD-C9AECF754EB5}"/>
    <cellStyle name="20% - Accent5 6 2 3 2" xfId="37915" xr:uid="{6EF2A617-F036-4B0A-A792-574563D8D6AD}"/>
    <cellStyle name="20% - Accent5 6 2 4" xfId="28635" xr:uid="{9FB1A3D3-17DA-4CD4-B48B-6000DDA861E2}"/>
    <cellStyle name="20% - Accent5 6 2 5" xfId="20188" xr:uid="{E810C747-2DFA-438C-A2D1-98D52ABB0D83}"/>
    <cellStyle name="20% - Accent5 6 3" xfId="5363" xr:uid="{00000000-0005-0000-0000-000015030000}"/>
    <cellStyle name="20% - Accent5 6 3 2" xfId="13813" xr:uid="{DCF2F8ED-EC80-4F46-A63D-3B95C4DBA8B9}"/>
    <cellStyle name="20% - Accent5 6 3 2 2" xfId="39987" xr:uid="{ACC0B8BC-99B1-4C56-A2A2-E2A77090148E}"/>
    <cellStyle name="20% - Accent5 6 3 3" xfId="30708" xr:uid="{C645C1FF-23CC-4606-8880-11053CFCB5EB}"/>
    <cellStyle name="20% - Accent5 6 3 4" xfId="22260" xr:uid="{4F19CAE4-A922-49BD-A4A9-1DE49627D4D6}"/>
    <cellStyle name="20% - Accent5 6 4" xfId="9595" xr:uid="{6A2DB599-6FCF-42A2-A34E-1F8F34DA794C}"/>
    <cellStyle name="20% - Accent5 6 4 2" xfId="35770" xr:uid="{7A12A897-36E1-43B0-82EE-6400AEA2E1C2}"/>
    <cellStyle name="20% - Accent5 6 5" xfId="26490" xr:uid="{E25A7E65-5CB7-41C6-8398-7B15628E334E}"/>
    <cellStyle name="20% - Accent5 6 6" xfId="18043" xr:uid="{FC3DE5AC-1125-4654-A92B-B65A1E085B10}"/>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78ECE79B-DBA9-4C09-9F38-AD10152C1B9C}"/>
    <cellStyle name="20% - Accent5 7 2 2 2 2" xfId="42545" xr:uid="{F2E08ED6-C1A2-4531-B5B1-C95D88E8D8C9}"/>
    <cellStyle name="20% - Accent5 7 2 2 3" xfId="33266" xr:uid="{D60F8CBF-A0BF-4877-986F-BC3355BF9A8D}"/>
    <cellStyle name="20% - Accent5 7 2 2 4" xfId="24818" xr:uid="{67346490-D2B8-46B6-91AE-C134A58220DF}"/>
    <cellStyle name="20% - Accent5 7 2 3" xfId="12153" xr:uid="{C573BA73-8C32-4A1E-AE01-BD3AEA0B385B}"/>
    <cellStyle name="20% - Accent5 7 2 3 2" xfId="38328" xr:uid="{B09A4A56-458D-4F7D-86E5-FE34CDEF2830}"/>
    <cellStyle name="20% - Accent5 7 2 4" xfId="29048" xr:uid="{3100E4A3-3F2F-4B5A-9016-891C9977902F}"/>
    <cellStyle name="20% - Accent5 7 2 5" xfId="20601" xr:uid="{AC52A674-542E-4300-A98F-91F55C50ED21}"/>
    <cellStyle name="20% - Accent5 7 3" xfId="5776" xr:uid="{00000000-0005-0000-0000-000019030000}"/>
    <cellStyle name="20% - Accent5 7 3 2" xfId="14226" xr:uid="{BE6A61C4-467A-482F-844D-B518FD3C45D5}"/>
    <cellStyle name="20% - Accent5 7 3 2 2" xfId="40400" xr:uid="{9F4587F8-77E5-4AD3-9DF0-30BB8C0B065C}"/>
    <cellStyle name="20% - Accent5 7 3 3" xfId="31121" xr:uid="{2A767B5B-BF42-4135-BD07-B13EAE8C0808}"/>
    <cellStyle name="20% - Accent5 7 3 4" xfId="22673" xr:uid="{EF7AA977-7315-45F7-B876-A6D5C339D1A2}"/>
    <cellStyle name="20% - Accent5 7 4" xfId="10008" xr:uid="{05B05921-A6B6-45F4-B751-C2A81C7F9E2C}"/>
    <cellStyle name="20% - Accent5 7 4 2" xfId="36183" xr:uid="{F3D16596-6DBD-41B1-B740-5416F64A54E0}"/>
    <cellStyle name="20% - Accent5 7 5" xfId="26903" xr:uid="{6386D803-0ED1-4ADC-9F76-EAEFBF0C7902}"/>
    <cellStyle name="20% - Accent5 7 6" xfId="18456" xr:uid="{9650DE1D-DF93-4C0B-B9AE-C127200822EF}"/>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82C7E190-697B-496E-9EAD-5D35323035F3}"/>
    <cellStyle name="20% - Accent5 8 2 2 2 2" xfId="42958" xr:uid="{EE71FAED-5623-49CA-B697-1836F3A73C65}"/>
    <cellStyle name="20% - Accent5 8 2 2 3" xfId="33679" xr:uid="{C00EE3D4-728F-4667-B17E-D2BF468EB5DA}"/>
    <cellStyle name="20% - Accent5 8 2 2 4" xfId="25231" xr:uid="{A684D9A7-61EB-43A5-9103-91A496DC06B4}"/>
    <cellStyle name="20% - Accent5 8 2 3" xfId="12566" xr:uid="{40BAAE2E-13C8-4E36-AAA7-90629FF5D685}"/>
    <cellStyle name="20% - Accent5 8 2 3 2" xfId="38741" xr:uid="{FCCB16AD-1FE2-45E8-B8CF-B5EA99009E5F}"/>
    <cellStyle name="20% - Accent5 8 2 4" xfId="29461" xr:uid="{497E0D91-51A4-47FB-8517-734D07A7F223}"/>
    <cellStyle name="20% - Accent5 8 2 5" xfId="21014" xr:uid="{797E7057-FB23-4ACC-ABA3-48D5170FA73A}"/>
    <cellStyle name="20% - Accent5 8 3" xfId="6189" xr:uid="{00000000-0005-0000-0000-00001D030000}"/>
    <cellStyle name="20% - Accent5 8 3 2" xfId="14639" xr:uid="{0B7FF1F6-4FDC-4458-8286-F20DB14E5033}"/>
    <cellStyle name="20% - Accent5 8 3 2 2" xfId="40813" xr:uid="{31247F10-8FD1-4B69-AA4E-143C514CD5E3}"/>
    <cellStyle name="20% - Accent5 8 3 3" xfId="31534" xr:uid="{54401BC7-7B94-4910-A429-19E5F11387F6}"/>
    <cellStyle name="20% - Accent5 8 3 4" xfId="23086" xr:uid="{DF0CF46D-998A-40DF-B70B-657299CB4264}"/>
    <cellStyle name="20% - Accent5 8 4" xfId="10421" xr:uid="{66C7146B-4D2E-4456-9CDA-06FF0D2499BA}"/>
    <cellStyle name="20% - Accent5 8 4 2" xfId="36596" xr:uid="{E40DF5D4-F10D-45AD-AC30-236FD197506F}"/>
    <cellStyle name="20% - Accent5 8 5" xfId="27316" xr:uid="{709FD8D6-3683-4681-B305-C2C670A69AE3}"/>
    <cellStyle name="20% - Accent5 8 6" xfId="18869" xr:uid="{18D402F6-5405-4536-BFC4-1B1A6CD05376}"/>
    <cellStyle name="20% - Accent5 9" xfId="2296" xr:uid="{00000000-0005-0000-0000-00001E030000}"/>
    <cellStyle name="20% - Accent5 9 2" xfId="6602" xr:uid="{00000000-0005-0000-0000-00001F030000}"/>
    <cellStyle name="20% - Accent5 9 2 2" xfId="15052" xr:uid="{387D31D9-9CA4-4EB2-94D8-5EC7B4D0013C}"/>
    <cellStyle name="20% - Accent5 9 2 2 2" xfId="41226" xr:uid="{3F9403AC-383A-4F33-AC6A-1F77F81BF916}"/>
    <cellStyle name="20% - Accent5 9 2 3" xfId="31947" xr:uid="{99C3B298-7C29-4A64-9E58-9E4FC3F73AB1}"/>
    <cellStyle name="20% - Accent5 9 2 4" xfId="23499" xr:uid="{A32BB928-23EC-402B-862E-7E3192B27DAA}"/>
    <cellStyle name="20% - Accent5 9 3" xfId="10834" xr:uid="{23973FA2-8388-43F0-B192-4842BC28CE7C}"/>
    <cellStyle name="20% - Accent5 9 3 2" xfId="37009" xr:uid="{B8E79E0E-2A65-4532-B812-6A63D2A539A0}"/>
    <cellStyle name="20% - Accent5 9 4" xfId="27729" xr:uid="{099124CD-4E6A-475A-B875-135A312DB9C9}"/>
    <cellStyle name="20% - Accent5 9 5" xfId="19282" xr:uid="{488B34CE-6497-445E-8B85-4CA16D49C625}"/>
    <cellStyle name="20% - Accent6" xfId="41" builtinId="50" customBuiltin="1"/>
    <cellStyle name="20% - Accent6 10" xfId="4544" xr:uid="{00000000-0005-0000-0000-000021030000}"/>
    <cellStyle name="20% - Accent6 10 2" xfId="12994" xr:uid="{046CCA5F-5EFE-4F70-9AD9-BC2DC5899F4E}"/>
    <cellStyle name="20% - Accent6 10 2 2" xfId="39168" xr:uid="{037AD241-25A9-4885-8A35-CD508DE06E66}"/>
    <cellStyle name="20% - Accent6 10 3" xfId="29889" xr:uid="{49FB7E1A-826A-41E9-9214-78C131559C52}"/>
    <cellStyle name="20% - Accent6 10 4" xfId="21441" xr:uid="{BE87AACC-2563-4358-B873-6665CDD85823}"/>
    <cellStyle name="20% - Accent6 11" xfId="8776" xr:uid="{EDB3045A-3677-4890-9312-38B6A313BCDA}"/>
    <cellStyle name="20% - Accent6 11 2" xfId="34951" xr:uid="{CF1856A9-B85A-490A-AF4A-A6EF2CD89758}"/>
    <cellStyle name="20% - Accent6 12" xfId="34119" xr:uid="{6F9DA64B-B4B0-4125-BA56-033F46C7AA13}"/>
    <cellStyle name="20% - Accent6 13" xfId="25671" xr:uid="{536DFDF7-0D67-46DE-9F7F-0989DE0D3958}"/>
    <cellStyle name="20% - Accent6 14" xfId="17224" xr:uid="{1536B2C1-F953-457C-A0F9-AF1203F1EEC2}"/>
    <cellStyle name="20% - Accent6 2" xfId="42" xr:uid="{00000000-0005-0000-0000-000022030000}"/>
    <cellStyle name="20% - Accent6 2 10" xfId="8777" xr:uid="{845CE422-7C17-4E20-A4E7-D85A8B51C1E5}"/>
    <cellStyle name="20% - Accent6 2 10 2" xfId="34952" xr:uid="{ACEE4908-9406-4CE4-9F8A-8CFA010958D1}"/>
    <cellStyle name="20% - Accent6 2 11" xfId="34120" xr:uid="{7ABF32D1-F0AE-4613-8B50-15D3A67ED8F0}"/>
    <cellStyle name="20% - Accent6 2 12" xfId="25672" xr:uid="{CD431B03-E49A-48E3-89EB-04934EE4658B}"/>
    <cellStyle name="20% - Accent6 2 13" xfId="17225" xr:uid="{D6A1B386-603D-46F3-A62D-E64ADC2F837D}"/>
    <cellStyle name="20% - Accent6 2 2" xfId="43" xr:uid="{00000000-0005-0000-0000-000023030000}"/>
    <cellStyle name="20% - Accent6 2 2 10" xfId="34121" xr:uid="{505DDDB4-E07F-45EC-BA75-E324CAF2AAFA}"/>
    <cellStyle name="20% - Accent6 2 2 11" xfId="25673" xr:uid="{4B438574-7DB2-4904-A28F-51FBCE77D34D}"/>
    <cellStyle name="20% - Accent6 2 2 12" xfId="17226" xr:uid="{8E82412B-3585-475A-A3E3-E1CFCBF79A1B}"/>
    <cellStyle name="20% - Accent6 2 2 2" xfId="44" xr:uid="{00000000-0005-0000-0000-000024030000}"/>
    <cellStyle name="20% - Accent6 2 2 2 10" xfId="25674" xr:uid="{EE7EEDFC-EA41-43A8-8790-8B6B9B6C70D2}"/>
    <cellStyle name="20% - Accent6 2 2 2 11" xfId="17227" xr:uid="{0558373E-5D3C-4A13-9925-241037750047}"/>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E4D9256C-3B49-4406-9249-F19D71B444F5}"/>
    <cellStyle name="20% - Accent6 2 2 2 2 2 2 2 2" xfId="41730" xr:uid="{62DF6B57-8AD5-4CA1-85F7-D329DD38257D}"/>
    <cellStyle name="20% - Accent6 2 2 2 2 2 2 3" xfId="32451" xr:uid="{EAAF2F17-8C6C-44FF-8919-ED12C906314B}"/>
    <cellStyle name="20% - Accent6 2 2 2 2 2 2 4" xfId="24003" xr:uid="{E3E4A890-81DA-4739-A536-E21FB209173F}"/>
    <cellStyle name="20% - Accent6 2 2 2 2 2 3" xfId="11338" xr:uid="{FEA19CBE-561C-4A34-AF20-83FA4D49EAF7}"/>
    <cellStyle name="20% - Accent6 2 2 2 2 2 3 2" xfId="37513" xr:uid="{6DD6AEED-E4C1-40D3-8D5B-C0A60E7F70F5}"/>
    <cellStyle name="20% - Accent6 2 2 2 2 2 4" xfId="28233" xr:uid="{22123047-230B-4B42-A623-FB7F476D1333}"/>
    <cellStyle name="20% - Accent6 2 2 2 2 2 5" xfId="19786" xr:uid="{6BB0EE8D-A900-4662-A3FA-1FE476A8AE45}"/>
    <cellStyle name="20% - Accent6 2 2 2 2 3" xfId="4961" xr:uid="{00000000-0005-0000-0000-000028030000}"/>
    <cellStyle name="20% - Accent6 2 2 2 2 3 2" xfId="13411" xr:uid="{6B7D5652-A4BA-4B99-940C-EE17921D230F}"/>
    <cellStyle name="20% - Accent6 2 2 2 2 3 2 2" xfId="39585" xr:uid="{EDAC9FC9-9F72-4446-9CC3-EC66C629EEB5}"/>
    <cellStyle name="20% - Accent6 2 2 2 2 3 3" xfId="30306" xr:uid="{1C805B3A-D5F4-4046-AB3E-2DA02B53FE87}"/>
    <cellStyle name="20% - Accent6 2 2 2 2 3 4" xfId="21858" xr:uid="{51A3F3B5-EEF6-4B0C-BD1C-2C38900030E6}"/>
    <cellStyle name="20% - Accent6 2 2 2 2 4" xfId="9193" xr:uid="{508E291A-8D46-468F-8B90-CF655AF10147}"/>
    <cellStyle name="20% - Accent6 2 2 2 2 4 2" xfId="35368" xr:uid="{41C1AD25-C03A-4B1E-9B3E-901D7BBD3E7A}"/>
    <cellStyle name="20% - Accent6 2 2 2 2 5" xfId="34538" xr:uid="{EC269657-C29C-4B1F-9C56-4E420D22A475}"/>
    <cellStyle name="20% - Accent6 2 2 2 2 6" xfId="26088" xr:uid="{68656F77-CA69-4760-908A-2A715FFF2428}"/>
    <cellStyle name="20% - Accent6 2 2 2 2 7" xfId="17641" xr:uid="{70DAE8BC-B709-468D-AA37-CCCD0395EBC4}"/>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9D792A5F-20D4-44DE-9D34-E162D4E6CAEF}"/>
    <cellStyle name="20% - Accent6 2 2 2 3 2 2 2 2" xfId="42143" xr:uid="{47ACB22E-E5F6-4B62-AD38-10E4CB9DE09D}"/>
    <cellStyle name="20% - Accent6 2 2 2 3 2 2 3" xfId="32864" xr:uid="{D15CDC6C-4051-4951-858F-C197722E9D4F}"/>
    <cellStyle name="20% - Accent6 2 2 2 3 2 2 4" xfId="24416" xr:uid="{19B10E93-1D6C-43F8-933B-0CA025F1475C}"/>
    <cellStyle name="20% - Accent6 2 2 2 3 2 3" xfId="11751" xr:uid="{B6E64A22-7A71-4F9A-AB66-28F3B50F9618}"/>
    <cellStyle name="20% - Accent6 2 2 2 3 2 3 2" xfId="37926" xr:uid="{3A82B0D5-0B3E-4DE7-BEB7-894E7C869FAD}"/>
    <cellStyle name="20% - Accent6 2 2 2 3 2 4" xfId="28646" xr:uid="{F697A478-9FB8-46F7-A48C-E38E8B15F32B}"/>
    <cellStyle name="20% - Accent6 2 2 2 3 2 5" xfId="20199" xr:uid="{71640AE3-F09B-4044-BA21-9CC267906DDD}"/>
    <cellStyle name="20% - Accent6 2 2 2 3 3" xfId="5374" xr:uid="{00000000-0005-0000-0000-00002C030000}"/>
    <cellStyle name="20% - Accent6 2 2 2 3 3 2" xfId="13824" xr:uid="{D2BAB754-712C-4D54-B7BD-DCE6A3759C9B}"/>
    <cellStyle name="20% - Accent6 2 2 2 3 3 2 2" xfId="39998" xr:uid="{06566B7C-6FBB-4574-946B-558834441283}"/>
    <cellStyle name="20% - Accent6 2 2 2 3 3 3" xfId="30719" xr:uid="{0EEEC1E1-5595-411F-8FD6-E2AD9E32FDCD}"/>
    <cellStyle name="20% - Accent6 2 2 2 3 3 4" xfId="22271" xr:uid="{32E825F3-D792-4191-A1A3-8AEE3702848C}"/>
    <cellStyle name="20% - Accent6 2 2 2 3 4" xfId="9606" xr:uid="{DD261DEF-2AE7-469B-AABD-1F28DB04F8CB}"/>
    <cellStyle name="20% - Accent6 2 2 2 3 4 2" xfId="35781" xr:uid="{D71716B3-09EE-465C-B8F4-F214FD414921}"/>
    <cellStyle name="20% - Accent6 2 2 2 3 5" xfId="26501" xr:uid="{04D1F693-D823-4671-91DC-CB36B062FBBA}"/>
    <cellStyle name="20% - Accent6 2 2 2 3 6" xfId="18054" xr:uid="{4CB0CAF6-2E47-41DB-963E-EB461178E2E2}"/>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61CB3ECA-B5D1-487B-A0B2-5C9D1E6A1C7D}"/>
    <cellStyle name="20% - Accent6 2 2 2 4 2 2 2 2" xfId="42556" xr:uid="{F1E7A6FE-A38E-438F-A57E-66EF1B3CD2B2}"/>
    <cellStyle name="20% - Accent6 2 2 2 4 2 2 3" xfId="33277" xr:uid="{06B2C964-B253-4A4D-B09B-4B05D011D70D}"/>
    <cellStyle name="20% - Accent6 2 2 2 4 2 2 4" xfId="24829" xr:uid="{DD294EDE-1D88-4B85-A06C-B5040446562A}"/>
    <cellStyle name="20% - Accent6 2 2 2 4 2 3" xfId="12164" xr:uid="{A2D3E2BF-4067-4CCC-998F-552FBD7891C8}"/>
    <cellStyle name="20% - Accent6 2 2 2 4 2 3 2" xfId="38339" xr:uid="{064059A2-45C9-465C-A11A-1B1987B89378}"/>
    <cellStyle name="20% - Accent6 2 2 2 4 2 4" xfId="29059" xr:uid="{0C5CA095-2BED-440C-B36A-9E1B1D7E576B}"/>
    <cellStyle name="20% - Accent6 2 2 2 4 2 5" xfId="20612" xr:uid="{A155D92C-4861-4BEC-9379-98EFE86ADDD6}"/>
    <cellStyle name="20% - Accent6 2 2 2 4 3" xfId="5787" xr:uid="{00000000-0005-0000-0000-000030030000}"/>
    <cellStyle name="20% - Accent6 2 2 2 4 3 2" xfId="14237" xr:uid="{02FB21DB-934D-4536-BF76-D6310C6D2616}"/>
    <cellStyle name="20% - Accent6 2 2 2 4 3 2 2" xfId="40411" xr:uid="{CB7D0809-38DD-4901-96C5-6607F74496B2}"/>
    <cellStyle name="20% - Accent6 2 2 2 4 3 3" xfId="31132" xr:uid="{17650641-D4C8-4F0F-B8B3-6F12764D8907}"/>
    <cellStyle name="20% - Accent6 2 2 2 4 3 4" xfId="22684" xr:uid="{273356B1-7558-4225-8FEB-1A825E4D249A}"/>
    <cellStyle name="20% - Accent6 2 2 2 4 4" xfId="10019" xr:uid="{AD65232B-A2C7-4167-B0CC-6064BC3733D5}"/>
    <cellStyle name="20% - Accent6 2 2 2 4 4 2" xfId="36194" xr:uid="{0955794D-9193-4BE5-B61A-76419E5BC2F5}"/>
    <cellStyle name="20% - Accent6 2 2 2 4 5" xfId="26914" xr:uid="{492BBEB0-AF65-49C7-9150-AA35C6C16F50}"/>
    <cellStyle name="20% - Accent6 2 2 2 4 6" xfId="18467" xr:uid="{9133F46B-4D8F-4DCC-AB2D-3A50E73D1369}"/>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4DFCD6FE-97D7-4AF1-B982-508F69848494}"/>
    <cellStyle name="20% - Accent6 2 2 2 5 2 2 2 2" xfId="42969" xr:uid="{77D0371E-99A6-45AD-BE8B-12B1DA233CC4}"/>
    <cellStyle name="20% - Accent6 2 2 2 5 2 2 3" xfId="33690" xr:uid="{50E7CDEC-604F-4BBE-8775-AE63E2F286D2}"/>
    <cellStyle name="20% - Accent6 2 2 2 5 2 2 4" xfId="25242" xr:uid="{612A8D72-C3B1-4334-9866-FE891666BDA5}"/>
    <cellStyle name="20% - Accent6 2 2 2 5 2 3" xfId="12577" xr:uid="{04F3043B-7592-4BCE-92DF-5EC7997F69DC}"/>
    <cellStyle name="20% - Accent6 2 2 2 5 2 3 2" xfId="38752" xr:uid="{491FAE4F-C8AE-4573-9F70-CF4B7CD6E064}"/>
    <cellStyle name="20% - Accent6 2 2 2 5 2 4" xfId="29472" xr:uid="{7A88A458-81B4-4DF6-ACFE-9676B69431DF}"/>
    <cellStyle name="20% - Accent6 2 2 2 5 2 5" xfId="21025" xr:uid="{85F98757-91A1-42BA-9519-02A1DA113C6E}"/>
    <cellStyle name="20% - Accent6 2 2 2 5 3" xfId="6200" xr:uid="{00000000-0005-0000-0000-000034030000}"/>
    <cellStyle name="20% - Accent6 2 2 2 5 3 2" xfId="14650" xr:uid="{5FF30BAD-682F-485D-95DB-08296A005065}"/>
    <cellStyle name="20% - Accent6 2 2 2 5 3 2 2" xfId="40824" xr:uid="{A1781688-D1B3-4D35-98DC-E3DB193AA78B}"/>
    <cellStyle name="20% - Accent6 2 2 2 5 3 3" xfId="31545" xr:uid="{850A2566-3035-4D2D-87AE-2387240C2A47}"/>
    <cellStyle name="20% - Accent6 2 2 2 5 3 4" xfId="23097" xr:uid="{D2AAF4C6-E573-4E56-82B5-F7F6D05E6369}"/>
    <cellStyle name="20% - Accent6 2 2 2 5 4" xfId="10432" xr:uid="{35408234-9BE6-45B8-85FE-9E6913420385}"/>
    <cellStyle name="20% - Accent6 2 2 2 5 4 2" xfId="36607" xr:uid="{CC593EC0-7C61-4547-BCD1-C7E48AC49FBE}"/>
    <cellStyle name="20% - Accent6 2 2 2 5 5" xfId="27327" xr:uid="{EB5D6938-134C-4E65-948B-524212CA9B10}"/>
    <cellStyle name="20% - Accent6 2 2 2 5 6" xfId="18880" xr:uid="{E144B791-EDB9-48C9-8FE7-3C957B40933A}"/>
    <cellStyle name="20% - Accent6 2 2 2 6" xfId="2307" xr:uid="{00000000-0005-0000-0000-000035030000}"/>
    <cellStyle name="20% - Accent6 2 2 2 6 2" xfId="6613" xr:uid="{00000000-0005-0000-0000-000036030000}"/>
    <cellStyle name="20% - Accent6 2 2 2 6 2 2" xfId="15063" xr:uid="{FCBD7D08-6C64-468A-81A9-68C2843C570F}"/>
    <cellStyle name="20% - Accent6 2 2 2 6 2 2 2" xfId="41237" xr:uid="{B3C188F3-C865-47CE-9717-A7F4E0FAFF6B}"/>
    <cellStyle name="20% - Accent6 2 2 2 6 2 3" xfId="31958" xr:uid="{69365931-268B-4CCF-BBEC-46C35B2AEDA5}"/>
    <cellStyle name="20% - Accent6 2 2 2 6 2 4" xfId="23510" xr:uid="{93B0954B-D03B-4C0C-9D17-0609B87FD892}"/>
    <cellStyle name="20% - Accent6 2 2 2 6 3" xfId="10845" xr:uid="{FB7179A6-BA0A-476E-B70C-AE870D9E6F24}"/>
    <cellStyle name="20% - Accent6 2 2 2 6 3 2" xfId="37020" xr:uid="{EAAD8802-4699-4147-A48D-06FE73F30B25}"/>
    <cellStyle name="20% - Accent6 2 2 2 6 4" xfId="27740" xr:uid="{9F78C0E6-61DA-4B60-B807-56045AA27163}"/>
    <cellStyle name="20% - Accent6 2 2 2 6 5" xfId="19293" xr:uid="{B53A3775-654E-445B-B99E-EC20A00A073A}"/>
    <cellStyle name="20% - Accent6 2 2 2 7" xfId="4547" xr:uid="{00000000-0005-0000-0000-000037030000}"/>
    <cellStyle name="20% - Accent6 2 2 2 7 2" xfId="12997" xr:uid="{1FD474B7-DA7E-4218-9446-B6252C9AD8A8}"/>
    <cellStyle name="20% - Accent6 2 2 2 7 2 2" xfId="39171" xr:uid="{62909D56-6720-41CC-9EBD-D5E68F47421D}"/>
    <cellStyle name="20% - Accent6 2 2 2 7 3" xfId="29892" xr:uid="{50F3D042-4A96-480F-AAF2-CD0475F2AE81}"/>
    <cellStyle name="20% - Accent6 2 2 2 7 4" xfId="21444" xr:uid="{4A441D35-9C1A-4159-9463-1F4DAFF5CFB1}"/>
    <cellStyle name="20% - Accent6 2 2 2 8" xfId="8779" xr:uid="{9A50EE92-9292-4302-B6B0-942B317B6EF6}"/>
    <cellStyle name="20% - Accent6 2 2 2 8 2" xfId="34954" xr:uid="{57AD5B40-3E50-4B99-9E92-6724B1F9F88C}"/>
    <cellStyle name="20% - Accent6 2 2 2 9" xfId="34122" xr:uid="{93DEB93F-CACB-4213-85B3-418FC8876252}"/>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9874B119-43E2-40E8-B659-2D28814ACC98}"/>
    <cellStyle name="20% - Accent6 2 2 3 2 2 2 2" xfId="41729" xr:uid="{607C605A-B235-49D8-85CD-2B47C56501E7}"/>
    <cellStyle name="20% - Accent6 2 2 3 2 2 3" xfId="32450" xr:uid="{FCB07B9C-0179-4D56-AE11-2A6B8EAC0D34}"/>
    <cellStyle name="20% - Accent6 2 2 3 2 2 4" xfId="24002" xr:uid="{E1818D60-3C4D-4E14-8B37-A4CF138DE0EA}"/>
    <cellStyle name="20% - Accent6 2 2 3 2 3" xfId="11337" xr:uid="{8B723E3B-0C30-4734-A3EE-C6EA5ECAB770}"/>
    <cellStyle name="20% - Accent6 2 2 3 2 3 2" xfId="37512" xr:uid="{D3C7007C-13A6-422F-B45F-3AB12841A2F9}"/>
    <cellStyle name="20% - Accent6 2 2 3 2 4" xfId="28232" xr:uid="{1EF42BC8-625A-4286-BFD0-F931D1ACD0C0}"/>
    <cellStyle name="20% - Accent6 2 2 3 2 5" xfId="19785" xr:uid="{C0629F46-EDD0-41EF-B05F-77185F7A9109}"/>
    <cellStyle name="20% - Accent6 2 2 3 3" xfId="4960" xr:uid="{00000000-0005-0000-0000-00003B030000}"/>
    <cellStyle name="20% - Accent6 2 2 3 3 2" xfId="13410" xr:uid="{8DE1DD57-0FC5-4C26-B049-7125B14DA87B}"/>
    <cellStyle name="20% - Accent6 2 2 3 3 2 2" xfId="39584" xr:uid="{52156552-0339-45E8-86EE-325A1E0C324C}"/>
    <cellStyle name="20% - Accent6 2 2 3 3 3" xfId="30305" xr:uid="{67478AC0-52A2-4B0C-B822-7B18B9D4B83C}"/>
    <cellStyle name="20% - Accent6 2 2 3 3 4" xfId="21857" xr:uid="{B6E31C1A-DB70-4F14-8A9C-B423A8BD9084}"/>
    <cellStyle name="20% - Accent6 2 2 3 4" xfId="9192" xr:uid="{FBF8384D-A437-4CD0-B76C-769E171BE87D}"/>
    <cellStyle name="20% - Accent6 2 2 3 4 2" xfId="35367" xr:uid="{7166C21E-C7E6-4716-9810-E5FE857B3604}"/>
    <cellStyle name="20% - Accent6 2 2 3 5" xfId="34537" xr:uid="{17DEC6B1-D68B-4ABF-A00A-212AD77B628A}"/>
    <cellStyle name="20% - Accent6 2 2 3 6" xfId="26087" xr:uid="{8EC538DE-7910-40D3-B97D-6F4BBCC6797D}"/>
    <cellStyle name="20% - Accent6 2 2 3 7" xfId="17640" xr:uid="{A00AE0B4-0268-4A7B-A780-99FB4C3EF714}"/>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EEADCE5A-C0EF-4C95-BE53-A2FCD072D7E2}"/>
    <cellStyle name="20% - Accent6 2 2 4 2 2 2 2" xfId="42142" xr:uid="{82E8B627-61D1-49B8-AABC-EEAC7160FB68}"/>
    <cellStyle name="20% - Accent6 2 2 4 2 2 3" xfId="32863" xr:uid="{4DA95968-7DB4-43E2-939E-88C8A8F1E72D}"/>
    <cellStyle name="20% - Accent6 2 2 4 2 2 4" xfId="24415" xr:uid="{90EF49E1-3097-4C34-A79C-A97F3A71DC4C}"/>
    <cellStyle name="20% - Accent6 2 2 4 2 3" xfId="11750" xr:uid="{304A6F91-2866-4B87-A1E5-ED39EE62F5D3}"/>
    <cellStyle name="20% - Accent6 2 2 4 2 3 2" xfId="37925" xr:uid="{7B4EAE88-C9A3-48D0-865E-CBB6CFC41B21}"/>
    <cellStyle name="20% - Accent6 2 2 4 2 4" xfId="28645" xr:uid="{26F7F366-E974-4FA4-9622-7E726810386C}"/>
    <cellStyle name="20% - Accent6 2 2 4 2 5" xfId="20198" xr:uid="{FA59D01B-55AF-4772-B680-8CB9B98889EB}"/>
    <cellStyle name="20% - Accent6 2 2 4 3" xfId="5373" xr:uid="{00000000-0005-0000-0000-00003F030000}"/>
    <cellStyle name="20% - Accent6 2 2 4 3 2" xfId="13823" xr:uid="{DB583DED-6E99-4110-A15D-E9D189DBB4F2}"/>
    <cellStyle name="20% - Accent6 2 2 4 3 2 2" xfId="39997" xr:uid="{2AB668AE-DA7A-4139-BD68-50DFE0405F13}"/>
    <cellStyle name="20% - Accent6 2 2 4 3 3" xfId="30718" xr:uid="{0D9869C9-B61F-4CFC-8BE7-C0C64C72DE88}"/>
    <cellStyle name="20% - Accent6 2 2 4 3 4" xfId="22270" xr:uid="{03F8EE8D-EEAA-40FB-842F-5332E93CE322}"/>
    <cellStyle name="20% - Accent6 2 2 4 4" xfId="9605" xr:uid="{16E823F3-21C8-44B1-A247-9A9FC6672649}"/>
    <cellStyle name="20% - Accent6 2 2 4 4 2" xfId="35780" xr:uid="{AF5A6EED-0C23-4DB0-8E70-0EC974CEC5EF}"/>
    <cellStyle name="20% - Accent6 2 2 4 5" xfId="26500" xr:uid="{174A4A41-672B-4BBB-BA6D-FD0D9E2DCD7B}"/>
    <cellStyle name="20% - Accent6 2 2 4 6" xfId="18053" xr:uid="{A2E0FF77-B2E2-469F-8E10-5513B336C4F9}"/>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86FAD9AF-788F-4239-B3EB-E0959157646A}"/>
    <cellStyle name="20% - Accent6 2 2 5 2 2 2 2" xfId="42555" xr:uid="{9C84E564-247D-4A76-BF15-BAE73C26BA62}"/>
    <cellStyle name="20% - Accent6 2 2 5 2 2 3" xfId="33276" xr:uid="{AC7DD248-A458-43E7-AA47-0D8CF3F50099}"/>
    <cellStyle name="20% - Accent6 2 2 5 2 2 4" xfId="24828" xr:uid="{1B78E4E9-37C9-4DA5-8665-9F43624EF278}"/>
    <cellStyle name="20% - Accent6 2 2 5 2 3" xfId="12163" xr:uid="{8A037E80-2EAD-400F-9CFB-3C82D9761714}"/>
    <cellStyle name="20% - Accent6 2 2 5 2 3 2" xfId="38338" xr:uid="{EB5D1AD1-63AE-4156-9A20-739F9D05BEA2}"/>
    <cellStyle name="20% - Accent6 2 2 5 2 4" xfId="29058" xr:uid="{96455A7A-CD09-4C50-9E45-991D01573C29}"/>
    <cellStyle name="20% - Accent6 2 2 5 2 5" xfId="20611" xr:uid="{52B73FF9-9C2E-474A-9EC7-0822FF644605}"/>
    <cellStyle name="20% - Accent6 2 2 5 3" xfId="5786" xr:uid="{00000000-0005-0000-0000-000043030000}"/>
    <cellStyle name="20% - Accent6 2 2 5 3 2" xfId="14236" xr:uid="{66E0A1B1-B75D-4B82-970F-5583A1D866FB}"/>
    <cellStyle name="20% - Accent6 2 2 5 3 2 2" xfId="40410" xr:uid="{1236E331-F50C-4733-8FE9-888119370005}"/>
    <cellStyle name="20% - Accent6 2 2 5 3 3" xfId="31131" xr:uid="{4B6BB70A-8A15-4425-88B5-E4ADD849A650}"/>
    <cellStyle name="20% - Accent6 2 2 5 3 4" xfId="22683" xr:uid="{50F2FF5D-E40D-4067-A7FF-562B097C7898}"/>
    <cellStyle name="20% - Accent6 2 2 5 4" xfId="10018" xr:uid="{AD47B019-0B5F-4B24-9973-A90133F55746}"/>
    <cellStyle name="20% - Accent6 2 2 5 4 2" xfId="36193" xr:uid="{5686AA63-C536-45CE-AEB0-18555E5E5E37}"/>
    <cellStyle name="20% - Accent6 2 2 5 5" xfId="26913" xr:uid="{F86981C3-DD3C-463B-8C23-48A9CB68AED1}"/>
    <cellStyle name="20% - Accent6 2 2 5 6" xfId="18466" xr:uid="{9BCA0B7F-1DC2-423C-9D55-C845E62128CF}"/>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0CF9CF1A-5523-4245-8408-F0203EC9F9C1}"/>
    <cellStyle name="20% - Accent6 2 2 6 2 2 2 2" xfId="42968" xr:uid="{A46F81F2-DCAB-47CB-9E30-D6A564153CDB}"/>
    <cellStyle name="20% - Accent6 2 2 6 2 2 3" xfId="33689" xr:uid="{8A14E498-9687-4B87-B945-88BB1203F417}"/>
    <cellStyle name="20% - Accent6 2 2 6 2 2 4" xfId="25241" xr:uid="{667F818E-620B-4BDF-A5E8-BC992B00267C}"/>
    <cellStyle name="20% - Accent6 2 2 6 2 3" xfId="12576" xr:uid="{7DEF7D8E-8B7A-4DFF-8BAB-ADAF21C5604A}"/>
    <cellStyle name="20% - Accent6 2 2 6 2 3 2" xfId="38751" xr:uid="{67B3C341-1FEE-438A-94A5-F8AC47C983F4}"/>
    <cellStyle name="20% - Accent6 2 2 6 2 4" xfId="29471" xr:uid="{46DB1D29-27CB-43F8-9B88-C93CC26786F3}"/>
    <cellStyle name="20% - Accent6 2 2 6 2 5" xfId="21024" xr:uid="{E21B3F4C-0486-4681-939B-40677DADAB13}"/>
    <cellStyle name="20% - Accent6 2 2 6 3" xfId="6199" xr:uid="{00000000-0005-0000-0000-000047030000}"/>
    <cellStyle name="20% - Accent6 2 2 6 3 2" xfId="14649" xr:uid="{352BAC81-0228-4668-BD1F-DA5E1E8EB79B}"/>
    <cellStyle name="20% - Accent6 2 2 6 3 2 2" xfId="40823" xr:uid="{4C39C51B-4C74-4F22-8F17-C2950ECD360A}"/>
    <cellStyle name="20% - Accent6 2 2 6 3 3" xfId="31544" xr:uid="{6737FDAE-51D6-4A12-9511-EAA7BCC98D29}"/>
    <cellStyle name="20% - Accent6 2 2 6 3 4" xfId="23096" xr:uid="{7D202E33-A41B-43E6-AE5B-5F052964B9C8}"/>
    <cellStyle name="20% - Accent6 2 2 6 4" xfId="10431" xr:uid="{325186D7-7CEF-4D7B-A8AA-2414735B657D}"/>
    <cellStyle name="20% - Accent6 2 2 6 4 2" xfId="36606" xr:uid="{DCBD70FD-1696-4FC4-BAB8-865104BB9007}"/>
    <cellStyle name="20% - Accent6 2 2 6 5" xfId="27326" xr:uid="{D465EA42-4A07-46D9-8E31-98D6230AB0AF}"/>
    <cellStyle name="20% - Accent6 2 2 6 6" xfId="18879" xr:uid="{35289B51-DC8B-4A07-9B37-0107D06B06E0}"/>
    <cellStyle name="20% - Accent6 2 2 7" xfId="2306" xr:uid="{00000000-0005-0000-0000-000048030000}"/>
    <cellStyle name="20% - Accent6 2 2 7 2" xfId="6612" xr:uid="{00000000-0005-0000-0000-000049030000}"/>
    <cellStyle name="20% - Accent6 2 2 7 2 2" xfId="15062" xr:uid="{C9003848-AF38-4575-B187-023E1F06F590}"/>
    <cellStyle name="20% - Accent6 2 2 7 2 2 2" xfId="41236" xr:uid="{C460793F-AC9E-4639-84E1-4EBD70CED2B9}"/>
    <cellStyle name="20% - Accent6 2 2 7 2 3" xfId="31957" xr:uid="{A0CB09EB-F2F4-4E51-AA17-74CB9FD1BEAF}"/>
    <cellStyle name="20% - Accent6 2 2 7 2 4" xfId="23509" xr:uid="{FCAFA505-BAF2-45B9-97DA-8A9EF8B18F50}"/>
    <cellStyle name="20% - Accent6 2 2 7 3" xfId="10844" xr:uid="{7F9EE961-8DFD-48EE-BE02-0F46DAADC59B}"/>
    <cellStyle name="20% - Accent6 2 2 7 3 2" xfId="37019" xr:uid="{7E249F61-9CF1-4E66-B1EE-AA39C2458B44}"/>
    <cellStyle name="20% - Accent6 2 2 7 4" xfId="27739" xr:uid="{4DA293A2-9C73-4FB8-A3E5-08DCFF658CBC}"/>
    <cellStyle name="20% - Accent6 2 2 7 5" xfId="19292" xr:uid="{791DF737-F61D-4374-89B7-8354035EEAE4}"/>
    <cellStyle name="20% - Accent6 2 2 8" xfId="4546" xr:uid="{00000000-0005-0000-0000-00004A030000}"/>
    <cellStyle name="20% - Accent6 2 2 8 2" xfId="12996" xr:uid="{D654ACC0-7C53-4290-A8AF-6130F8A44F3F}"/>
    <cellStyle name="20% - Accent6 2 2 8 2 2" xfId="39170" xr:uid="{363D9836-7AEE-47B9-B738-6AFFFE5698E0}"/>
    <cellStyle name="20% - Accent6 2 2 8 3" xfId="29891" xr:uid="{D39B1A01-3D07-4F9C-A5FF-84FC1801D247}"/>
    <cellStyle name="20% - Accent6 2 2 8 4" xfId="21443" xr:uid="{5C53579A-1D2F-403B-B0F1-4A3F936829EE}"/>
    <cellStyle name="20% - Accent6 2 2 9" xfId="8778" xr:uid="{7DEE6EA0-01B5-401B-A393-9D2CAB32A436}"/>
    <cellStyle name="20% - Accent6 2 2 9 2" xfId="34953" xr:uid="{D688E8EC-C2F5-451C-B01C-5A80113E61FA}"/>
    <cellStyle name="20% - Accent6 2 3" xfId="45" xr:uid="{00000000-0005-0000-0000-00004B030000}"/>
    <cellStyle name="20% - Accent6 2 3 10" xfId="25675" xr:uid="{686E7C69-DCB1-4D6B-A275-5BC05DB6F0CE}"/>
    <cellStyle name="20% - Accent6 2 3 11" xfId="17228" xr:uid="{FDBD11C5-D397-4EAB-B1C3-EFBE193156E2}"/>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27386D04-CB25-43E2-8962-5DCABEA4BF3D}"/>
    <cellStyle name="20% - Accent6 2 3 2 2 2 2 2" xfId="41731" xr:uid="{D3F7275A-8A18-4720-B8D8-8D720D81CC04}"/>
    <cellStyle name="20% - Accent6 2 3 2 2 2 3" xfId="32452" xr:uid="{1D76AE96-D2E8-4E0A-B921-1F46F7F07208}"/>
    <cellStyle name="20% - Accent6 2 3 2 2 2 4" xfId="24004" xr:uid="{54396737-E0F5-4474-B5D8-D5B33A5C1E0C}"/>
    <cellStyle name="20% - Accent6 2 3 2 2 3" xfId="11339" xr:uid="{9C276A99-3539-4658-A0F8-783060E62064}"/>
    <cellStyle name="20% - Accent6 2 3 2 2 3 2" xfId="37514" xr:uid="{71AF0E6C-4064-4826-A630-886A26BBADCD}"/>
    <cellStyle name="20% - Accent6 2 3 2 2 4" xfId="28234" xr:uid="{6E6F1574-DB4D-437C-A1B0-17210FED0BE4}"/>
    <cellStyle name="20% - Accent6 2 3 2 2 5" xfId="19787" xr:uid="{2ED875DC-B072-4DAB-A313-2739B05AD8C1}"/>
    <cellStyle name="20% - Accent6 2 3 2 3" xfId="4962" xr:uid="{00000000-0005-0000-0000-00004F030000}"/>
    <cellStyle name="20% - Accent6 2 3 2 3 2" xfId="13412" xr:uid="{D3A41B1E-4206-4A1C-B2A9-28D30393DF64}"/>
    <cellStyle name="20% - Accent6 2 3 2 3 2 2" xfId="39586" xr:uid="{FE79937A-3A8F-4A19-80D5-C69016DDE770}"/>
    <cellStyle name="20% - Accent6 2 3 2 3 3" xfId="30307" xr:uid="{5D88393B-4582-4213-9897-44DF766D5D12}"/>
    <cellStyle name="20% - Accent6 2 3 2 3 4" xfId="21859" xr:uid="{98539D75-99EF-427B-BB32-2756E95C3985}"/>
    <cellStyle name="20% - Accent6 2 3 2 4" xfId="9194" xr:uid="{210A6574-3F2A-47A6-95CA-BE65555312A6}"/>
    <cellStyle name="20% - Accent6 2 3 2 4 2" xfId="35369" xr:uid="{D66713F8-959E-4304-B9DA-DECA6BC19D17}"/>
    <cellStyle name="20% - Accent6 2 3 2 5" xfId="34539" xr:uid="{93B0EF00-30D5-47E8-99D4-7AEEF6275C45}"/>
    <cellStyle name="20% - Accent6 2 3 2 6" xfId="26089" xr:uid="{374D39A6-C043-475E-A518-435A7CD85208}"/>
    <cellStyle name="20% - Accent6 2 3 2 7" xfId="17642" xr:uid="{C3D66D45-1654-4FDE-BE5A-00B5BE97A16D}"/>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50CB1B82-A7CB-4C56-8614-294B2D548E3B}"/>
    <cellStyle name="20% - Accent6 2 3 3 2 2 2 2" xfId="42144" xr:uid="{0ED24D80-AFED-4831-8BB4-B47D19D427E5}"/>
    <cellStyle name="20% - Accent6 2 3 3 2 2 3" xfId="32865" xr:uid="{7B6F2C64-AF2E-4D16-AFB8-0E08ABB65759}"/>
    <cellStyle name="20% - Accent6 2 3 3 2 2 4" xfId="24417" xr:uid="{DFD927C9-705D-4627-BFA7-39E8B562BA89}"/>
    <cellStyle name="20% - Accent6 2 3 3 2 3" xfId="11752" xr:uid="{B60C98F9-B539-4425-BAF1-3EC6730E1C96}"/>
    <cellStyle name="20% - Accent6 2 3 3 2 3 2" xfId="37927" xr:uid="{1DD62845-BF3D-418C-9F78-583077005AB2}"/>
    <cellStyle name="20% - Accent6 2 3 3 2 4" xfId="28647" xr:uid="{47A1C821-C89E-4DAB-B68B-83F492DB706D}"/>
    <cellStyle name="20% - Accent6 2 3 3 2 5" xfId="20200" xr:uid="{8D620497-22A7-4BA3-A42E-2DC7D6E7B6E2}"/>
    <cellStyle name="20% - Accent6 2 3 3 3" xfId="5375" xr:uid="{00000000-0005-0000-0000-000053030000}"/>
    <cellStyle name="20% - Accent6 2 3 3 3 2" xfId="13825" xr:uid="{7073EBBA-C9A0-4583-8CCC-86FF746AEA65}"/>
    <cellStyle name="20% - Accent6 2 3 3 3 2 2" xfId="39999" xr:uid="{CF94454A-BDB3-41D5-A4C1-D769EC77506A}"/>
    <cellStyle name="20% - Accent6 2 3 3 3 3" xfId="30720" xr:uid="{F02F0208-848E-4C41-A654-A8B7B0659997}"/>
    <cellStyle name="20% - Accent6 2 3 3 3 4" xfId="22272" xr:uid="{19982638-66F0-4AF5-869B-3F7D542FBAE6}"/>
    <cellStyle name="20% - Accent6 2 3 3 4" xfId="9607" xr:uid="{60B8C006-F851-4686-AED2-D3CEED82EF40}"/>
    <cellStyle name="20% - Accent6 2 3 3 4 2" xfId="35782" xr:uid="{4CB8E64D-2EB9-448A-A504-C7A7E807C8B4}"/>
    <cellStyle name="20% - Accent6 2 3 3 5" xfId="26502" xr:uid="{F6E5F7B8-8B4B-494F-876C-3441C14EC027}"/>
    <cellStyle name="20% - Accent6 2 3 3 6" xfId="18055" xr:uid="{8DA59DF5-08DE-4164-9B02-4D0E75169AD8}"/>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52C2EE89-EDAD-40EF-8862-355F8BDC660E}"/>
    <cellStyle name="20% - Accent6 2 3 4 2 2 2 2" xfId="42557" xr:uid="{D80BB34A-A7E9-49F4-8027-98D4EB29F1A4}"/>
    <cellStyle name="20% - Accent6 2 3 4 2 2 3" xfId="33278" xr:uid="{0F69B8B4-E3AF-4F05-AFFD-BE300C4D2FF8}"/>
    <cellStyle name="20% - Accent6 2 3 4 2 2 4" xfId="24830" xr:uid="{BEA3B5F0-7A1D-4594-82EA-74F56959383E}"/>
    <cellStyle name="20% - Accent6 2 3 4 2 3" xfId="12165" xr:uid="{FC3B9276-9510-4BB3-9158-C3DA36778D52}"/>
    <cellStyle name="20% - Accent6 2 3 4 2 3 2" xfId="38340" xr:uid="{1BFEDF87-1697-41F9-9C61-E935EB33B4C9}"/>
    <cellStyle name="20% - Accent6 2 3 4 2 4" xfId="29060" xr:uid="{F94B1D27-5ED6-4FA9-AD42-838A2B62778D}"/>
    <cellStyle name="20% - Accent6 2 3 4 2 5" xfId="20613" xr:uid="{F2683871-A860-4834-B72F-09630EBD93CF}"/>
    <cellStyle name="20% - Accent6 2 3 4 3" xfId="5788" xr:uid="{00000000-0005-0000-0000-000057030000}"/>
    <cellStyle name="20% - Accent6 2 3 4 3 2" xfId="14238" xr:uid="{F53652F5-1C45-47AF-97B2-E845F0CCFE5E}"/>
    <cellStyle name="20% - Accent6 2 3 4 3 2 2" xfId="40412" xr:uid="{A53EF0F0-5F22-4009-965A-F24D10E3CF90}"/>
    <cellStyle name="20% - Accent6 2 3 4 3 3" xfId="31133" xr:uid="{1AB11C44-79A7-487E-813C-7BB530EBCB71}"/>
    <cellStyle name="20% - Accent6 2 3 4 3 4" xfId="22685" xr:uid="{120442E2-2091-437D-8ABE-0E1B194311A3}"/>
    <cellStyle name="20% - Accent6 2 3 4 4" xfId="10020" xr:uid="{87EBF505-19E5-434C-B47B-DC0CBF4A0C01}"/>
    <cellStyle name="20% - Accent6 2 3 4 4 2" xfId="36195" xr:uid="{25952F2B-EA0A-4FC7-BBD6-206066973703}"/>
    <cellStyle name="20% - Accent6 2 3 4 5" xfId="26915" xr:uid="{A230AEE6-C4CA-4FFD-B97D-34989CFD6166}"/>
    <cellStyle name="20% - Accent6 2 3 4 6" xfId="18468" xr:uid="{A58B3919-79F5-43B8-B039-FC00585D7EF6}"/>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7C592C0C-AAFA-4486-A2E9-BBF1B284E1A8}"/>
    <cellStyle name="20% - Accent6 2 3 5 2 2 2 2" xfId="42970" xr:uid="{DD67EBD9-0A68-4114-B968-5CC22976580F}"/>
    <cellStyle name="20% - Accent6 2 3 5 2 2 3" xfId="33691" xr:uid="{7CE93DCE-F0AE-4C42-ACE7-2D912E39401A}"/>
    <cellStyle name="20% - Accent6 2 3 5 2 2 4" xfId="25243" xr:uid="{4E4A2DE4-18C7-4256-96B3-F257A6755273}"/>
    <cellStyle name="20% - Accent6 2 3 5 2 3" xfId="12578" xr:uid="{C4050348-7130-49E2-B45C-63DCA9200186}"/>
    <cellStyle name="20% - Accent6 2 3 5 2 3 2" xfId="38753" xr:uid="{3A5CD854-6122-4DED-B591-F70EF261FD59}"/>
    <cellStyle name="20% - Accent6 2 3 5 2 4" xfId="29473" xr:uid="{E413BC71-4892-4623-B007-5BA2D02D2F75}"/>
    <cellStyle name="20% - Accent6 2 3 5 2 5" xfId="21026" xr:uid="{10C8A2C8-9471-46C0-A7A2-89C7F5246E54}"/>
    <cellStyle name="20% - Accent6 2 3 5 3" xfId="6201" xr:uid="{00000000-0005-0000-0000-00005B030000}"/>
    <cellStyle name="20% - Accent6 2 3 5 3 2" xfId="14651" xr:uid="{5E70FD52-5714-4ABF-A862-B4FDC9B510F3}"/>
    <cellStyle name="20% - Accent6 2 3 5 3 2 2" xfId="40825" xr:uid="{D5164C62-148A-46D0-9BB8-1D1E57E0C3F7}"/>
    <cellStyle name="20% - Accent6 2 3 5 3 3" xfId="31546" xr:uid="{9B392EED-158F-413B-96B1-7D461FAFB1E0}"/>
    <cellStyle name="20% - Accent6 2 3 5 3 4" xfId="23098" xr:uid="{1B4A936C-C8CA-465C-9661-143E15EAAAD0}"/>
    <cellStyle name="20% - Accent6 2 3 5 4" xfId="10433" xr:uid="{48EB85D2-9D45-4997-9B0B-CC9757FAF948}"/>
    <cellStyle name="20% - Accent6 2 3 5 4 2" xfId="36608" xr:uid="{9DFB3290-08FD-44E6-8373-006F1089A2BC}"/>
    <cellStyle name="20% - Accent6 2 3 5 5" xfId="27328" xr:uid="{B002CF40-2923-4983-8564-EFB9322831A7}"/>
    <cellStyle name="20% - Accent6 2 3 5 6" xfId="18881" xr:uid="{E9D39A9D-14E1-4368-94DB-6E3AF08D6A50}"/>
    <cellStyle name="20% - Accent6 2 3 6" xfId="2308" xr:uid="{00000000-0005-0000-0000-00005C030000}"/>
    <cellStyle name="20% - Accent6 2 3 6 2" xfId="6614" xr:uid="{00000000-0005-0000-0000-00005D030000}"/>
    <cellStyle name="20% - Accent6 2 3 6 2 2" xfId="15064" xr:uid="{5C53645F-D212-4860-A92C-2B22F5B1FDEC}"/>
    <cellStyle name="20% - Accent6 2 3 6 2 2 2" xfId="41238" xr:uid="{965A1AD8-9B91-4B66-8B79-04A18423334B}"/>
    <cellStyle name="20% - Accent6 2 3 6 2 3" xfId="31959" xr:uid="{BCBBE021-0B53-429E-BFB5-F26390B3E38B}"/>
    <cellStyle name="20% - Accent6 2 3 6 2 4" xfId="23511" xr:uid="{404D5E15-5E64-48D4-B2E1-4195CFD04772}"/>
    <cellStyle name="20% - Accent6 2 3 6 3" xfId="10846" xr:uid="{53E2E667-79C9-41CD-95A8-1B9847E2C144}"/>
    <cellStyle name="20% - Accent6 2 3 6 3 2" xfId="37021" xr:uid="{F91AC187-63B6-4622-9E5D-AC112DD772A3}"/>
    <cellStyle name="20% - Accent6 2 3 6 4" xfId="27741" xr:uid="{F0970A1C-34EF-4250-82CF-ACEC988FF6A5}"/>
    <cellStyle name="20% - Accent6 2 3 6 5" xfId="19294" xr:uid="{0481D2C9-BB9D-45C0-90EF-5F91CCF3C93C}"/>
    <cellStyle name="20% - Accent6 2 3 7" xfId="4548" xr:uid="{00000000-0005-0000-0000-00005E030000}"/>
    <cellStyle name="20% - Accent6 2 3 7 2" xfId="12998" xr:uid="{B0FCB140-C317-48E6-8E76-C578F02EC503}"/>
    <cellStyle name="20% - Accent6 2 3 7 2 2" xfId="39172" xr:uid="{CC535293-6459-4634-935C-3EC4B9C63A9B}"/>
    <cellStyle name="20% - Accent6 2 3 7 3" xfId="29893" xr:uid="{E59BA2CE-3587-4029-B6A3-7C96EF9A65EF}"/>
    <cellStyle name="20% - Accent6 2 3 7 4" xfId="21445" xr:uid="{390FE546-5408-42D8-8692-BE0DFF2FFAC4}"/>
    <cellStyle name="20% - Accent6 2 3 8" xfId="8780" xr:uid="{F97133AE-01C1-49DB-A7F4-226E1606AB36}"/>
    <cellStyle name="20% - Accent6 2 3 8 2" xfId="34955" xr:uid="{816B10B5-BF12-4AAF-8E56-2A8ECAB6ECF9}"/>
    <cellStyle name="20% - Accent6 2 3 9" xfId="34123" xr:uid="{15547712-6D83-486F-8F60-FBD1FC2609C9}"/>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F30E6BE7-1F5C-4680-87D1-0380A3491C39}"/>
    <cellStyle name="20% - Accent6 2 4 2 2 2 2" xfId="41728" xr:uid="{7B6AE94B-48D4-43A6-B8DC-757199FFDC7E}"/>
    <cellStyle name="20% - Accent6 2 4 2 2 3" xfId="32449" xr:uid="{D34A0E9C-E2D7-4464-996B-55D3F906297F}"/>
    <cellStyle name="20% - Accent6 2 4 2 2 4" xfId="24001" xr:uid="{F5096949-3570-4EF2-9970-B0A06D5B5EF8}"/>
    <cellStyle name="20% - Accent6 2 4 2 3" xfId="11336" xr:uid="{E7267C9E-19CC-4925-864D-DE7A8F133518}"/>
    <cellStyle name="20% - Accent6 2 4 2 3 2" xfId="37511" xr:uid="{A2702758-F31E-4CFC-85B8-9433247982C0}"/>
    <cellStyle name="20% - Accent6 2 4 2 4" xfId="28231" xr:uid="{8787BA8E-C5E6-442F-894D-C23DF26F5418}"/>
    <cellStyle name="20% - Accent6 2 4 2 5" xfId="19784" xr:uid="{FCBB06D0-20AF-407B-8C2D-CB81C7F52C15}"/>
    <cellStyle name="20% - Accent6 2 4 3" xfId="4959" xr:uid="{00000000-0005-0000-0000-000062030000}"/>
    <cellStyle name="20% - Accent6 2 4 3 2" xfId="13409" xr:uid="{02157A86-0E52-4A89-A7B5-A6FA6A943243}"/>
    <cellStyle name="20% - Accent6 2 4 3 2 2" xfId="39583" xr:uid="{1871B3A9-AE82-402B-A7AD-06B2411E1E0C}"/>
    <cellStyle name="20% - Accent6 2 4 3 3" xfId="30304" xr:uid="{E2EE7E38-30B2-45BB-BCF8-A2AEA85C0F98}"/>
    <cellStyle name="20% - Accent6 2 4 3 4" xfId="21856" xr:uid="{F7CA1B07-8EC6-4714-8914-2045B2643161}"/>
    <cellStyle name="20% - Accent6 2 4 4" xfId="9191" xr:uid="{B62A3FC7-5653-49F3-9C0F-C5654C678A29}"/>
    <cellStyle name="20% - Accent6 2 4 4 2" xfId="35366" xr:uid="{A0E5455A-D8B1-47FD-B635-F14AD21168F8}"/>
    <cellStyle name="20% - Accent6 2 4 5" xfId="34536" xr:uid="{3BF56076-9B80-4E60-8105-E41EB7526C4C}"/>
    <cellStyle name="20% - Accent6 2 4 6" xfId="26086" xr:uid="{1BB75D41-A9F2-4576-9ACC-E3710B99ADA0}"/>
    <cellStyle name="20% - Accent6 2 4 7" xfId="17639" xr:uid="{EAB436EF-D722-43FD-A2E9-99441C1F621E}"/>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A81B8856-D4DD-46C0-87E6-D099D4562BD7}"/>
    <cellStyle name="20% - Accent6 2 5 2 2 2 2" xfId="42141" xr:uid="{E6385D96-D125-4418-8D4B-0B87E17D1C04}"/>
    <cellStyle name="20% - Accent6 2 5 2 2 3" xfId="32862" xr:uid="{7E2D9833-75FB-4A02-BDAE-628AE6F89056}"/>
    <cellStyle name="20% - Accent6 2 5 2 2 4" xfId="24414" xr:uid="{E34E48C6-1F73-4886-AAA8-67A9C91BD8EA}"/>
    <cellStyle name="20% - Accent6 2 5 2 3" xfId="11749" xr:uid="{570738CD-5CD7-4496-9478-40C2C14CAA1A}"/>
    <cellStyle name="20% - Accent6 2 5 2 3 2" xfId="37924" xr:uid="{41EB11DA-7929-4869-82B8-CA3A68A7BBE0}"/>
    <cellStyle name="20% - Accent6 2 5 2 4" xfId="28644" xr:uid="{1BAB8E48-4FFE-430C-AA7B-1414EA3B49DA}"/>
    <cellStyle name="20% - Accent6 2 5 2 5" xfId="20197" xr:uid="{09B5AE64-E551-40D4-A28A-E7B55B0099E2}"/>
    <cellStyle name="20% - Accent6 2 5 3" xfId="5372" xr:uid="{00000000-0005-0000-0000-000066030000}"/>
    <cellStyle name="20% - Accent6 2 5 3 2" xfId="13822" xr:uid="{A33993B9-0A99-4354-B191-E56D92273244}"/>
    <cellStyle name="20% - Accent6 2 5 3 2 2" xfId="39996" xr:uid="{8892B98F-4380-4BDA-A62E-526681A2262D}"/>
    <cellStyle name="20% - Accent6 2 5 3 3" xfId="30717" xr:uid="{59D3CDD5-6904-49F0-B958-E9B01AB2157F}"/>
    <cellStyle name="20% - Accent6 2 5 3 4" xfId="22269" xr:uid="{F8F50678-6B18-4818-89DC-2A4B74B5183C}"/>
    <cellStyle name="20% - Accent6 2 5 4" xfId="9604" xr:uid="{0F32829E-72DC-498E-8D11-BC947EFE04F1}"/>
    <cellStyle name="20% - Accent6 2 5 4 2" xfId="35779" xr:uid="{72F5813B-8906-49C5-8171-31C1BB292A8F}"/>
    <cellStyle name="20% - Accent6 2 5 5" xfId="26499" xr:uid="{4C523749-9B48-407D-A073-83B9A8DA2DE6}"/>
    <cellStyle name="20% - Accent6 2 5 6" xfId="18052" xr:uid="{73089625-AD1B-483F-89F3-30CEB973C080}"/>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DDDB0106-4349-460B-BBCF-6F3241B1E590}"/>
    <cellStyle name="20% - Accent6 2 6 2 2 2 2" xfId="42554" xr:uid="{3BF6DF6F-612A-4B84-9CBD-B81FEE3A1102}"/>
    <cellStyle name="20% - Accent6 2 6 2 2 3" xfId="33275" xr:uid="{021052D1-234D-49A2-9577-B5CA59E05857}"/>
    <cellStyle name="20% - Accent6 2 6 2 2 4" xfId="24827" xr:uid="{039969F6-FCFC-45C4-A6E2-AF7A2E4480A3}"/>
    <cellStyle name="20% - Accent6 2 6 2 3" xfId="12162" xr:uid="{5AAC1A94-707D-4E0C-B0AE-536D15A34F8E}"/>
    <cellStyle name="20% - Accent6 2 6 2 3 2" xfId="38337" xr:uid="{08C8E776-AB07-4896-B2A5-E33A8644D0C2}"/>
    <cellStyle name="20% - Accent6 2 6 2 4" xfId="29057" xr:uid="{5A1DF8DD-83B6-442B-B35B-A70B129092A6}"/>
    <cellStyle name="20% - Accent6 2 6 2 5" xfId="20610" xr:uid="{6CB67383-F896-4F20-92CA-E322D94D7B1C}"/>
    <cellStyle name="20% - Accent6 2 6 3" xfId="5785" xr:uid="{00000000-0005-0000-0000-00006A030000}"/>
    <cellStyle name="20% - Accent6 2 6 3 2" xfId="14235" xr:uid="{2D78C8FF-1F22-4B31-834F-C80E4B9C0A0E}"/>
    <cellStyle name="20% - Accent6 2 6 3 2 2" xfId="40409" xr:uid="{5348D465-153F-4025-85D9-C7377A5597EE}"/>
    <cellStyle name="20% - Accent6 2 6 3 3" xfId="31130" xr:uid="{3D1E6582-A4C7-4CEE-BE4C-A922248AC9E4}"/>
    <cellStyle name="20% - Accent6 2 6 3 4" xfId="22682" xr:uid="{9ADE3584-02C5-4CDE-95FD-065A80D77F5B}"/>
    <cellStyle name="20% - Accent6 2 6 4" xfId="10017" xr:uid="{1377FF94-D1BA-4726-8F87-8F7F9B500191}"/>
    <cellStyle name="20% - Accent6 2 6 4 2" xfId="36192" xr:uid="{24CCB95D-5F54-4601-B644-7AD36EA52F88}"/>
    <cellStyle name="20% - Accent6 2 6 5" xfId="26912" xr:uid="{0A707B74-1861-4852-8F8E-1B9E34C2582C}"/>
    <cellStyle name="20% - Accent6 2 6 6" xfId="18465" xr:uid="{A3F01B79-9A7C-4BE6-BC56-3C290033DB12}"/>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1BDE6A0D-C97D-49DC-AC98-384963233A7B}"/>
    <cellStyle name="20% - Accent6 2 7 2 2 2 2" xfId="42967" xr:uid="{ED08C81F-F69C-48AA-BFAA-B4DFCFA8CC8E}"/>
    <cellStyle name="20% - Accent6 2 7 2 2 3" xfId="33688" xr:uid="{90D5F059-ABF6-4358-BF79-0A4889E392D4}"/>
    <cellStyle name="20% - Accent6 2 7 2 2 4" xfId="25240" xr:uid="{FCED1F6B-DFF8-438C-8BC4-BE8F84188565}"/>
    <cellStyle name="20% - Accent6 2 7 2 3" xfId="12575" xr:uid="{9EFE9DB2-8C45-4194-8AA1-7EE62AE53E78}"/>
    <cellStyle name="20% - Accent6 2 7 2 3 2" xfId="38750" xr:uid="{E16BBF7E-BBE1-4B55-98D2-A24961A06A09}"/>
    <cellStyle name="20% - Accent6 2 7 2 4" xfId="29470" xr:uid="{76406F3A-8812-4BDE-88B0-6EA9D18CE362}"/>
    <cellStyle name="20% - Accent6 2 7 2 5" xfId="21023" xr:uid="{A192867E-94DF-40BD-88D0-54E42F3E1A5A}"/>
    <cellStyle name="20% - Accent6 2 7 3" xfId="6198" xr:uid="{00000000-0005-0000-0000-00006E030000}"/>
    <cellStyle name="20% - Accent6 2 7 3 2" xfId="14648" xr:uid="{15CD30B4-B517-4E0B-AF95-7D579759B8C5}"/>
    <cellStyle name="20% - Accent6 2 7 3 2 2" xfId="40822" xr:uid="{C80DE3C4-B34F-4C95-94CA-6017F320FE4D}"/>
    <cellStyle name="20% - Accent6 2 7 3 3" xfId="31543" xr:uid="{859B9F55-7530-4838-9042-DB2FBA6623A9}"/>
    <cellStyle name="20% - Accent6 2 7 3 4" xfId="23095" xr:uid="{1BCA2FF3-E501-4B4C-B9DF-9B561FF73E0F}"/>
    <cellStyle name="20% - Accent6 2 7 4" xfId="10430" xr:uid="{D7C9939B-5C31-4165-9400-7633E7F2DB0E}"/>
    <cellStyle name="20% - Accent6 2 7 4 2" xfId="36605" xr:uid="{FF9CF486-DDDB-43E2-89E1-6D6F7BB9938A}"/>
    <cellStyle name="20% - Accent6 2 7 5" xfId="27325" xr:uid="{1D8590B8-0746-49F8-996A-2CD1843B9201}"/>
    <cellStyle name="20% - Accent6 2 7 6" xfId="18878" xr:uid="{641BA854-1319-4104-8F78-747042D2ED5D}"/>
    <cellStyle name="20% - Accent6 2 8" xfId="2305" xr:uid="{00000000-0005-0000-0000-00006F030000}"/>
    <cellStyle name="20% - Accent6 2 8 2" xfId="6611" xr:uid="{00000000-0005-0000-0000-000070030000}"/>
    <cellStyle name="20% - Accent6 2 8 2 2" xfId="15061" xr:uid="{C9CC7B6D-C8FD-4854-A635-5586A7DE9069}"/>
    <cellStyle name="20% - Accent6 2 8 2 2 2" xfId="41235" xr:uid="{9D5157D5-6F89-477B-8099-3A35E55DE8ED}"/>
    <cellStyle name="20% - Accent6 2 8 2 3" xfId="31956" xr:uid="{28830180-9DD2-48C8-ACA8-CFA96BFBD52B}"/>
    <cellStyle name="20% - Accent6 2 8 2 4" xfId="23508" xr:uid="{431E5D2F-F295-4CC3-947D-55BAEC70ADFD}"/>
    <cellStyle name="20% - Accent6 2 8 3" xfId="10843" xr:uid="{0C8EB789-E7FB-42F2-BEAA-E950A457F1FA}"/>
    <cellStyle name="20% - Accent6 2 8 3 2" xfId="37018" xr:uid="{66EC4E9A-08F3-488D-8210-114CE498E0CA}"/>
    <cellStyle name="20% - Accent6 2 8 4" xfId="27738" xr:uid="{96C32BC0-7BF4-4862-B6FF-91B914AF5677}"/>
    <cellStyle name="20% - Accent6 2 8 5" xfId="19291" xr:uid="{3CA845CC-AC9E-4784-835A-462FCC8C47A5}"/>
    <cellStyle name="20% - Accent6 2 9" xfId="4545" xr:uid="{00000000-0005-0000-0000-000071030000}"/>
    <cellStyle name="20% - Accent6 2 9 2" xfId="12995" xr:uid="{85FE75D9-FC1A-4811-BC96-FC4DF820A20B}"/>
    <cellStyle name="20% - Accent6 2 9 2 2" xfId="39169" xr:uid="{875135A8-0B37-4AB8-AC12-D936DCD0E107}"/>
    <cellStyle name="20% - Accent6 2 9 3" xfId="29890" xr:uid="{F95C2D2E-EB2B-4972-A4C2-C21E1487C61D}"/>
    <cellStyle name="20% - Accent6 2 9 4" xfId="21442" xr:uid="{DA042C72-C38B-4FE4-BA30-D7296051E803}"/>
    <cellStyle name="20% - Accent6 3" xfId="46" xr:uid="{00000000-0005-0000-0000-000072030000}"/>
    <cellStyle name="20% - Accent6 3 10" xfId="34124" xr:uid="{5218DEF7-2747-4098-860F-9C659631D1E8}"/>
    <cellStyle name="20% - Accent6 3 11" xfId="25676" xr:uid="{D065F243-F3C7-4591-B448-D2E3E1C61174}"/>
    <cellStyle name="20% - Accent6 3 12" xfId="17229" xr:uid="{084FF3DD-1B74-4A72-9A26-2B760D1BDBC8}"/>
    <cellStyle name="20% - Accent6 3 2" xfId="47" xr:uid="{00000000-0005-0000-0000-000073030000}"/>
    <cellStyle name="20% - Accent6 3 2 10" xfId="25677" xr:uid="{0C3CE079-166E-4DBD-A1C9-A0D3E7C006AD}"/>
    <cellStyle name="20% - Accent6 3 2 11" xfId="17230" xr:uid="{2B4CB5B5-6322-4E5B-98E8-7DAF1EE2A446}"/>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854C982A-2100-49A3-9BC2-DFC9F34EA1EE}"/>
    <cellStyle name="20% - Accent6 3 2 2 2 2 2 2" xfId="41733" xr:uid="{335CE834-B5DF-4D7C-A6E3-D3F9431EF3B7}"/>
    <cellStyle name="20% - Accent6 3 2 2 2 2 3" xfId="32454" xr:uid="{CEB56BCE-1B04-4517-8672-D00C5D58A3AA}"/>
    <cellStyle name="20% - Accent6 3 2 2 2 2 4" xfId="24006" xr:uid="{3C6BA19D-85B8-4BB8-A7B9-F80F276FDAF5}"/>
    <cellStyle name="20% - Accent6 3 2 2 2 3" xfId="11341" xr:uid="{5340BE40-E625-4301-85F6-7ED36B2987DE}"/>
    <cellStyle name="20% - Accent6 3 2 2 2 3 2" xfId="37516" xr:uid="{7BC14A3D-3566-4F74-8829-6BD0CF246DE3}"/>
    <cellStyle name="20% - Accent6 3 2 2 2 4" xfId="28236" xr:uid="{9C09819B-3F71-433D-BE91-916C3166B60C}"/>
    <cellStyle name="20% - Accent6 3 2 2 2 5" xfId="19789" xr:uid="{9F4DB715-398A-4469-A9F2-7E800D5875AC}"/>
    <cellStyle name="20% - Accent6 3 2 2 3" xfId="4964" xr:uid="{00000000-0005-0000-0000-000077030000}"/>
    <cellStyle name="20% - Accent6 3 2 2 3 2" xfId="13414" xr:uid="{18BA3DA7-1B2C-45B1-BCF9-39CAA53FFFB9}"/>
    <cellStyle name="20% - Accent6 3 2 2 3 2 2" xfId="39588" xr:uid="{0C1B2E0C-1424-4A92-9C6F-916408218778}"/>
    <cellStyle name="20% - Accent6 3 2 2 3 3" xfId="30309" xr:uid="{B2A72BD7-E673-4E67-A45A-EB6387BC1D74}"/>
    <cellStyle name="20% - Accent6 3 2 2 3 4" xfId="21861" xr:uid="{8FD72FC7-8C10-4E5B-B20B-A4623A58ACE5}"/>
    <cellStyle name="20% - Accent6 3 2 2 4" xfId="9196" xr:uid="{948C1492-5D5A-4494-88CF-849BABFB5F05}"/>
    <cellStyle name="20% - Accent6 3 2 2 4 2" xfId="35371" xr:uid="{D7D68AC2-64EB-4604-8183-C740A3D2E595}"/>
    <cellStyle name="20% - Accent6 3 2 2 5" xfId="34541" xr:uid="{597154B5-CF4E-4EC7-B444-89AF3AFA4E86}"/>
    <cellStyle name="20% - Accent6 3 2 2 6" xfId="26091" xr:uid="{DA912D07-E3D8-490B-8322-E1A4E200ABA3}"/>
    <cellStyle name="20% - Accent6 3 2 2 7" xfId="17644" xr:uid="{F90D4675-C162-4D9B-9EBF-CE935E201C0E}"/>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A7AE2025-4F96-4927-95CD-9FD75F4B12E9}"/>
    <cellStyle name="20% - Accent6 3 2 3 2 2 2 2" xfId="42146" xr:uid="{BB520B15-3453-4874-9250-2C61378C0B0E}"/>
    <cellStyle name="20% - Accent6 3 2 3 2 2 3" xfId="32867" xr:uid="{35BA7B1F-855A-46AE-8A56-95ED58A9C1E3}"/>
    <cellStyle name="20% - Accent6 3 2 3 2 2 4" xfId="24419" xr:uid="{E4FC1431-B37C-4F7A-A3DF-FF4C3548A90A}"/>
    <cellStyle name="20% - Accent6 3 2 3 2 3" xfId="11754" xr:uid="{E4BEAC97-C4FC-4170-975F-2A1EEBC681D5}"/>
    <cellStyle name="20% - Accent6 3 2 3 2 3 2" xfId="37929" xr:uid="{603637C8-7B9E-46F0-B684-56C042754D6C}"/>
    <cellStyle name="20% - Accent6 3 2 3 2 4" xfId="28649" xr:uid="{B0202AB5-982A-43B0-94F3-96CECC27F173}"/>
    <cellStyle name="20% - Accent6 3 2 3 2 5" xfId="20202" xr:uid="{1F9121D2-4CC1-4514-AC9C-689AD2E89964}"/>
    <cellStyle name="20% - Accent6 3 2 3 3" xfId="5377" xr:uid="{00000000-0005-0000-0000-00007B030000}"/>
    <cellStyle name="20% - Accent6 3 2 3 3 2" xfId="13827" xr:uid="{A327C830-D0F7-4126-AA5B-36967AF98B3B}"/>
    <cellStyle name="20% - Accent6 3 2 3 3 2 2" xfId="40001" xr:uid="{9D2E7190-B557-4AD6-9974-B57C2DF3D49B}"/>
    <cellStyle name="20% - Accent6 3 2 3 3 3" xfId="30722" xr:uid="{F9268698-1F8D-40E6-AE69-34607EF41C0B}"/>
    <cellStyle name="20% - Accent6 3 2 3 3 4" xfId="22274" xr:uid="{65C14F95-5BC6-4942-9475-07C1119F0683}"/>
    <cellStyle name="20% - Accent6 3 2 3 4" xfId="9609" xr:uid="{D83EAC22-9696-4221-A6CB-DFC2D23CC974}"/>
    <cellStyle name="20% - Accent6 3 2 3 4 2" xfId="35784" xr:uid="{62108074-34A4-4B2E-90D6-AC85DC6471D1}"/>
    <cellStyle name="20% - Accent6 3 2 3 5" xfId="26504" xr:uid="{57E016B5-4B0C-4EAE-B4CA-65D76406FBDB}"/>
    <cellStyle name="20% - Accent6 3 2 3 6" xfId="18057" xr:uid="{6C37B43E-5EF2-4EA4-AD81-3686A2521D0D}"/>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72612AC9-48F7-466F-AB65-E4A2C2252F3A}"/>
    <cellStyle name="20% - Accent6 3 2 4 2 2 2 2" xfId="42559" xr:uid="{74E595B2-0EA9-4597-9137-3E2E17046AA5}"/>
    <cellStyle name="20% - Accent6 3 2 4 2 2 3" xfId="33280" xr:uid="{4871D656-2C47-42FF-8853-235DB7BE039F}"/>
    <cellStyle name="20% - Accent6 3 2 4 2 2 4" xfId="24832" xr:uid="{B82D0F20-CB4C-4385-BF7E-A0E1F6EC1AD3}"/>
    <cellStyle name="20% - Accent6 3 2 4 2 3" xfId="12167" xr:uid="{D89E78FE-856E-4A54-8177-F4FEA35C6066}"/>
    <cellStyle name="20% - Accent6 3 2 4 2 3 2" xfId="38342" xr:uid="{ED4E4454-4DCC-4FC5-9E4C-C0A99647682E}"/>
    <cellStyle name="20% - Accent6 3 2 4 2 4" xfId="29062" xr:uid="{A530F415-7C8A-4648-8121-3C55F3E551E3}"/>
    <cellStyle name="20% - Accent6 3 2 4 2 5" xfId="20615" xr:uid="{932E582B-5F1E-4ABF-B071-D350EDAE6DC2}"/>
    <cellStyle name="20% - Accent6 3 2 4 3" xfId="5790" xr:uid="{00000000-0005-0000-0000-00007F030000}"/>
    <cellStyle name="20% - Accent6 3 2 4 3 2" xfId="14240" xr:uid="{E643DC6D-041C-47F4-B792-D8363863475B}"/>
    <cellStyle name="20% - Accent6 3 2 4 3 2 2" xfId="40414" xr:uid="{C86F3FB8-ACE6-4960-B13F-77E1CCB22CC6}"/>
    <cellStyle name="20% - Accent6 3 2 4 3 3" xfId="31135" xr:uid="{B51E5ABD-B1CB-465A-8C48-276CC1D03A39}"/>
    <cellStyle name="20% - Accent6 3 2 4 3 4" xfId="22687" xr:uid="{EC3B3EBB-592B-4083-8622-1F3898797EE0}"/>
    <cellStyle name="20% - Accent6 3 2 4 4" xfId="10022" xr:uid="{61589C29-316A-4B09-BC54-7531F5CE103B}"/>
    <cellStyle name="20% - Accent6 3 2 4 4 2" xfId="36197" xr:uid="{E9F33F6A-8B03-45BA-812D-299E9D53FC0D}"/>
    <cellStyle name="20% - Accent6 3 2 4 5" xfId="26917" xr:uid="{8A9FE162-8155-4011-A7A8-8CA19412FAFB}"/>
    <cellStyle name="20% - Accent6 3 2 4 6" xfId="18470" xr:uid="{25CE2666-318D-4C43-B034-2FC207F155A6}"/>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6DB998F1-1E0B-4492-B46B-B006B3070CAB}"/>
    <cellStyle name="20% - Accent6 3 2 5 2 2 2 2" xfId="42972" xr:uid="{6784FF1F-AB60-4F33-ABA2-F61F98A698FB}"/>
    <cellStyle name="20% - Accent6 3 2 5 2 2 3" xfId="33693" xr:uid="{FB4E0970-88F2-4E69-ABF1-22C1CFD73546}"/>
    <cellStyle name="20% - Accent6 3 2 5 2 2 4" xfId="25245" xr:uid="{B74CEB7C-5599-4635-A028-BEA1FDE3501E}"/>
    <cellStyle name="20% - Accent6 3 2 5 2 3" xfId="12580" xr:uid="{DC95E01C-AA0C-4F1D-BD0E-102564098797}"/>
    <cellStyle name="20% - Accent6 3 2 5 2 3 2" xfId="38755" xr:uid="{2C61492D-2332-41F8-9B0D-3976CB07D5AF}"/>
    <cellStyle name="20% - Accent6 3 2 5 2 4" xfId="29475" xr:uid="{1791D074-8E70-48F1-9D04-485F906C0F17}"/>
    <cellStyle name="20% - Accent6 3 2 5 2 5" xfId="21028" xr:uid="{1416619B-EDDF-4102-AA51-C77E1FB5A743}"/>
    <cellStyle name="20% - Accent6 3 2 5 3" xfId="6203" xr:uid="{00000000-0005-0000-0000-000083030000}"/>
    <cellStyle name="20% - Accent6 3 2 5 3 2" xfId="14653" xr:uid="{4E9E4BB3-33FC-4D0E-B681-3845A6D96AE9}"/>
    <cellStyle name="20% - Accent6 3 2 5 3 2 2" xfId="40827" xr:uid="{11F0D7F3-59C8-47BA-9C3B-90EBF53C1034}"/>
    <cellStyle name="20% - Accent6 3 2 5 3 3" xfId="31548" xr:uid="{CA391149-4CF6-482C-AEDD-0E47BD14E87F}"/>
    <cellStyle name="20% - Accent6 3 2 5 3 4" xfId="23100" xr:uid="{E0C4C58E-142F-4176-AF47-8ABBC959BF66}"/>
    <cellStyle name="20% - Accent6 3 2 5 4" xfId="10435" xr:uid="{8C531454-1786-4E6B-A0A2-D109537E2F71}"/>
    <cellStyle name="20% - Accent6 3 2 5 4 2" xfId="36610" xr:uid="{75734B3C-CC25-43B1-9E08-E971515B320A}"/>
    <cellStyle name="20% - Accent6 3 2 5 5" xfId="27330" xr:uid="{F7EAD627-C379-4A1F-9F66-3B652ECA5360}"/>
    <cellStyle name="20% - Accent6 3 2 5 6" xfId="18883" xr:uid="{70C2936B-166C-4052-AC69-548463BCFCF6}"/>
    <cellStyle name="20% - Accent6 3 2 6" xfId="2310" xr:uid="{00000000-0005-0000-0000-000084030000}"/>
    <cellStyle name="20% - Accent6 3 2 6 2" xfId="6616" xr:uid="{00000000-0005-0000-0000-000085030000}"/>
    <cellStyle name="20% - Accent6 3 2 6 2 2" xfId="15066" xr:uid="{B6D25400-9AEA-485A-B075-08ACC75CD09E}"/>
    <cellStyle name="20% - Accent6 3 2 6 2 2 2" xfId="41240" xr:uid="{1EF226EB-58E7-4722-9784-FD72D07BB775}"/>
    <cellStyle name="20% - Accent6 3 2 6 2 3" xfId="31961" xr:uid="{B4EC67F9-E30B-43A1-95CD-598DCAF098E1}"/>
    <cellStyle name="20% - Accent6 3 2 6 2 4" xfId="23513" xr:uid="{AF14F2A3-AEA8-4720-955E-48835A9B0202}"/>
    <cellStyle name="20% - Accent6 3 2 6 3" xfId="10848" xr:uid="{F1A7046F-AA91-4225-838D-B9D007C65A1F}"/>
    <cellStyle name="20% - Accent6 3 2 6 3 2" xfId="37023" xr:uid="{014B7328-E00F-4D36-9744-D6F8150A9ED7}"/>
    <cellStyle name="20% - Accent6 3 2 6 4" xfId="27743" xr:uid="{FF59D8AB-1B62-4FCC-A2BD-18EF0B80A0C0}"/>
    <cellStyle name="20% - Accent6 3 2 6 5" xfId="19296" xr:uid="{090D8907-CDE9-4111-9F0D-D3CEAE7A378F}"/>
    <cellStyle name="20% - Accent6 3 2 7" xfId="4550" xr:uid="{00000000-0005-0000-0000-000086030000}"/>
    <cellStyle name="20% - Accent6 3 2 7 2" xfId="13000" xr:uid="{D3D66FA1-F784-4EED-A0AB-94450EA60F00}"/>
    <cellStyle name="20% - Accent6 3 2 7 2 2" xfId="39174" xr:uid="{A3158221-AD0A-442F-A267-1C2B6F4D9F04}"/>
    <cellStyle name="20% - Accent6 3 2 7 3" xfId="29895" xr:uid="{D39F0B3C-35DD-4BDD-A7AD-38697749434B}"/>
    <cellStyle name="20% - Accent6 3 2 7 4" xfId="21447" xr:uid="{1CE34412-CFE7-4448-BC83-0C90BC1A32B6}"/>
    <cellStyle name="20% - Accent6 3 2 8" xfId="8782" xr:uid="{EB119B53-0725-4AB7-B4AC-D57C2725E32F}"/>
    <cellStyle name="20% - Accent6 3 2 8 2" xfId="34957" xr:uid="{9B33E518-E21B-4311-A539-F73DB319F477}"/>
    <cellStyle name="20% - Accent6 3 2 9" xfId="34125" xr:uid="{F52A79E5-EF76-48C8-8536-5E9D889E5704}"/>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88AEFDCF-A39F-42AF-B97F-BB5F2B90FA87}"/>
    <cellStyle name="20% - Accent6 3 3 2 2 2 2" xfId="41732" xr:uid="{3D28904D-A3EB-4F07-817C-178EAD2E3A36}"/>
    <cellStyle name="20% - Accent6 3 3 2 2 3" xfId="32453" xr:uid="{C306F7F8-7E0C-4803-84BD-6234002ED6B7}"/>
    <cellStyle name="20% - Accent6 3 3 2 2 4" xfId="24005" xr:uid="{38D3F2F9-A542-4CD5-88FA-1DAAD8B5BA02}"/>
    <cellStyle name="20% - Accent6 3 3 2 3" xfId="11340" xr:uid="{C6B92533-BC77-4361-AC81-8068B4BD8EC0}"/>
    <cellStyle name="20% - Accent6 3 3 2 3 2" xfId="37515" xr:uid="{F4B7F9B4-83C1-4CDD-8802-9E5960A9B74D}"/>
    <cellStyle name="20% - Accent6 3 3 2 4" xfId="28235" xr:uid="{6F1BFA09-6887-4D86-9118-E1C8D746500C}"/>
    <cellStyle name="20% - Accent6 3 3 2 5" xfId="19788" xr:uid="{FF362AFF-53E6-4324-93DB-E403E27B4CF7}"/>
    <cellStyle name="20% - Accent6 3 3 3" xfId="4963" xr:uid="{00000000-0005-0000-0000-00008A030000}"/>
    <cellStyle name="20% - Accent6 3 3 3 2" xfId="13413" xr:uid="{FB8D9126-6D5A-4D3A-93A5-15045C1FC79A}"/>
    <cellStyle name="20% - Accent6 3 3 3 2 2" xfId="39587" xr:uid="{0E8462A9-CDC8-40C2-95B9-4E4CCD5440C2}"/>
    <cellStyle name="20% - Accent6 3 3 3 3" xfId="30308" xr:uid="{D1E28FE3-CC56-49C4-B4E3-A7DE11CC4717}"/>
    <cellStyle name="20% - Accent6 3 3 3 4" xfId="21860" xr:uid="{A680D3C9-8988-43A7-A7CD-2C66E8A23EB1}"/>
    <cellStyle name="20% - Accent6 3 3 4" xfId="9195" xr:uid="{544B3575-7F5D-4C3D-BB8F-81A465907C45}"/>
    <cellStyle name="20% - Accent6 3 3 4 2" xfId="35370" xr:uid="{C5ED7F8E-4724-4D97-8899-E3CE46EE4E2B}"/>
    <cellStyle name="20% - Accent6 3 3 5" xfId="34540" xr:uid="{799F9244-6AC6-4633-BBBF-073BFEA7A4A2}"/>
    <cellStyle name="20% - Accent6 3 3 6" xfId="26090" xr:uid="{1B33FDD2-4835-435C-A36A-C60A5C38B6F4}"/>
    <cellStyle name="20% - Accent6 3 3 7" xfId="17643" xr:uid="{B5E5F6F2-5054-4492-BC6C-003A06664323}"/>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56C07F2F-A5BF-42B3-BC05-5691368837EA}"/>
    <cellStyle name="20% - Accent6 3 4 2 2 2 2" xfId="42145" xr:uid="{5A2F29C5-DE6F-4713-A5E2-5AF136ACE94C}"/>
    <cellStyle name="20% - Accent6 3 4 2 2 3" xfId="32866" xr:uid="{93854BBE-5906-4867-BAA2-7F7978C15F8C}"/>
    <cellStyle name="20% - Accent6 3 4 2 2 4" xfId="24418" xr:uid="{37C08F71-98E6-4BC6-A05C-55D34932D8F4}"/>
    <cellStyle name="20% - Accent6 3 4 2 3" xfId="11753" xr:uid="{140A22BB-49E1-40F2-9438-8F41C3E6268F}"/>
    <cellStyle name="20% - Accent6 3 4 2 3 2" xfId="37928" xr:uid="{F314FC39-AADA-4DF3-BB8A-E03DDCA6F70F}"/>
    <cellStyle name="20% - Accent6 3 4 2 4" xfId="28648" xr:uid="{7469CFC3-C368-4BCB-8F57-71B44064DBEF}"/>
    <cellStyle name="20% - Accent6 3 4 2 5" xfId="20201" xr:uid="{CFC6CC93-1B07-49D0-B712-2C0E896D9DF6}"/>
    <cellStyle name="20% - Accent6 3 4 3" xfId="5376" xr:uid="{00000000-0005-0000-0000-00008E030000}"/>
    <cellStyle name="20% - Accent6 3 4 3 2" xfId="13826" xr:uid="{FA4B6EF2-DD5A-4065-8A58-8BF79B92D27E}"/>
    <cellStyle name="20% - Accent6 3 4 3 2 2" xfId="40000" xr:uid="{DBDCBC80-06CF-4B80-9883-51D540020A9D}"/>
    <cellStyle name="20% - Accent6 3 4 3 3" xfId="30721" xr:uid="{B5216F88-16DE-4D83-8996-1EE443852420}"/>
    <cellStyle name="20% - Accent6 3 4 3 4" xfId="22273" xr:uid="{BD0440B6-7095-4875-80DE-F9AC7294DAA9}"/>
    <cellStyle name="20% - Accent6 3 4 4" xfId="9608" xr:uid="{9C1A90BA-71BB-4F7A-B6D3-3105359D8095}"/>
    <cellStyle name="20% - Accent6 3 4 4 2" xfId="35783" xr:uid="{9CD8F10C-088C-4736-A7AA-A5433E7F7577}"/>
    <cellStyle name="20% - Accent6 3 4 5" xfId="26503" xr:uid="{A73B53A5-E4E9-486A-B86E-380651410E2C}"/>
    <cellStyle name="20% - Accent6 3 4 6" xfId="18056" xr:uid="{5AF409DD-5CE1-49B3-8BF5-392438B561BB}"/>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D3D7F45E-6165-4C5C-BB3B-04094DBDCD75}"/>
    <cellStyle name="20% - Accent6 3 5 2 2 2 2" xfId="42558" xr:uid="{C31F5CAB-D99D-49A6-9275-F61E516F6860}"/>
    <cellStyle name="20% - Accent6 3 5 2 2 3" xfId="33279" xr:uid="{BF14CF4B-D0A6-4BCE-8C17-6AF405D561A9}"/>
    <cellStyle name="20% - Accent6 3 5 2 2 4" xfId="24831" xr:uid="{DB2591D1-30D4-44A1-B72B-A4A2BC3E1366}"/>
    <cellStyle name="20% - Accent6 3 5 2 3" xfId="12166" xr:uid="{83F0E61B-8C0B-4585-BEBC-243A2FA5ED78}"/>
    <cellStyle name="20% - Accent6 3 5 2 3 2" xfId="38341" xr:uid="{B6F7AF62-D9B4-4130-BE13-A419E0DCC3FE}"/>
    <cellStyle name="20% - Accent6 3 5 2 4" xfId="29061" xr:uid="{E20B01A8-9B5C-4036-8CD2-A4D96BF692A6}"/>
    <cellStyle name="20% - Accent6 3 5 2 5" xfId="20614" xr:uid="{B469C6F0-C672-45F7-BCAC-0BE26FB7FF78}"/>
    <cellStyle name="20% - Accent6 3 5 3" xfId="5789" xr:uid="{00000000-0005-0000-0000-000092030000}"/>
    <cellStyle name="20% - Accent6 3 5 3 2" xfId="14239" xr:uid="{96B6C88A-6A52-4A5A-8F5A-5122A27A64D2}"/>
    <cellStyle name="20% - Accent6 3 5 3 2 2" xfId="40413" xr:uid="{0EEB0206-14FC-4374-926E-CC5CB1CD516F}"/>
    <cellStyle name="20% - Accent6 3 5 3 3" xfId="31134" xr:uid="{79469189-563B-4980-B11E-7D60F3135A22}"/>
    <cellStyle name="20% - Accent6 3 5 3 4" xfId="22686" xr:uid="{23E9A732-C8F8-4E66-9666-84C302DD9766}"/>
    <cellStyle name="20% - Accent6 3 5 4" xfId="10021" xr:uid="{2670D4D1-3174-40B0-BECD-DAA920635551}"/>
    <cellStyle name="20% - Accent6 3 5 4 2" xfId="36196" xr:uid="{6DCA7761-0A68-46BD-B096-D8D2084FE5E3}"/>
    <cellStyle name="20% - Accent6 3 5 5" xfId="26916" xr:uid="{75E488E1-F50C-4B6D-8965-D4162761148B}"/>
    <cellStyle name="20% - Accent6 3 5 6" xfId="18469" xr:uid="{116B9008-F9B5-4421-98FE-F055F0AE1DF9}"/>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BB6110B2-233C-4D94-B8E4-AF391F909674}"/>
    <cellStyle name="20% - Accent6 3 6 2 2 2 2" xfId="42971" xr:uid="{FC421FD6-26FA-4A19-9E5E-3DE01CCCA8A1}"/>
    <cellStyle name="20% - Accent6 3 6 2 2 3" xfId="33692" xr:uid="{79EBC6DB-23B8-47F8-B478-6955EEAC8755}"/>
    <cellStyle name="20% - Accent6 3 6 2 2 4" xfId="25244" xr:uid="{10E6385A-9ACB-4C1D-9660-47248C3EC0A7}"/>
    <cellStyle name="20% - Accent6 3 6 2 3" xfId="12579" xr:uid="{06A1F3C7-BB70-4087-823A-22C36A7DC2C0}"/>
    <cellStyle name="20% - Accent6 3 6 2 3 2" xfId="38754" xr:uid="{E422700D-3E8F-4827-9847-5AEA4CD77969}"/>
    <cellStyle name="20% - Accent6 3 6 2 4" xfId="29474" xr:uid="{9178990E-06B3-4CA4-8458-09F68E96461F}"/>
    <cellStyle name="20% - Accent6 3 6 2 5" xfId="21027" xr:uid="{9AE3B50D-615C-4142-AF4D-27CE7047A37A}"/>
    <cellStyle name="20% - Accent6 3 6 3" xfId="6202" xr:uid="{00000000-0005-0000-0000-000096030000}"/>
    <cellStyle name="20% - Accent6 3 6 3 2" xfId="14652" xr:uid="{B0020BE0-BA52-45EB-A8B8-C8757BEE205E}"/>
    <cellStyle name="20% - Accent6 3 6 3 2 2" xfId="40826" xr:uid="{95A3D62B-A4D4-4091-A8DD-3345A6DCFFF9}"/>
    <cellStyle name="20% - Accent6 3 6 3 3" xfId="31547" xr:uid="{AC14F5AA-A09B-4CE0-B863-873AAB0C8382}"/>
    <cellStyle name="20% - Accent6 3 6 3 4" xfId="23099" xr:uid="{2F2D6FA6-D67F-429E-BA2A-9E22C9DE8FDA}"/>
    <cellStyle name="20% - Accent6 3 6 4" xfId="10434" xr:uid="{EC105087-9B83-4DBA-A6C0-55FFC876832B}"/>
    <cellStyle name="20% - Accent6 3 6 4 2" xfId="36609" xr:uid="{A5A0EDF1-B985-473A-A8C1-F4ACE2B41953}"/>
    <cellStyle name="20% - Accent6 3 6 5" xfId="27329" xr:uid="{570F1CB3-3FD7-42C8-8819-DF25618893D2}"/>
    <cellStyle name="20% - Accent6 3 6 6" xfId="18882" xr:uid="{BBC96AE6-2BE7-44AB-ACAE-ABCAE60A64A5}"/>
    <cellStyle name="20% - Accent6 3 7" xfId="2309" xr:uid="{00000000-0005-0000-0000-000097030000}"/>
    <cellStyle name="20% - Accent6 3 7 2" xfId="6615" xr:uid="{00000000-0005-0000-0000-000098030000}"/>
    <cellStyle name="20% - Accent6 3 7 2 2" xfId="15065" xr:uid="{F2783B46-8076-4CC1-B986-4B7BB311F5FB}"/>
    <cellStyle name="20% - Accent6 3 7 2 2 2" xfId="41239" xr:uid="{A5245874-1EE4-4E57-BB8E-C0918316D67D}"/>
    <cellStyle name="20% - Accent6 3 7 2 3" xfId="31960" xr:uid="{3F5305FA-0E72-4665-A8AD-28F68AAF592B}"/>
    <cellStyle name="20% - Accent6 3 7 2 4" xfId="23512" xr:uid="{878D8F5A-BC86-4690-A793-7B7EC6948C36}"/>
    <cellStyle name="20% - Accent6 3 7 3" xfId="10847" xr:uid="{265817D4-9B65-4179-AA1A-FDE62E619811}"/>
    <cellStyle name="20% - Accent6 3 7 3 2" xfId="37022" xr:uid="{F2B6FFBF-03F6-44ED-8DFF-9879C55A1F18}"/>
    <cellStyle name="20% - Accent6 3 7 4" xfId="27742" xr:uid="{DD093992-CD3F-449C-82A3-22499CE0EEE2}"/>
    <cellStyle name="20% - Accent6 3 7 5" xfId="19295" xr:uid="{F7331C84-22E7-49E2-BFA3-DA58A285FEE1}"/>
    <cellStyle name="20% - Accent6 3 8" xfId="4549" xr:uid="{00000000-0005-0000-0000-000099030000}"/>
    <cellStyle name="20% - Accent6 3 8 2" xfId="12999" xr:uid="{71F174EE-778F-4FF4-B426-7803240896C3}"/>
    <cellStyle name="20% - Accent6 3 8 2 2" xfId="39173" xr:uid="{E68D5B80-324F-41AE-B91B-1730DE9E664D}"/>
    <cellStyle name="20% - Accent6 3 8 3" xfId="29894" xr:uid="{2F7BE88D-94BF-476C-834E-8834950DAAB4}"/>
    <cellStyle name="20% - Accent6 3 8 4" xfId="21446" xr:uid="{ABCC847A-0544-4D6B-B364-3E9B74CE7E52}"/>
    <cellStyle name="20% - Accent6 3 9" xfId="8781" xr:uid="{26339B23-121C-4838-B0FC-BF2BA7C9585A}"/>
    <cellStyle name="20% - Accent6 3 9 2" xfId="34956" xr:uid="{B0E645D2-0A0D-47BE-9AC3-1697304AC0D3}"/>
    <cellStyle name="20% - Accent6 4" xfId="48" xr:uid="{00000000-0005-0000-0000-00009A030000}"/>
    <cellStyle name="20% - Accent6 4 10" xfId="25678" xr:uid="{C73C83F8-EB6A-4F22-8239-99CA61E6C79F}"/>
    <cellStyle name="20% - Accent6 4 11" xfId="17231" xr:uid="{1755E73B-CC6B-4803-A42D-837DB42AE675}"/>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4535BD30-988A-44EC-B938-0C5A34459538}"/>
    <cellStyle name="20% - Accent6 4 2 2 2 2 2" xfId="41734" xr:uid="{C4C19C58-00C2-4717-85A2-0A1F2A9DCAFB}"/>
    <cellStyle name="20% - Accent6 4 2 2 2 3" xfId="32455" xr:uid="{28046F75-0387-4AEE-B04D-29190444029C}"/>
    <cellStyle name="20% - Accent6 4 2 2 2 4" xfId="24007" xr:uid="{AD2D68F2-F0E3-4952-8FE0-534993AFC72C}"/>
    <cellStyle name="20% - Accent6 4 2 2 3" xfId="11342" xr:uid="{211E66B0-74D4-4B47-90AE-F22435629453}"/>
    <cellStyle name="20% - Accent6 4 2 2 3 2" xfId="37517" xr:uid="{1CD3966F-DC32-40C5-8682-C7B32D6902BA}"/>
    <cellStyle name="20% - Accent6 4 2 2 4" xfId="28237" xr:uid="{C7D450B1-E595-412B-B41D-43F49D546F3F}"/>
    <cellStyle name="20% - Accent6 4 2 2 5" xfId="19790" xr:uid="{ED72EDA4-AD71-4DA3-A52C-A45FC18D00FE}"/>
    <cellStyle name="20% - Accent6 4 2 3" xfId="4965" xr:uid="{00000000-0005-0000-0000-00009E030000}"/>
    <cellStyle name="20% - Accent6 4 2 3 2" xfId="13415" xr:uid="{27E15396-08A4-4375-A6FB-D5C82B29B89A}"/>
    <cellStyle name="20% - Accent6 4 2 3 2 2" xfId="39589" xr:uid="{CB543DB8-8310-4AD1-9F79-7E0CB1FC485D}"/>
    <cellStyle name="20% - Accent6 4 2 3 3" xfId="30310" xr:uid="{20B0585C-B656-44C9-908B-D69FF51950C2}"/>
    <cellStyle name="20% - Accent6 4 2 3 4" xfId="21862" xr:uid="{E8B6CF26-6836-4F16-BA27-129366DBD890}"/>
    <cellStyle name="20% - Accent6 4 2 4" xfId="9197" xr:uid="{6A698558-6D1D-41AE-A353-7D46A62573BC}"/>
    <cellStyle name="20% - Accent6 4 2 4 2" xfId="35372" xr:uid="{EF04BC23-895E-451C-B090-D41A725249B0}"/>
    <cellStyle name="20% - Accent6 4 2 5" xfId="34542" xr:uid="{2E3BBB82-600A-4FCA-8C4F-17DC76A46303}"/>
    <cellStyle name="20% - Accent6 4 2 6" xfId="26092" xr:uid="{F87079EA-3E3E-4E16-90CC-207968AC9110}"/>
    <cellStyle name="20% - Accent6 4 2 7" xfId="17645" xr:uid="{26CED481-4B60-4E21-B744-ADB084214DDE}"/>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9E5062E3-8F44-4AFF-9886-D5D079260729}"/>
    <cellStyle name="20% - Accent6 4 3 2 2 2 2" xfId="42147" xr:uid="{61504356-0D36-4262-935F-03CB555BF3A7}"/>
    <cellStyle name="20% - Accent6 4 3 2 2 3" xfId="32868" xr:uid="{BF2896E3-7EF1-41B1-A694-DD7344E86EBF}"/>
    <cellStyle name="20% - Accent6 4 3 2 2 4" xfId="24420" xr:uid="{81FF0AE9-DC8F-4AC1-A89D-DACDC0A577C7}"/>
    <cellStyle name="20% - Accent6 4 3 2 3" xfId="11755" xr:uid="{D91F7A65-6D94-4AE8-9829-5FD762CDD6F4}"/>
    <cellStyle name="20% - Accent6 4 3 2 3 2" xfId="37930" xr:uid="{C5110903-5087-4941-B334-C2EAAFE002E3}"/>
    <cellStyle name="20% - Accent6 4 3 2 4" xfId="28650" xr:uid="{E9C9F8E2-A181-440E-AFC3-370FF7F2EBFF}"/>
    <cellStyle name="20% - Accent6 4 3 2 5" xfId="20203" xr:uid="{3B10BA30-606E-4EFD-927D-724843904A38}"/>
    <cellStyle name="20% - Accent6 4 3 3" xfId="5378" xr:uid="{00000000-0005-0000-0000-0000A2030000}"/>
    <cellStyle name="20% - Accent6 4 3 3 2" xfId="13828" xr:uid="{7C15D204-D5B1-4944-88B6-B3371189ADBE}"/>
    <cellStyle name="20% - Accent6 4 3 3 2 2" xfId="40002" xr:uid="{A0675A0E-3AB8-4832-BCD7-7FD9EFF7A5C0}"/>
    <cellStyle name="20% - Accent6 4 3 3 3" xfId="30723" xr:uid="{E099DDE9-70D4-4E47-80BC-C0B4F9C573C2}"/>
    <cellStyle name="20% - Accent6 4 3 3 4" xfId="22275" xr:uid="{C1D8B0F1-9B8D-4154-8FD3-B261777688C3}"/>
    <cellStyle name="20% - Accent6 4 3 4" xfId="9610" xr:uid="{B63B8C62-A38E-46B1-B9F4-C87BA99B40BD}"/>
    <cellStyle name="20% - Accent6 4 3 4 2" xfId="35785" xr:uid="{DF09CB64-1101-4B4C-90C2-6ADE328B4962}"/>
    <cellStyle name="20% - Accent6 4 3 5" xfId="26505" xr:uid="{4409CEF1-407D-41B9-BD96-B00EDFABB4A6}"/>
    <cellStyle name="20% - Accent6 4 3 6" xfId="18058" xr:uid="{93048DEE-1514-41A8-9A94-58E06215DBC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496FC4AB-2B13-4756-A30C-BE57F45C0018}"/>
    <cellStyle name="20% - Accent6 4 4 2 2 2 2" xfId="42560" xr:uid="{F473211F-CCE0-4A9A-B303-57D9A6DF3E12}"/>
    <cellStyle name="20% - Accent6 4 4 2 2 3" xfId="33281" xr:uid="{B50D1DAF-06BF-4387-AFF0-628D71351B19}"/>
    <cellStyle name="20% - Accent6 4 4 2 2 4" xfId="24833" xr:uid="{8B5B346A-F499-498E-86C4-9E442E438447}"/>
    <cellStyle name="20% - Accent6 4 4 2 3" xfId="12168" xr:uid="{8464E0A6-82A8-44E0-A081-39A0E6B8906A}"/>
    <cellStyle name="20% - Accent6 4 4 2 3 2" xfId="38343" xr:uid="{E0DB48F1-FE23-4147-9150-3061885A1FA6}"/>
    <cellStyle name="20% - Accent6 4 4 2 4" xfId="29063" xr:uid="{640A5886-61E8-4F10-BABD-CEA330A08A4F}"/>
    <cellStyle name="20% - Accent6 4 4 2 5" xfId="20616" xr:uid="{57826247-DEA3-4D24-9CDF-F80F4A06B48D}"/>
    <cellStyle name="20% - Accent6 4 4 3" xfId="5791" xr:uid="{00000000-0005-0000-0000-0000A6030000}"/>
    <cellStyle name="20% - Accent6 4 4 3 2" xfId="14241" xr:uid="{A3943190-1928-4A09-A37C-F6D5D0EAA243}"/>
    <cellStyle name="20% - Accent6 4 4 3 2 2" xfId="40415" xr:uid="{C7E92E28-91DE-4284-ADF2-59FF80C86CB0}"/>
    <cellStyle name="20% - Accent6 4 4 3 3" xfId="31136" xr:uid="{32918779-B706-4D93-A9BA-E5F50BCEB73D}"/>
    <cellStyle name="20% - Accent6 4 4 3 4" xfId="22688" xr:uid="{483B8030-D2B1-4BC2-8BB4-66C4BA9C012B}"/>
    <cellStyle name="20% - Accent6 4 4 4" xfId="10023" xr:uid="{6646330C-BCA1-4C18-A17A-5ABD2337879C}"/>
    <cellStyle name="20% - Accent6 4 4 4 2" xfId="36198" xr:uid="{CE925851-A11D-4343-A173-0F3800017915}"/>
    <cellStyle name="20% - Accent6 4 4 5" xfId="26918" xr:uid="{7DB58CCD-2DF0-4EA3-A98C-385CC4C3C9B4}"/>
    <cellStyle name="20% - Accent6 4 4 6" xfId="18471" xr:uid="{C2FABC9D-5C46-4D95-9C29-AA1B994164F9}"/>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235255F2-AB99-4DC9-92E3-37A2BBB62E2E}"/>
    <cellStyle name="20% - Accent6 4 5 2 2 2 2" xfId="42973" xr:uid="{1AC83A8B-A1FE-4DC8-ACF6-DDEAC8A7B354}"/>
    <cellStyle name="20% - Accent6 4 5 2 2 3" xfId="33694" xr:uid="{A5E7ED54-ED57-4CE3-B249-A68B5F3751B6}"/>
    <cellStyle name="20% - Accent6 4 5 2 2 4" xfId="25246" xr:uid="{A74309AF-B3C6-41C6-B9DB-A137577F6C9A}"/>
    <cellStyle name="20% - Accent6 4 5 2 3" xfId="12581" xr:uid="{A9118085-AAAD-4164-AA25-4BB40A01BB6B}"/>
    <cellStyle name="20% - Accent6 4 5 2 3 2" xfId="38756" xr:uid="{62F09213-B814-471D-A842-E2808D512100}"/>
    <cellStyle name="20% - Accent6 4 5 2 4" xfId="29476" xr:uid="{3602781E-FA20-4E27-BD10-1323DE673242}"/>
    <cellStyle name="20% - Accent6 4 5 2 5" xfId="21029" xr:uid="{3141E7E4-E760-4D57-9093-EBBE463014BC}"/>
    <cellStyle name="20% - Accent6 4 5 3" xfId="6204" xr:uid="{00000000-0005-0000-0000-0000AA030000}"/>
    <cellStyle name="20% - Accent6 4 5 3 2" xfId="14654" xr:uid="{089CC5D6-DCF2-47F7-8835-139827A15CED}"/>
    <cellStyle name="20% - Accent6 4 5 3 2 2" xfId="40828" xr:uid="{3DBECD3D-D6D7-46C1-9818-0A44AA9BA4AC}"/>
    <cellStyle name="20% - Accent6 4 5 3 3" xfId="31549" xr:uid="{255EA434-E21F-40D6-A973-5DB283013C10}"/>
    <cellStyle name="20% - Accent6 4 5 3 4" xfId="23101" xr:uid="{BCBACFFE-11B1-443F-BE60-00308E8BD1D2}"/>
    <cellStyle name="20% - Accent6 4 5 4" xfId="10436" xr:uid="{C94D6FB0-BCF6-4FDF-B600-5DB55D0E104B}"/>
    <cellStyle name="20% - Accent6 4 5 4 2" xfId="36611" xr:uid="{AF923E00-774E-4368-A76F-937B809493F3}"/>
    <cellStyle name="20% - Accent6 4 5 5" xfId="27331" xr:uid="{6091BCF8-9F83-44F0-91B6-3FFFBEBEACD6}"/>
    <cellStyle name="20% - Accent6 4 5 6" xfId="18884" xr:uid="{5F32408A-E18F-4BE1-AEEB-C32F046D6F9B}"/>
    <cellStyle name="20% - Accent6 4 6" xfId="2311" xr:uid="{00000000-0005-0000-0000-0000AB030000}"/>
    <cellStyle name="20% - Accent6 4 6 2" xfId="6617" xr:uid="{00000000-0005-0000-0000-0000AC030000}"/>
    <cellStyle name="20% - Accent6 4 6 2 2" xfId="15067" xr:uid="{D0C61D84-66B5-468C-8D42-AB28426D6E4B}"/>
    <cellStyle name="20% - Accent6 4 6 2 2 2" xfId="41241" xr:uid="{A0ED6792-E53D-4E56-8C61-24C41E9EB850}"/>
    <cellStyle name="20% - Accent6 4 6 2 3" xfId="31962" xr:uid="{A02C002D-10A1-4F85-8A3C-8ED8CE5B54F5}"/>
    <cellStyle name="20% - Accent6 4 6 2 4" xfId="23514" xr:uid="{2A67B4A3-3C24-4535-97E6-E4473B22ABBD}"/>
    <cellStyle name="20% - Accent6 4 6 3" xfId="10849" xr:uid="{EA88C2D0-D7A5-4D65-A90E-0CDA8A6388DF}"/>
    <cellStyle name="20% - Accent6 4 6 3 2" xfId="37024" xr:uid="{A7F05456-B394-4CC7-AE72-37BD42F322E6}"/>
    <cellStyle name="20% - Accent6 4 6 4" xfId="27744" xr:uid="{4A5024DD-4BFF-4032-B837-32E7B98AED26}"/>
    <cellStyle name="20% - Accent6 4 6 5" xfId="19297" xr:uid="{7E856D5C-9DA2-47F8-8588-D7E29C2F248A}"/>
    <cellStyle name="20% - Accent6 4 7" xfId="4551" xr:uid="{00000000-0005-0000-0000-0000AD030000}"/>
    <cellStyle name="20% - Accent6 4 7 2" xfId="13001" xr:uid="{0B4EB17F-68E4-4170-AACE-89D2BEECDE47}"/>
    <cellStyle name="20% - Accent6 4 7 2 2" xfId="39175" xr:uid="{C424780D-E0A1-4126-A939-C7105F3817F9}"/>
    <cellStyle name="20% - Accent6 4 7 3" xfId="29896" xr:uid="{42E336DD-813A-40A9-A27B-CA2137048B7F}"/>
    <cellStyle name="20% - Accent6 4 7 4" xfId="21448" xr:uid="{F94F04D7-1481-4D69-960B-31B5411703A0}"/>
    <cellStyle name="20% - Accent6 4 8" xfId="8783" xr:uid="{3CA8998B-93EE-42EC-98AC-FB748E7F1839}"/>
    <cellStyle name="20% - Accent6 4 8 2" xfId="34958" xr:uid="{D5D87F9C-54BA-46FE-A941-92E54BE428A4}"/>
    <cellStyle name="20% - Accent6 4 9" xfId="34126" xr:uid="{9DBEC45B-CBAD-4D04-85E3-1D2C8B235AE6}"/>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D1A0004B-4D43-4874-8951-0B5E7D77DA05}"/>
    <cellStyle name="20% - Accent6 5 2 2 2 2" xfId="41727" xr:uid="{E6CA0394-2C70-4DD3-9B2D-E5CF39695983}"/>
    <cellStyle name="20% - Accent6 5 2 2 3" xfId="32448" xr:uid="{E5BFA1C1-0ECF-4ACB-9FF3-1A53AA78893E}"/>
    <cellStyle name="20% - Accent6 5 2 2 4" xfId="24000" xr:uid="{A6C7F5F8-9BB8-4B8D-AF8F-3A8AD34A1610}"/>
    <cellStyle name="20% - Accent6 5 2 3" xfId="11335" xr:uid="{4B7311BE-21B5-4A17-96AB-7E27E1A613F3}"/>
    <cellStyle name="20% - Accent6 5 2 3 2" xfId="37510" xr:uid="{B24478E9-6CE4-4F31-8B14-2D25545FF20F}"/>
    <cellStyle name="20% - Accent6 5 2 4" xfId="28230" xr:uid="{23C10CFF-7D02-4AF0-8B5E-1AC68EF5BE45}"/>
    <cellStyle name="20% - Accent6 5 2 5" xfId="19783" xr:uid="{38696CFB-0631-4C50-99F5-CF0EFB9072A8}"/>
    <cellStyle name="20% - Accent6 5 3" xfId="4958" xr:uid="{00000000-0005-0000-0000-0000B1030000}"/>
    <cellStyle name="20% - Accent6 5 3 2" xfId="13408" xr:uid="{9C3D5B3B-9B86-4FB2-AE08-AA13A07B1636}"/>
    <cellStyle name="20% - Accent6 5 3 2 2" xfId="39582" xr:uid="{C5DA699B-D020-4D64-9868-9BE4D6E7B5E9}"/>
    <cellStyle name="20% - Accent6 5 3 3" xfId="30303" xr:uid="{FBA88950-8467-4222-87CA-58EFC3D38D2A}"/>
    <cellStyle name="20% - Accent6 5 3 4" xfId="21855" xr:uid="{A18D848B-9122-4889-940E-3D60A1BF5DCB}"/>
    <cellStyle name="20% - Accent6 5 4" xfId="9190" xr:uid="{0A610137-D7ED-44ED-BC74-9347FACEA32E}"/>
    <cellStyle name="20% - Accent6 5 4 2" xfId="35365" xr:uid="{0BD87963-86C6-4AB4-924B-CD2A09DE905F}"/>
    <cellStyle name="20% - Accent6 5 5" xfId="34535" xr:uid="{FE55E0C1-ED5B-41A4-BB6B-D9179E5F74B7}"/>
    <cellStyle name="20% - Accent6 5 6" xfId="26085" xr:uid="{1503BFED-DCA8-4205-9570-34A90C7601DB}"/>
    <cellStyle name="20% - Accent6 5 7" xfId="17638" xr:uid="{B565C5F5-3211-4217-9955-0CA81ECE0851}"/>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994BAE7E-3F6D-40E9-8824-E77A32BF6B6B}"/>
    <cellStyle name="20% - Accent6 6 2 2 2 2" xfId="42140" xr:uid="{F5164B59-C59E-48F9-B142-742D3DFDBC46}"/>
    <cellStyle name="20% - Accent6 6 2 2 3" xfId="32861" xr:uid="{7971C433-EC6A-40C2-9A64-BDFE104798BA}"/>
    <cellStyle name="20% - Accent6 6 2 2 4" xfId="24413" xr:uid="{5C175F14-D89E-4040-B39C-0153F47CE012}"/>
    <cellStyle name="20% - Accent6 6 2 3" xfId="11748" xr:uid="{283324B2-9E82-4EC7-A2E1-A17E8377A354}"/>
    <cellStyle name="20% - Accent6 6 2 3 2" xfId="37923" xr:uid="{1E33D5E1-DA8A-43EB-A876-EB8A0190AD94}"/>
    <cellStyle name="20% - Accent6 6 2 4" xfId="28643" xr:uid="{536972F3-22B3-48A9-AB9F-6B10705E5655}"/>
    <cellStyle name="20% - Accent6 6 2 5" xfId="20196" xr:uid="{426318C9-B413-4351-8EF1-B6F56A8DA147}"/>
    <cellStyle name="20% - Accent6 6 3" xfId="5371" xr:uid="{00000000-0005-0000-0000-0000B5030000}"/>
    <cellStyle name="20% - Accent6 6 3 2" xfId="13821" xr:uid="{91FAA82B-2EF8-4995-8785-B2EC87C6B37D}"/>
    <cellStyle name="20% - Accent6 6 3 2 2" xfId="39995" xr:uid="{97677AF7-5C06-475C-9CFD-17CDCA7211F7}"/>
    <cellStyle name="20% - Accent6 6 3 3" xfId="30716" xr:uid="{E09E26BC-1B02-463A-AD07-693022FA0197}"/>
    <cellStyle name="20% - Accent6 6 3 4" xfId="22268" xr:uid="{EC8C3628-4D15-408C-A8A0-09F4956A7D8B}"/>
    <cellStyle name="20% - Accent6 6 4" xfId="9603" xr:uid="{0B457ABD-19CF-4ADC-AD66-248C41F1AC25}"/>
    <cellStyle name="20% - Accent6 6 4 2" xfId="35778" xr:uid="{89A1025A-EB87-42D4-BCA6-18FB9EC4CD5D}"/>
    <cellStyle name="20% - Accent6 6 5" xfId="26498" xr:uid="{624B5C1F-C615-46B7-9A99-3461D2391EE6}"/>
    <cellStyle name="20% - Accent6 6 6" xfId="18051" xr:uid="{49C2370B-B866-4999-8877-B506BC847B9F}"/>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EA4CF6B3-2DAB-484A-A133-AC5398DC59BA}"/>
    <cellStyle name="20% - Accent6 7 2 2 2 2" xfId="42553" xr:uid="{183CF91E-BFA8-4F50-8B4C-83C9D7FF7039}"/>
    <cellStyle name="20% - Accent6 7 2 2 3" xfId="33274" xr:uid="{9FE0C34E-1ED4-4F3A-BBF5-3373F9D5C2A3}"/>
    <cellStyle name="20% - Accent6 7 2 2 4" xfId="24826" xr:uid="{0366F57A-9030-4AAB-958E-859ACF6460F3}"/>
    <cellStyle name="20% - Accent6 7 2 3" xfId="12161" xr:uid="{6826FA8D-340B-4BFF-A94E-3A0091DAF041}"/>
    <cellStyle name="20% - Accent6 7 2 3 2" xfId="38336" xr:uid="{91168FC3-645F-49AE-B969-32BE43E0AC93}"/>
    <cellStyle name="20% - Accent6 7 2 4" xfId="29056" xr:uid="{F0793F37-0BEC-4F5B-8DC6-B3DB03DDCC8B}"/>
    <cellStyle name="20% - Accent6 7 2 5" xfId="20609" xr:uid="{3C99BC2A-FAD9-4F3C-8704-35921A6CF18E}"/>
    <cellStyle name="20% - Accent6 7 3" xfId="5784" xr:uid="{00000000-0005-0000-0000-0000B9030000}"/>
    <cellStyle name="20% - Accent6 7 3 2" xfId="14234" xr:uid="{90780878-BE86-431D-B638-35C0FB493EB8}"/>
    <cellStyle name="20% - Accent6 7 3 2 2" xfId="40408" xr:uid="{F9F96620-AC64-43F9-AB04-80463B17238D}"/>
    <cellStyle name="20% - Accent6 7 3 3" xfId="31129" xr:uid="{20BB9BC0-8639-45D8-AE5D-A3E7CA2CB37D}"/>
    <cellStyle name="20% - Accent6 7 3 4" xfId="22681" xr:uid="{43A8A26C-0B56-49F9-A604-D25C41E29579}"/>
    <cellStyle name="20% - Accent6 7 4" xfId="10016" xr:uid="{4155A478-FFF9-46A3-9A09-C1DCCBA789F2}"/>
    <cellStyle name="20% - Accent6 7 4 2" xfId="36191" xr:uid="{33E72878-1C30-4502-A53D-03EA1D3BC328}"/>
    <cellStyle name="20% - Accent6 7 5" xfId="26911" xr:uid="{0588EE40-4D76-44DC-9A57-5DA231A61F2A}"/>
    <cellStyle name="20% - Accent6 7 6" xfId="18464" xr:uid="{AA49428C-43EE-4BC7-A52E-1EC60487758F}"/>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A5C8AC33-9559-4CCB-98C2-FA7EED6ABE7F}"/>
    <cellStyle name="20% - Accent6 8 2 2 2 2" xfId="42966" xr:uid="{789CE563-8E4F-4BDB-BA4F-2F4D48CD4554}"/>
    <cellStyle name="20% - Accent6 8 2 2 3" xfId="33687" xr:uid="{AB4717DB-6E3E-4A1E-9119-05FA3F7F49EB}"/>
    <cellStyle name="20% - Accent6 8 2 2 4" xfId="25239" xr:uid="{2BF18AD6-877D-43E2-99B9-2E435FF1F117}"/>
    <cellStyle name="20% - Accent6 8 2 3" xfId="12574" xr:uid="{05D02C48-9E91-4C4C-B6E7-D970D1432418}"/>
    <cellStyle name="20% - Accent6 8 2 3 2" xfId="38749" xr:uid="{2F325A50-BD40-477F-8162-5AF5CADE314A}"/>
    <cellStyle name="20% - Accent6 8 2 4" xfId="29469" xr:uid="{09CB9423-CF24-49B3-AF03-D7226F415866}"/>
    <cellStyle name="20% - Accent6 8 2 5" xfId="21022" xr:uid="{23A2AF7A-A314-4CBD-836D-D1BF0E59A2FA}"/>
    <cellStyle name="20% - Accent6 8 3" xfId="6197" xr:uid="{00000000-0005-0000-0000-0000BD030000}"/>
    <cellStyle name="20% - Accent6 8 3 2" xfId="14647" xr:uid="{0BB8CCEA-6AE4-4B4D-88A2-A67128A7023E}"/>
    <cellStyle name="20% - Accent6 8 3 2 2" xfId="40821" xr:uid="{C1EA8E0D-2B26-4900-B50A-CDB64921BFED}"/>
    <cellStyle name="20% - Accent6 8 3 3" xfId="31542" xr:uid="{74502FD9-CF0A-4C70-AF82-7C7935AFF640}"/>
    <cellStyle name="20% - Accent6 8 3 4" xfId="23094" xr:uid="{E944DCBB-1973-4153-84E1-290FF5A874DA}"/>
    <cellStyle name="20% - Accent6 8 4" xfId="10429" xr:uid="{C1E11E97-341F-4CFF-A0D9-33213FA134C1}"/>
    <cellStyle name="20% - Accent6 8 4 2" xfId="36604" xr:uid="{0D7D7043-539A-486F-AB87-DFF4CF431A9E}"/>
    <cellStyle name="20% - Accent6 8 5" xfId="27324" xr:uid="{D8155AB4-202B-4825-B0BD-446B1B580A48}"/>
    <cellStyle name="20% - Accent6 8 6" xfId="18877" xr:uid="{AFAB8B9D-0D77-4B28-B364-52507B2DF311}"/>
    <cellStyle name="20% - Accent6 9" xfId="2304" xr:uid="{00000000-0005-0000-0000-0000BE030000}"/>
    <cellStyle name="20% - Accent6 9 2" xfId="6610" xr:uid="{00000000-0005-0000-0000-0000BF030000}"/>
    <cellStyle name="20% - Accent6 9 2 2" xfId="15060" xr:uid="{1B282F30-EC83-4CFC-8CEB-87FB5E5B0BC1}"/>
    <cellStyle name="20% - Accent6 9 2 2 2" xfId="41234" xr:uid="{09AA096D-304C-4734-948F-ACCDC13DC009}"/>
    <cellStyle name="20% - Accent6 9 2 3" xfId="31955" xr:uid="{71382A01-5C00-4521-B6BD-3AB2F9678EC1}"/>
    <cellStyle name="20% - Accent6 9 2 4" xfId="23507" xr:uid="{49CF902A-F4DE-4DE7-88FA-4CBB0D5432B0}"/>
    <cellStyle name="20% - Accent6 9 3" xfId="10842" xr:uid="{EB4AAB62-B67E-4B27-B129-5BECA85F8BF5}"/>
    <cellStyle name="20% - Accent6 9 3 2" xfId="37017" xr:uid="{06B4D87E-8067-4EA7-B62B-1B6D2798C01F}"/>
    <cellStyle name="20% - Accent6 9 4" xfId="27737" xr:uid="{F83DF71A-80C0-4662-A740-15696BB62573}"/>
    <cellStyle name="20% - Accent6 9 5" xfId="19290" xr:uid="{F684057A-C897-4F11-A806-91A334C0EFCC}"/>
    <cellStyle name="40% - Accent1" xfId="49" builtinId="31" customBuiltin="1"/>
    <cellStyle name="40% - Accent1 10" xfId="4552" xr:uid="{00000000-0005-0000-0000-0000C1030000}"/>
    <cellStyle name="40% - Accent1 10 2" xfId="13002" xr:uid="{0ACAF85B-D669-48A0-B0DE-133D04A104C6}"/>
    <cellStyle name="40% - Accent1 10 2 2" xfId="39176" xr:uid="{346403E4-9A61-474D-ACE5-B20FAB9BD4B3}"/>
    <cellStyle name="40% - Accent1 10 3" xfId="29897" xr:uid="{605480C6-B3EE-45E0-9663-E95846FCF69A}"/>
    <cellStyle name="40% - Accent1 10 4" xfId="21449" xr:uid="{92B02211-9C2C-4821-9FC2-5974443D6F19}"/>
    <cellStyle name="40% - Accent1 11" xfId="8784" xr:uid="{618B374D-1EE9-4AF8-9137-E12978E47B3E}"/>
    <cellStyle name="40% - Accent1 11 2" xfId="34959" xr:uid="{EBF20596-31D5-4714-9C93-DAA88CBC2471}"/>
    <cellStyle name="40% - Accent1 12" xfId="34127" xr:uid="{7589A817-DCA6-408A-83B6-FC9593BB4C1A}"/>
    <cellStyle name="40% - Accent1 13" xfId="25679" xr:uid="{DC847FCC-A71D-4A96-B0BF-FA707F459406}"/>
    <cellStyle name="40% - Accent1 14" xfId="17232" xr:uid="{1E79845D-D10F-402C-A3D1-84FE213A6E71}"/>
    <cellStyle name="40% - Accent1 2" xfId="50" xr:uid="{00000000-0005-0000-0000-0000C2030000}"/>
    <cellStyle name="40% - Accent1 2 10" xfId="8785" xr:uid="{EA1919D2-4EE1-4E93-B35B-4E9176FD2A47}"/>
    <cellStyle name="40% - Accent1 2 10 2" xfId="34960" xr:uid="{3B2F5917-9A47-4AA8-A51F-58583F02150C}"/>
    <cellStyle name="40% - Accent1 2 11" xfId="34128" xr:uid="{4690F04B-FBD4-4681-A2F8-556A643AAD6B}"/>
    <cellStyle name="40% - Accent1 2 12" xfId="25680" xr:uid="{118FAE6E-1FFA-45E5-A67E-8FD8FA4A8F58}"/>
    <cellStyle name="40% - Accent1 2 13" xfId="17233" xr:uid="{15BB5352-D0B1-4243-8B73-25703427499C}"/>
    <cellStyle name="40% - Accent1 2 2" xfId="51" xr:uid="{00000000-0005-0000-0000-0000C3030000}"/>
    <cellStyle name="40% - Accent1 2 2 10" xfId="34129" xr:uid="{5AB32F6C-5D6C-4CD2-9480-FFD8255A5FD4}"/>
    <cellStyle name="40% - Accent1 2 2 11" xfId="25681" xr:uid="{517F3A10-C46A-4A47-A6B4-07FF04B58B34}"/>
    <cellStyle name="40% - Accent1 2 2 12" xfId="17234" xr:uid="{5B9745CA-1983-48D6-B5A1-8E9D69803F32}"/>
    <cellStyle name="40% - Accent1 2 2 2" xfId="52" xr:uid="{00000000-0005-0000-0000-0000C4030000}"/>
    <cellStyle name="40% - Accent1 2 2 2 10" xfId="25682" xr:uid="{4AF06B05-1FB5-48B1-A2DE-E3FFF2F7788B}"/>
    <cellStyle name="40% - Accent1 2 2 2 11" xfId="17235" xr:uid="{5F4E8D97-DE63-47D7-B143-7C992F49E97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88E1D006-9CA8-4119-90D2-95F5E2FB266D}"/>
    <cellStyle name="40% - Accent1 2 2 2 2 2 2 2 2" xfId="41738" xr:uid="{10C0E4E1-5AA8-4C54-93D1-8EBDBB8E4AF8}"/>
    <cellStyle name="40% - Accent1 2 2 2 2 2 2 3" xfId="32459" xr:uid="{2D1ED276-7DC7-4037-B11B-03B59CDBA16B}"/>
    <cellStyle name="40% - Accent1 2 2 2 2 2 2 4" xfId="24011" xr:uid="{F22CEDB6-047E-403D-897C-E690E1AACD65}"/>
    <cellStyle name="40% - Accent1 2 2 2 2 2 3" xfId="11346" xr:uid="{85278BF9-5A55-4878-88DC-BC43365082BB}"/>
    <cellStyle name="40% - Accent1 2 2 2 2 2 3 2" xfId="37521" xr:uid="{77B30708-21F8-4883-9CB8-7CE16DEFCF1E}"/>
    <cellStyle name="40% - Accent1 2 2 2 2 2 4" xfId="28241" xr:uid="{49BB7C43-4505-4C00-AEFA-66F542151F3C}"/>
    <cellStyle name="40% - Accent1 2 2 2 2 2 5" xfId="19794" xr:uid="{7F7AA9F1-E23E-4D75-B00A-A6AB9DFED7D5}"/>
    <cellStyle name="40% - Accent1 2 2 2 2 3" xfId="4969" xr:uid="{00000000-0005-0000-0000-0000C8030000}"/>
    <cellStyle name="40% - Accent1 2 2 2 2 3 2" xfId="13419" xr:uid="{30383C90-17A5-443D-99B2-90A7E5D8817C}"/>
    <cellStyle name="40% - Accent1 2 2 2 2 3 2 2" xfId="39593" xr:uid="{F21DC76B-5201-4F08-9608-17C5C134C52B}"/>
    <cellStyle name="40% - Accent1 2 2 2 2 3 3" xfId="30314" xr:uid="{95A5AD05-6EA6-4B61-A25D-C86A8DF51158}"/>
    <cellStyle name="40% - Accent1 2 2 2 2 3 4" xfId="21866" xr:uid="{B5A1805F-0AA4-4AB3-B950-11E04909A5FD}"/>
    <cellStyle name="40% - Accent1 2 2 2 2 4" xfId="9201" xr:uid="{B0B6035B-0B79-47F3-A7BF-77998FB6DFCB}"/>
    <cellStyle name="40% - Accent1 2 2 2 2 4 2" xfId="35376" xr:uid="{C6BF281E-A3DB-4328-B2E7-112377E374D0}"/>
    <cellStyle name="40% - Accent1 2 2 2 2 5" xfId="34546" xr:uid="{5D3E15A1-7D1B-4B4D-81A8-0FC07161B82F}"/>
    <cellStyle name="40% - Accent1 2 2 2 2 6" xfId="26096" xr:uid="{E602936F-F0CB-4FDC-BB9D-D184A27CBD53}"/>
    <cellStyle name="40% - Accent1 2 2 2 2 7" xfId="17649" xr:uid="{74833D63-2ABC-4384-B268-7720947D8C6D}"/>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CE2F1FEF-EA48-4E6E-9A7D-BE4CB1986C76}"/>
    <cellStyle name="40% - Accent1 2 2 2 3 2 2 2 2" xfId="42151" xr:uid="{D136E77B-2BCA-4D20-9E9C-F93635875492}"/>
    <cellStyle name="40% - Accent1 2 2 2 3 2 2 3" xfId="32872" xr:uid="{F788F0EC-2BFE-407F-BD9F-CC698E9E5DFE}"/>
    <cellStyle name="40% - Accent1 2 2 2 3 2 2 4" xfId="24424" xr:uid="{549CBBC0-3F31-4C32-B61D-0221D1FC348B}"/>
    <cellStyle name="40% - Accent1 2 2 2 3 2 3" xfId="11759" xr:uid="{1AA40F55-4EF3-4D8C-BEB5-632DBCC3ADB5}"/>
    <cellStyle name="40% - Accent1 2 2 2 3 2 3 2" xfId="37934" xr:uid="{EBDF451A-5CD5-43B3-93FB-A17384657055}"/>
    <cellStyle name="40% - Accent1 2 2 2 3 2 4" xfId="28654" xr:uid="{3197CCB1-CA4D-4FF4-ABF6-AD8B727D3750}"/>
    <cellStyle name="40% - Accent1 2 2 2 3 2 5" xfId="20207" xr:uid="{CBB84A9A-13B9-46EE-95C5-2143F4CC2A47}"/>
    <cellStyle name="40% - Accent1 2 2 2 3 3" xfId="5382" xr:uid="{00000000-0005-0000-0000-0000CC030000}"/>
    <cellStyle name="40% - Accent1 2 2 2 3 3 2" xfId="13832" xr:uid="{E81B04C7-E36C-4013-A0AF-2285FA30291E}"/>
    <cellStyle name="40% - Accent1 2 2 2 3 3 2 2" xfId="40006" xr:uid="{97932F03-0A83-499F-A40C-85E769E20FFB}"/>
    <cellStyle name="40% - Accent1 2 2 2 3 3 3" xfId="30727" xr:uid="{723F7CAB-8281-4352-B617-E230988FB69F}"/>
    <cellStyle name="40% - Accent1 2 2 2 3 3 4" xfId="22279" xr:uid="{8449EFE4-BF2C-440E-844A-315730279082}"/>
    <cellStyle name="40% - Accent1 2 2 2 3 4" xfId="9614" xr:uid="{829CBD4C-AE38-4C8C-B093-BE4870690071}"/>
    <cellStyle name="40% - Accent1 2 2 2 3 4 2" xfId="35789" xr:uid="{65DA88D7-AE27-44C3-AC48-8AE5F33BD2DC}"/>
    <cellStyle name="40% - Accent1 2 2 2 3 5" xfId="26509" xr:uid="{66C59F73-1ED0-46BE-BB60-C8F060032167}"/>
    <cellStyle name="40% - Accent1 2 2 2 3 6" xfId="18062" xr:uid="{8CE25A98-B9FD-437F-B30B-AFDC207D5647}"/>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8F6D6DF0-ACC4-4943-8C45-4309743296B4}"/>
    <cellStyle name="40% - Accent1 2 2 2 4 2 2 2 2" xfId="42564" xr:uid="{11C3E72D-EE8D-4924-8B7D-35298C851729}"/>
    <cellStyle name="40% - Accent1 2 2 2 4 2 2 3" xfId="33285" xr:uid="{0179D9FA-E083-49D8-8DB5-8EB27AE560B4}"/>
    <cellStyle name="40% - Accent1 2 2 2 4 2 2 4" xfId="24837" xr:uid="{B26189A2-CAAB-4BD9-83AD-81A3812BD033}"/>
    <cellStyle name="40% - Accent1 2 2 2 4 2 3" xfId="12172" xr:uid="{E99D1D7A-B8CF-4BD2-BCA9-1C92D7936A2E}"/>
    <cellStyle name="40% - Accent1 2 2 2 4 2 3 2" xfId="38347" xr:uid="{624B73B9-B3A9-47AF-B092-47547E8EE3DB}"/>
    <cellStyle name="40% - Accent1 2 2 2 4 2 4" xfId="29067" xr:uid="{6A63B606-821A-43D8-B143-D7842009C78D}"/>
    <cellStyle name="40% - Accent1 2 2 2 4 2 5" xfId="20620" xr:uid="{8076F1C0-380F-4B38-BA67-74C157845313}"/>
    <cellStyle name="40% - Accent1 2 2 2 4 3" xfId="5795" xr:uid="{00000000-0005-0000-0000-0000D0030000}"/>
    <cellStyle name="40% - Accent1 2 2 2 4 3 2" xfId="14245" xr:uid="{440805AF-2D16-4EBA-9138-E8F8B98A9465}"/>
    <cellStyle name="40% - Accent1 2 2 2 4 3 2 2" xfId="40419" xr:uid="{072FFBDB-8C01-44FB-83AB-6F88AB5BCB64}"/>
    <cellStyle name="40% - Accent1 2 2 2 4 3 3" xfId="31140" xr:uid="{CEAF38A0-149A-4DC0-8C43-9E0A42BF2C6C}"/>
    <cellStyle name="40% - Accent1 2 2 2 4 3 4" xfId="22692" xr:uid="{450FC5A8-771D-4F40-9040-971D7BA06A40}"/>
    <cellStyle name="40% - Accent1 2 2 2 4 4" xfId="10027" xr:uid="{35BBC276-6570-47C9-8204-BA9B67717E60}"/>
    <cellStyle name="40% - Accent1 2 2 2 4 4 2" xfId="36202" xr:uid="{0360D437-B173-4922-8147-06F567926CCB}"/>
    <cellStyle name="40% - Accent1 2 2 2 4 5" xfId="26922" xr:uid="{5248EEDC-8BF7-44CD-8F24-D3ADC467586C}"/>
    <cellStyle name="40% - Accent1 2 2 2 4 6" xfId="18475" xr:uid="{D915A34B-8F3A-426F-94B7-277105BEC728}"/>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113B62F2-F622-47D5-8C28-38B64655FCF7}"/>
    <cellStyle name="40% - Accent1 2 2 2 5 2 2 2 2" xfId="42977" xr:uid="{FB22E42F-8977-460E-9572-1DA27A133A64}"/>
    <cellStyle name="40% - Accent1 2 2 2 5 2 2 3" xfId="33698" xr:uid="{BF4C6E13-3BE1-4528-8E79-A19FE4B239B7}"/>
    <cellStyle name="40% - Accent1 2 2 2 5 2 2 4" xfId="25250" xr:uid="{B1771D60-2BEF-49AC-AD5C-845B004C5AE6}"/>
    <cellStyle name="40% - Accent1 2 2 2 5 2 3" xfId="12585" xr:uid="{C25C7C82-E674-48F1-AB06-BA1F8CC5F48A}"/>
    <cellStyle name="40% - Accent1 2 2 2 5 2 3 2" xfId="38760" xr:uid="{E2972991-2AD5-4F28-984D-0AD8A06E467F}"/>
    <cellStyle name="40% - Accent1 2 2 2 5 2 4" xfId="29480" xr:uid="{1D29BD9A-8ABB-416C-B43F-B9130D509546}"/>
    <cellStyle name="40% - Accent1 2 2 2 5 2 5" xfId="21033" xr:uid="{D749A059-5418-4FA6-9D1E-EB73081DB2E7}"/>
    <cellStyle name="40% - Accent1 2 2 2 5 3" xfId="6208" xr:uid="{00000000-0005-0000-0000-0000D4030000}"/>
    <cellStyle name="40% - Accent1 2 2 2 5 3 2" xfId="14658" xr:uid="{0589EC2B-971B-4889-A7DF-262F61709F1C}"/>
    <cellStyle name="40% - Accent1 2 2 2 5 3 2 2" xfId="40832" xr:uid="{8CE882C4-6250-46FE-8E16-68FD8394FC9C}"/>
    <cellStyle name="40% - Accent1 2 2 2 5 3 3" xfId="31553" xr:uid="{0F01D3AE-364B-4D42-B448-D76FC42C6452}"/>
    <cellStyle name="40% - Accent1 2 2 2 5 3 4" xfId="23105" xr:uid="{81598E5C-3021-4AF5-B429-9F2F2521F477}"/>
    <cellStyle name="40% - Accent1 2 2 2 5 4" xfId="10440" xr:uid="{FF859036-AC02-4157-9FB8-E685FEF17B8F}"/>
    <cellStyle name="40% - Accent1 2 2 2 5 4 2" xfId="36615" xr:uid="{33218829-6D5B-4B94-85C8-A6C76A3A2436}"/>
    <cellStyle name="40% - Accent1 2 2 2 5 5" xfId="27335" xr:uid="{65DB7A67-4186-4DC7-A421-8DBC3060934D}"/>
    <cellStyle name="40% - Accent1 2 2 2 5 6" xfId="18888" xr:uid="{CA441CC6-93FA-4B05-9CB0-90C38893AE7B}"/>
    <cellStyle name="40% - Accent1 2 2 2 6" xfId="2315" xr:uid="{00000000-0005-0000-0000-0000D5030000}"/>
    <cellStyle name="40% - Accent1 2 2 2 6 2" xfId="6621" xr:uid="{00000000-0005-0000-0000-0000D6030000}"/>
    <cellStyle name="40% - Accent1 2 2 2 6 2 2" xfId="15071" xr:uid="{6BF4EBDD-70B4-4749-A0E9-080E5B6A9939}"/>
    <cellStyle name="40% - Accent1 2 2 2 6 2 2 2" xfId="41245" xr:uid="{8F1E772F-6CDA-4214-9729-D12246C7E2A9}"/>
    <cellStyle name="40% - Accent1 2 2 2 6 2 3" xfId="31966" xr:uid="{1135E834-E21B-46A6-9B2A-DD7D1C391812}"/>
    <cellStyle name="40% - Accent1 2 2 2 6 2 4" xfId="23518" xr:uid="{38003FCD-D10B-4142-AAE2-1A0B002D1E62}"/>
    <cellStyle name="40% - Accent1 2 2 2 6 3" xfId="10853" xr:uid="{E6B9AF64-B539-4385-9F6A-94FEE96CDCAE}"/>
    <cellStyle name="40% - Accent1 2 2 2 6 3 2" xfId="37028" xr:uid="{4D859504-C375-4264-965B-D4C6A0D1AE80}"/>
    <cellStyle name="40% - Accent1 2 2 2 6 4" xfId="27748" xr:uid="{1FDA805E-D673-4C36-92B1-3786EED5A5D3}"/>
    <cellStyle name="40% - Accent1 2 2 2 6 5" xfId="19301" xr:uid="{C1EF0A94-E9C9-4D0D-A680-E944C510BFC8}"/>
    <cellStyle name="40% - Accent1 2 2 2 7" xfId="4555" xr:uid="{00000000-0005-0000-0000-0000D7030000}"/>
    <cellStyle name="40% - Accent1 2 2 2 7 2" xfId="13005" xr:uid="{4CC432DD-BE06-40A8-B42C-3CFB07005F00}"/>
    <cellStyle name="40% - Accent1 2 2 2 7 2 2" xfId="39179" xr:uid="{5589B94F-4523-4D73-A08A-77AB9E119CA8}"/>
    <cellStyle name="40% - Accent1 2 2 2 7 3" xfId="29900" xr:uid="{E2D21597-E217-4A75-A862-E404E7A49DC6}"/>
    <cellStyle name="40% - Accent1 2 2 2 7 4" xfId="21452" xr:uid="{4861E35E-B885-4A20-A506-FF05CB3C0438}"/>
    <cellStyle name="40% - Accent1 2 2 2 8" xfId="8787" xr:uid="{D9966021-26CA-4AEA-8007-CFA42E161183}"/>
    <cellStyle name="40% - Accent1 2 2 2 8 2" xfId="34962" xr:uid="{DCDBA432-1A44-47A7-BC55-A381E1B17CA0}"/>
    <cellStyle name="40% - Accent1 2 2 2 9" xfId="34130" xr:uid="{980F9C67-6D23-4215-BDFA-E1FB0CA7692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737A5B22-7AFD-4F42-A0BE-661846F51D20}"/>
    <cellStyle name="40% - Accent1 2 2 3 2 2 2 2" xfId="41737" xr:uid="{160C9DF2-9F15-45CB-A2BC-56108EE11825}"/>
    <cellStyle name="40% - Accent1 2 2 3 2 2 3" xfId="32458" xr:uid="{B3674F4D-FA15-4659-B154-5B22B8596261}"/>
    <cellStyle name="40% - Accent1 2 2 3 2 2 4" xfId="24010" xr:uid="{48805331-F31C-4F28-894C-D610B968C9FD}"/>
    <cellStyle name="40% - Accent1 2 2 3 2 3" xfId="11345" xr:uid="{5BEF9F8C-169B-4873-93F9-AEF4DD73AF89}"/>
    <cellStyle name="40% - Accent1 2 2 3 2 3 2" xfId="37520" xr:uid="{F69E31C7-CD79-4B78-8556-E8BB12A17A74}"/>
    <cellStyle name="40% - Accent1 2 2 3 2 4" xfId="28240" xr:uid="{A8B7C034-4A8E-46BC-A5F5-A73D5CD86027}"/>
    <cellStyle name="40% - Accent1 2 2 3 2 5" xfId="19793" xr:uid="{E4F89C62-AA3F-453E-8253-D8AE0DA87A58}"/>
    <cellStyle name="40% - Accent1 2 2 3 3" xfId="4968" xr:uid="{00000000-0005-0000-0000-0000DB030000}"/>
    <cellStyle name="40% - Accent1 2 2 3 3 2" xfId="13418" xr:uid="{FCA31B71-35E2-4B87-AF72-90CBC3E50AD7}"/>
    <cellStyle name="40% - Accent1 2 2 3 3 2 2" xfId="39592" xr:uid="{23A1FCA2-06F4-4573-80AA-78E979300C5B}"/>
    <cellStyle name="40% - Accent1 2 2 3 3 3" xfId="30313" xr:uid="{E353B2F5-3A4C-4917-9BF1-B9CA629D8578}"/>
    <cellStyle name="40% - Accent1 2 2 3 3 4" xfId="21865" xr:uid="{4CF0A00B-214A-4828-B932-5CB9337C6FE3}"/>
    <cellStyle name="40% - Accent1 2 2 3 4" xfId="9200" xr:uid="{F72FCC5B-7CD0-4E75-8632-E7F8F2F441CF}"/>
    <cellStyle name="40% - Accent1 2 2 3 4 2" xfId="35375" xr:uid="{45207F68-69A6-4DEB-B56A-F75AE7CE8EB9}"/>
    <cellStyle name="40% - Accent1 2 2 3 5" xfId="34545" xr:uid="{73C5DC68-1AE6-474B-B127-606CB66CACAF}"/>
    <cellStyle name="40% - Accent1 2 2 3 6" xfId="26095" xr:uid="{052A7999-98DD-4C67-986E-F5EA5C9AEE7F}"/>
    <cellStyle name="40% - Accent1 2 2 3 7" xfId="17648" xr:uid="{CB32E83D-1CF2-491B-9253-D519BA37E039}"/>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5C424C8E-B6C4-4435-B70E-8CE469BC56A1}"/>
    <cellStyle name="40% - Accent1 2 2 4 2 2 2 2" xfId="42150" xr:uid="{67D44FE4-027D-4B3D-B4A4-549B79F1967A}"/>
    <cellStyle name="40% - Accent1 2 2 4 2 2 3" xfId="32871" xr:uid="{A406F5A1-EAFF-4C0C-96E3-F8471DF85DF7}"/>
    <cellStyle name="40% - Accent1 2 2 4 2 2 4" xfId="24423" xr:uid="{600D0D48-6B80-43B3-9FFA-66A64B944570}"/>
    <cellStyle name="40% - Accent1 2 2 4 2 3" xfId="11758" xr:uid="{7DDC2645-D69F-4734-84FB-6809821A1F70}"/>
    <cellStyle name="40% - Accent1 2 2 4 2 3 2" xfId="37933" xr:uid="{C5E31549-7790-4E4B-BA68-4B5FC377E9EC}"/>
    <cellStyle name="40% - Accent1 2 2 4 2 4" xfId="28653" xr:uid="{1C7D50E8-86DC-4298-B8C3-B6761C7F4798}"/>
    <cellStyle name="40% - Accent1 2 2 4 2 5" xfId="20206" xr:uid="{76B4E3CE-325F-4363-B161-446284F806F5}"/>
    <cellStyle name="40% - Accent1 2 2 4 3" xfId="5381" xr:uid="{00000000-0005-0000-0000-0000DF030000}"/>
    <cellStyle name="40% - Accent1 2 2 4 3 2" xfId="13831" xr:uid="{FF5EAF68-09A2-43B4-A366-4F3241B19A69}"/>
    <cellStyle name="40% - Accent1 2 2 4 3 2 2" xfId="40005" xr:uid="{0E66DA8B-221B-4D86-93FE-ED3EFF8C0057}"/>
    <cellStyle name="40% - Accent1 2 2 4 3 3" xfId="30726" xr:uid="{5B02E1E8-1E31-43C6-93C0-EED7E9207022}"/>
    <cellStyle name="40% - Accent1 2 2 4 3 4" xfId="22278" xr:uid="{34F297B7-A68E-4787-B036-C93147059E5A}"/>
    <cellStyle name="40% - Accent1 2 2 4 4" xfId="9613" xr:uid="{D74ED859-E643-461F-99ED-C14D4B46E667}"/>
    <cellStyle name="40% - Accent1 2 2 4 4 2" xfId="35788" xr:uid="{E07A73E8-473B-4A37-B23D-48CD4A366C93}"/>
    <cellStyle name="40% - Accent1 2 2 4 5" xfId="26508" xr:uid="{D1927988-B7EA-4B3C-8AB3-730C2261A168}"/>
    <cellStyle name="40% - Accent1 2 2 4 6" xfId="18061" xr:uid="{D4DC53C9-6EE1-4A66-85DF-280642F88263}"/>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EC2C9BD6-F94D-495F-9F52-7F9E89EDB000}"/>
    <cellStyle name="40% - Accent1 2 2 5 2 2 2 2" xfId="42563" xr:uid="{ACF00204-6B32-4674-8B12-2B605B9C93AA}"/>
    <cellStyle name="40% - Accent1 2 2 5 2 2 3" xfId="33284" xr:uid="{9775A778-063A-48D9-9A2E-624C7587C6D6}"/>
    <cellStyle name="40% - Accent1 2 2 5 2 2 4" xfId="24836" xr:uid="{23F191F7-FA1F-499A-9AAF-D99BCA3AB5DD}"/>
    <cellStyle name="40% - Accent1 2 2 5 2 3" xfId="12171" xr:uid="{9F956DD9-45AA-415D-81D1-82DDB1275CF9}"/>
    <cellStyle name="40% - Accent1 2 2 5 2 3 2" xfId="38346" xr:uid="{FE8F0F71-044E-4E62-968E-EDC9A0BF5D09}"/>
    <cellStyle name="40% - Accent1 2 2 5 2 4" xfId="29066" xr:uid="{AF0FBBE4-BB8E-47FA-B629-6CE5ECEEAF38}"/>
    <cellStyle name="40% - Accent1 2 2 5 2 5" xfId="20619" xr:uid="{409129AF-53F8-490B-9F56-ECCA4527FD46}"/>
    <cellStyle name="40% - Accent1 2 2 5 3" xfId="5794" xr:uid="{00000000-0005-0000-0000-0000E3030000}"/>
    <cellStyle name="40% - Accent1 2 2 5 3 2" xfId="14244" xr:uid="{5982FB87-4E24-4C86-AE7C-494E49876E98}"/>
    <cellStyle name="40% - Accent1 2 2 5 3 2 2" xfId="40418" xr:uid="{2D0EC3B1-15E1-44A1-A781-5AADF8C81CBA}"/>
    <cellStyle name="40% - Accent1 2 2 5 3 3" xfId="31139" xr:uid="{B86B876F-646B-48C1-B2D9-CFFF8728CAD5}"/>
    <cellStyle name="40% - Accent1 2 2 5 3 4" xfId="22691" xr:uid="{2129E2AC-8868-4F21-9949-E69BE4C2061C}"/>
    <cellStyle name="40% - Accent1 2 2 5 4" xfId="10026" xr:uid="{1AE19FC5-DA4E-430E-B643-0A573DCE5FC2}"/>
    <cellStyle name="40% - Accent1 2 2 5 4 2" xfId="36201" xr:uid="{35964617-4D22-44A2-ADFD-FFF9D1D612FA}"/>
    <cellStyle name="40% - Accent1 2 2 5 5" xfId="26921" xr:uid="{134C9785-A351-419E-BEB2-79D614F156CA}"/>
    <cellStyle name="40% - Accent1 2 2 5 6" xfId="18474" xr:uid="{EAF2D49B-03E7-4906-BAF1-59E38F94938E}"/>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09D4ED80-0046-4058-A4BA-A320DEBFD11B}"/>
    <cellStyle name="40% - Accent1 2 2 6 2 2 2 2" xfId="42976" xr:uid="{72C344DA-8034-4FA0-8197-3F8663D945D2}"/>
    <cellStyle name="40% - Accent1 2 2 6 2 2 3" xfId="33697" xr:uid="{538C4484-FBBF-4123-9AA5-D3B808014F7A}"/>
    <cellStyle name="40% - Accent1 2 2 6 2 2 4" xfId="25249" xr:uid="{49E2FD9D-4897-419C-9EB2-60703F904733}"/>
    <cellStyle name="40% - Accent1 2 2 6 2 3" xfId="12584" xr:uid="{78518F35-1527-4FD3-929A-71B034249F98}"/>
    <cellStyle name="40% - Accent1 2 2 6 2 3 2" xfId="38759" xr:uid="{A408AEAA-63F9-4A8E-BA4F-BBB901FE7481}"/>
    <cellStyle name="40% - Accent1 2 2 6 2 4" xfId="29479" xr:uid="{63F55857-A60D-4CC1-BC75-B7833BA4AB01}"/>
    <cellStyle name="40% - Accent1 2 2 6 2 5" xfId="21032" xr:uid="{72D08E47-1D55-4ECA-BBEE-53ADC9F2DE80}"/>
    <cellStyle name="40% - Accent1 2 2 6 3" xfId="6207" xr:uid="{00000000-0005-0000-0000-0000E7030000}"/>
    <cellStyle name="40% - Accent1 2 2 6 3 2" xfId="14657" xr:uid="{CA0274A2-900D-4B15-881F-20F427798FEF}"/>
    <cellStyle name="40% - Accent1 2 2 6 3 2 2" xfId="40831" xr:uid="{A4E5BFDC-D4B5-432E-A590-00DA81DA9920}"/>
    <cellStyle name="40% - Accent1 2 2 6 3 3" xfId="31552" xr:uid="{455ABA21-BBB6-4C41-A0C1-20F14AD37617}"/>
    <cellStyle name="40% - Accent1 2 2 6 3 4" xfId="23104" xr:uid="{0CA3A3E2-C8E7-48F4-9A10-8DEBB25D5DDE}"/>
    <cellStyle name="40% - Accent1 2 2 6 4" xfId="10439" xr:uid="{F6F9E097-C88C-4CE5-9CE1-6D6AC129E94D}"/>
    <cellStyle name="40% - Accent1 2 2 6 4 2" xfId="36614" xr:uid="{E5995B92-9539-4E00-B9D3-92F9DCB59E8B}"/>
    <cellStyle name="40% - Accent1 2 2 6 5" xfId="27334" xr:uid="{8033B1DE-4630-40A2-932E-52BC8AE67980}"/>
    <cellStyle name="40% - Accent1 2 2 6 6" xfId="18887" xr:uid="{8466AC60-6C3A-42BD-9C56-157CDE9865BE}"/>
    <cellStyle name="40% - Accent1 2 2 7" xfId="2314" xr:uid="{00000000-0005-0000-0000-0000E8030000}"/>
    <cellStyle name="40% - Accent1 2 2 7 2" xfId="6620" xr:uid="{00000000-0005-0000-0000-0000E9030000}"/>
    <cellStyle name="40% - Accent1 2 2 7 2 2" xfId="15070" xr:uid="{A60F1B51-7BDB-4221-B34D-D6E8631D47E5}"/>
    <cellStyle name="40% - Accent1 2 2 7 2 2 2" xfId="41244" xr:uid="{0418AAA9-6F1D-4EAF-BF2F-424145A3D7F1}"/>
    <cellStyle name="40% - Accent1 2 2 7 2 3" xfId="31965" xr:uid="{9EFAD4C5-98DB-45B4-9A46-0B6E06F9D1DB}"/>
    <cellStyle name="40% - Accent1 2 2 7 2 4" xfId="23517" xr:uid="{72C31D23-391A-4AC5-AEAB-1076BD6F6BB6}"/>
    <cellStyle name="40% - Accent1 2 2 7 3" xfId="10852" xr:uid="{AAB6811D-367A-4D76-9F97-7BE114C4E6A5}"/>
    <cellStyle name="40% - Accent1 2 2 7 3 2" xfId="37027" xr:uid="{B9D97A17-3576-47BE-B857-EA741CDA98AB}"/>
    <cellStyle name="40% - Accent1 2 2 7 4" xfId="27747" xr:uid="{BE55221B-73EF-4A8E-BFD2-AF31D4C74327}"/>
    <cellStyle name="40% - Accent1 2 2 7 5" xfId="19300" xr:uid="{507ED0FB-EDCA-4028-862C-5106428EFC69}"/>
    <cellStyle name="40% - Accent1 2 2 8" xfId="4554" xr:uid="{00000000-0005-0000-0000-0000EA030000}"/>
    <cellStyle name="40% - Accent1 2 2 8 2" xfId="13004" xr:uid="{8DFBDE8B-E36A-428E-AFCC-AC0EDF13A55E}"/>
    <cellStyle name="40% - Accent1 2 2 8 2 2" xfId="39178" xr:uid="{CF929807-A7B8-4FCA-9A5B-55289E4F7261}"/>
    <cellStyle name="40% - Accent1 2 2 8 3" xfId="29899" xr:uid="{96D7C836-1527-4C80-9F50-5E580A66252B}"/>
    <cellStyle name="40% - Accent1 2 2 8 4" xfId="21451" xr:uid="{02D6F6E7-A699-4818-BDA8-F9355D28FCD5}"/>
    <cellStyle name="40% - Accent1 2 2 9" xfId="8786" xr:uid="{E8B65111-F866-40B9-9849-09DA1A4D540F}"/>
    <cellStyle name="40% - Accent1 2 2 9 2" xfId="34961" xr:uid="{4D2D7B32-6FA3-4A15-93B2-4EBA7A76FA75}"/>
    <cellStyle name="40% - Accent1 2 3" xfId="53" xr:uid="{00000000-0005-0000-0000-0000EB030000}"/>
    <cellStyle name="40% - Accent1 2 3 10" xfId="25683" xr:uid="{2FE34FD9-AE68-4C56-8C1E-49852F95D111}"/>
    <cellStyle name="40% - Accent1 2 3 11" xfId="17236" xr:uid="{7C63C1D6-A72A-4C1E-8D19-EA70E38E903E}"/>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AB24C2E4-2B4D-4CC2-AEF5-8EE5348D6A99}"/>
    <cellStyle name="40% - Accent1 2 3 2 2 2 2 2" xfId="41739" xr:uid="{6C2341BD-A250-4CC8-B8C2-BAE56DCDB99E}"/>
    <cellStyle name="40% - Accent1 2 3 2 2 2 3" xfId="32460" xr:uid="{7595D4A6-CA63-46B1-B382-2E3BA0DD9DBE}"/>
    <cellStyle name="40% - Accent1 2 3 2 2 2 4" xfId="24012" xr:uid="{9EF17ABE-464D-41F8-870D-F55535898899}"/>
    <cellStyle name="40% - Accent1 2 3 2 2 3" xfId="11347" xr:uid="{66AD3039-C246-49EC-A8FF-72A0796018A5}"/>
    <cellStyle name="40% - Accent1 2 3 2 2 3 2" xfId="37522" xr:uid="{86348FDE-4B28-4A68-83F0-BB3BCA6BBAD4}"/>
    <cellStyle name="40% - Accent1 2 3 2 2 4" xfId="28242" xr:uid="{AC291D90-3D87-492E-B175-DB577E105A47}"/>
    <cellStyle name="40% - Accent1 2 3 2 2 5" xfId="19795" xr:uid="{E2282EDD-FD05-4317-8063-9EF49895A482}"/>
    <cellStyle name="40% - Accent1 2 3 2 3" xfId="4970" xr:uid="{00000000-0005-0000-0000-0000EF030000}"/>
    <cellStyle name="40% - Accent1 2 3 2 3 2" xfId="13420" xr:uid="{177830E4-65D1-448B-9AD9-15855B5B6B44}"/>
    <cellStyle name="40% - Accent1 2 3 2 3 2 2" xfId="39594" xr:uid="{73B113EF-F6B7-4426-BBE8-7CE614E45139}"/>
    <cellStyle name="40% - Accent1 2 3 2 3 3" xfId="30315" xr:uid="{A2D3BE9D-8688-4F5F-A96E-B87963562A0B}"/>
    <cellStyle name="40% - Accent1 2 3 2 3 4" xfId="21867" xr:uid="{868F24A5-1973-40C9-9C2D-46FB5EFAF9BE}"/>
    <cellStyle name="40% - Accent1 2 3 2 4" xfId="9202" xr:uid="{1A19F92C-5469-488E-9B1D-6E2F7C45C6FD}"/>
    <cellStyle name="40% - Accent1 2 3 2 4 2" xfId="35377" xr:uid="{8066C4AC-96C3-4B8F-8A29-E1D5F9025649}"/>
    <cellStyle name="40% - Accent1 2 3 2 5" xfId="34547" xr:uid="{35A7C632-E385-431E-B786-6981C08E33A3}"/>
    <cellStyle name="40% - Accent1 2 3 2 6" xfId="26097" xr:uid="{B295C6FA-DFA9-4B6B-8C37-9D178C12848C}"/>
    <cellStyle name="40% - Accent1 2 3 2 7" xfId="17650" xr:uid="{7C657BC0-3C01-48B9-8E6D-01832040117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04A35853-6C6D-4A2D-9CBA-31856926EE7E}"/>
    <cellStyle name="40% - Accent1 2 3 3 2 2 2 2" xfId="42152" xr:uid="{7D8D6B07-6A26-4694-AFD0-8FF7F592A11A}"/>
    <cellStyle name="40% - Accent1 2 3 3 2 2 3" xfId="32873" xr:uid="{E20C88D1-F1DA-49DB-8AF4-C3BF091F0DDA}"/>
    <cellStyle name="40% - Accent1 2 3 3 2 2 4" xfId="24425" xr:uid="{E14C407D-56EA-4CD6-85F6-F2F4FBC7CC2C}"/>
    <cellStyle name="40% - Accent1 2 3 3 2 3" xfId="11760" xr:uid="{51561D39-C852-4AB9-BCB2-5677352BBFB5}"/>
    <cellStyle name="40% - Accent1 2 3 3 2 3 2" xfId="37935" xr:uid="{5700E267-9808-493F-A4FA-76A51C79B066}"/>
    <cellStyle name="40% - Accent1 2 3 3 2 4" xfId="28655" xr:uid="{229D037D-D1EA-450A-8845-AF2E7907B820}"/>
    <cellStyle name="40% - Accent1 2 3 3 2 5" xfId="20208" xr:uid="{42538900-3502-48B1-8120-82DD1FB386D6}"/>
    <cellStyle name="40% - Accent1 2 3 3 3" xfId="5383" xr:uid="{00000000-0005-0000-0000-0000F3030000}"/>
    <cellStyle name="40% - Accent1 2 3 3 3 2" xfId="13833" xr:uid="{A6AFB48D-DE3F-42FE-9C61-840333D4DD3C}"/>
    <cellStyle name="40% - Accent1 2 3 3 3 2 2" xfId="40007" xr:uid="{125BA297-ACB2-4EE5-AF9E-D49646D83C4B}"/>
    <cellStyle name="40% - Accent1 2 3 3 3 3" xfId="30728" xr:uid="{BA3B02AE-1C45-46D8-B113-BF2C313A53C9}"/>
    <cellStyle name="40% - Accent1 2 3 3 3 4" xfId="22280" xr:uid="{453158C4-9796-4366-A192-DC51CB3D593F}"/>
    <cellStyle name="40% - Accent1 2 3 3 4" xfId="9615" xr:uid="{B602C9F4-8878-46BD-9AD6-39C32449FFF8}"/>
    <cellStyle name="40% - Accent1 2 3 3 4 2" xfId="35790" xr:uid="{58A5091A-2245-4089-92A7-FF87007DD9E4}"/>
    <cellStyle name="40% - Accent1 2 3 3 5" xfId="26510" xr:uid="{8CC3B6FD-6797-4D66-BFDA-4D3646F4B7C2}"/>
    <cellStyle name="40% - Accent1 2 3 3 6" xfId="18063" xr:uid="{D1806B43-1DCC-4FFA-B759-3EF92F15DD4F}"/>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6C2FA278-54B5-4E8D-9FD3-A5FCD0E7245C}"/>
    <cellStyle name="40% - Accent1 2 3 4 2 2 2 2" xfId="42565" xr:uid="{E8480C7D-9A08-4826-A834-9EDCF803CB76}"/>
    <cellStyle name="40% - Accent1 2 3 4 2 2 3" xfId="33286" xr:uid="{5AA82882-43A7-490D-A0B4-6084F4059AB2}"/>
    <cellStyle name="40% - Accent1 2 3 4 2 2 4" xfId="24838" xr:uid="{48D557C2-EB66-4986-AF99-E7AC053BA65F}"/>
    <cellStyle name="40% - Accent1 2 3 4 2 3" xfId="12173" xr:uid="{959B5C88-7382-47DD-A89E-ED72C80A033E}"/>
    <cellStyle name="40% - Accent1 2 3 4 2 3 2" xfId="38348" xr:uid="{DBFC5DBF-09BF-43D5-8FD1-8D3D58892C65}"/>
    <cellStyle name="40% - Accent1 2 3 4 2 4" xfId="29068" xr:uid="{C740A463-E086-46F9-9CED-160C7A0B9927}"/>
    <cellStyle name="40% - Accent1 2 3 4 2 5" xfId="20621" xr:uid="{73FCA536-9739-4F79-9881-01D76FBEF4A3}"/>
    <cellStyle name="40% - Accent1 2 3 4 3" xfId="5796" xr:uid="{00000000-0005-0000-0000-0000F7030000}"/>
    <cellStyle name="40% - Accent1 2 3 4 3 2" xfId="14246" xr:uid="{88BBDFD2-44E0-471C-BAF3-E858E88B99B6}"/>
    <cellStyle name="40% - Accent1 2 3 4 3 2 2" xfId="40420" xr:uid="{F0D347FE-CEDC-4385-81AB-F2BB0E557173}"/>
    <cellStyle name="40% - Accent1 2 3 4 3 3" xfId="31141" xr:uid="{2A518320-9D15-4BC5-8A95-DE0C22CADBE2}"/>
    <cellStyle name="40% - Accent1 2 3 4 3 4" xfId="22693" xr:uid="{B407C0F6-2088-4E01-887F-96BF3CD0AECC}"/>
    <cellStyle name="40% - Accent1 2 3 4 4" xfId="10028" xr:uid="{E3C9867A-A886-4373-8491-49084AF2FAD3}"/>
    <cellStyle name="40% - Accent1 2 3 4 4 2" xfId="36203" xr:uid="{611594B2-71D9-4632-A3EA-69B6E7E38197}"/>
    <cellStyle name="40% - Accent1 2 3 4 5" xfId="26923" xr:uid="{4F696C3A-95FF-484C-AE29-760B539ED8C7}"/>
    <cellStyle name="40% - Accent1 2 3 4 6" xfId="18476" xr:uid="{24FDCC9C-9202-48F5-90E0-78EF85E6B0FE}"/>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DB7CD730-CA6D-45C8-8126-CD5771F3A100}"/>
    <cellStyle name="40% - Accent1 2 3 5 2 2 2 2" xfId="42978" xr:uid="{A7AD0591-603C-45D8-8A3B-BDACF2BB24DE}"/>
    <cellStyle name="40% - Accent1 2 3 5 2 2 3" xfId="33699" xr:uid="{6476307C-7932-4A7D-962B-F358D04E7AEC}"/>
    <cellStyle name="40% - Accent1 2 3 5 2 2 4" xfId="25251" xr:uid="{A78332B4-63B4-4A60-A04E-C7CCAEDF9A95}"/>
    <cellStyle name="40% - Accent1 2 3 5 2 3" xfId="12586" xr:uid="{BDB626A4-1F8F-41C8-B667-7EE142B31258}"/>
    <cellStyle name="40% - Accent1 2 3 5 2 3 2" xfId="38761" xr:uid="{47214CBB-A4E9-45C9-8091-43323D82EAD3}"/>
    <cellStyle name="40% - Accent1 2 3 5 2 4" xfId="29481" xr:uid="{EDAD214C-C526-48C9-AB86-DEC80E5ED2E3}"/>
    <cellStyle name="40% - Accent1 2 3 5 2 5" xfId="21034" xr:uid="{28935945-97A9-408E-919C-FBE736FBDCF3}"/>
    <cellStyle name="40% - Accent1 2 3 5 3" xfId="6209" xr:uid="{00000000-0005-0000-0000-0000FB030000}"/>
    <cellStyle name="40% - Accent1 2 3 5 3 2" xfId="14659" xr:uid="{4E4B9FFF-5D84-45D2-8275-1024F83B5FAC}"/>
    <cellStyle name="40% - Accent1 2 3 5 3 2 2" xfId="40833" xr:uid="{27A97F19-3DB0-4600-BC18-37A4FD2585D6}"/>
    <cellStyle name="40% - Accent1 2 3 5 3 3" xfId="31554" xr:uid="{DA6065EF-0666-4A42-ADAA-C89A917A8E6B}"/>
    <cellStyle name="40% - Accent1 2 3 5 3 4" xfId="23106" xr:uid="{99D08488-EA1A-4AE2-A994-5518EB84ED37}"/>
    <cellStyle name="40% - Accent1 2 3 5 4" xfId="10441" xr:uid="{034BBDBC-27E3-4933-916D-9513D3623190}"/>
    <cellStyle name="40% - Accent1 2 3 5 4 2" xfId="36616" xr:uid="{D4C6733B-1655-4C8D-B157-4E6F67C854B7}"/>
    <cellStyle name="40% - Accent1 2 3 5 5" xfId="27336" xr:uid="{B3D14543-CF84-4C4C-B0D3-0C7968B4EAF4}"/>
    <cellStyle name="40% - Accent1 2 3 5 6" xfId="18889" xr:uid="{B7B152BC-4553-4DA6-AA4C-CE606C1CA8FC}"/>
    <cellStyle name="40% - Accent1 2 3 6" xfId="2316" xr:uid="{00000000-0005-0000-0000-0000FC030000}"/>
    <cellStyle name="40% - Accent1 2 3 6 2" xfId="6622" xr:uid="{00000000-0005-0000-0000-0000FD030000}"/>
    <cellStyle name="40% - Accent1 2 3 6 2 2" xfId="15072" xr:uid="{10C3665A-E9B6-4751-B637-F8A4EA5B0412}"/>
    <cellStyle name="40% - Accent1 2 3 6 2 2 2" xfId="41246" xr:uid="{586E52A9-0E1D-4E92-A48C-5F901C82A0CA}"/>
    <cellStyle name="40% - Accent1 2 3 6 2 3" xfId="31967" xr:uid="{4360B537-0904-4E41-99AC-DC43956A8895}"/>
    <cellStyle name="40% - Accent1 2 3 6 2 4" xfId="23519" xr:uid="{00646391-1B2F-4726-BC23-2DE594ED6274}"/>
    <cellStyle name="40% - Accent1 2 3 6 3" xfId="10854" xr:uid="{69510915-FA0A-4374-9DAD-1FDEE7735646}"/>
    <cellStyle name="40% - Accent1 2 3 6 3 2" xfId="37029" xr:uid="{E36E21D4-F325-4D84-9A0B-F18456756C5E}"/>
    <cellStyle name="40% - Accent1 2 3 6 4" xfId="27749" xr:uid="{6A6B10D4-071F-4AE5-A8C3-A0EFCB3FC195}"/>
    <cellStyle name="40% - Accent1 2 3 6 5" xfId="19302" xr:uid="{9AD7CD6A-D6AB-4F79-ADE2-DD82212085A4}"/>
    <cellStyle name="40% - Accent1 2 3 7" xfId="4556" xr:uid="{00000000-0005-0000-0000-0000FE030000}"/>
    <cellStyle name="40% - Accent1 2 3 7 2" xfId="13006" xr:uid="{477C1561-EA2C-40EA-9439-3B4B4ECD203F}"/>
    <cellStyle name="40% - Accent1 2 3 7 2 2" xfId="39180" xr:uid="{B4C370F8-22CB-46C4-95F3-9BEEC177239C}"/>
    <cellStyle name="40% - Accent1 2 3 7 3" xfId="29901" xr:uid="{8197ED6D-D118-4D69-9C09-A21C48247B00}"/>
    <cellStyle name="40% - Accent1 2 3 7 4" xfId="21453" xr:uid="{088D58A1-D6CF-41C2-8FA4-B5476777BE2A}"/>
    <cellStyle name="40% - Accent1 2 3 8" xfId="8788" xr:uid="{2F52F6BE-C058-4467-AB5F-6F087E28FB2D}"/>
    <cellStyle name="40% - Accent1 2 3 8 2" xfId="34963" xr:uid="{DE16A89B-43EE-433F-8CF6-983DE97062F4}"/>
    <cellStyle name="40% - Accent1 2 3 9" xfId="34131" xr:uid="{7E6BCBFE-9A57-4CC0-BD0B-1091C33A9B36}"/>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6DF23B5A-93D7-4EF5-920A-A8EE821B1DE0}"/>
    <cellStyle name="40% - Accent1 2 4 2 2 2 2" xfId="41736" xr:uid="{0493C339-4A27-4ECE-9362-C265540ED4B4}"/>
    <cellStyle name="40% - Accent1 2 4 2 2 3" xfId="32457" xr:uid="{CA26D0CA-E628-4A6C-BAB8-F0DC5E265F27}"/>
    <cellStyle name="40% - Accent1 2 4 2 2 4" xfId="24009" xr:uid="{C558DB72-7D8D-4543-B0BE-FDF276CAB1E8}"/>
    <cellStyle name="40% - Accent1 2 4 2 3" xfId="11344" xr:uid="{14326A39-CFD8-4169-AA8F-BC48C984BBAF}"/>
    <cellStyle name="40% - Accent1 2 4 2 3 2" xfId="37519" xr:uid="{C7336052-E548-4EF3-8317-EC31688B63BA}"/>
    <cellStyle name="40% - Accent1 2 4 2 4" xfId="28239" xr:uid="{BE974DBC-07D3-486F-B8EC-5972BE7A264B}"/>
    <cellStyle name="40% - Accent1 2 4 2 5" xfId="19792" xr:uid="{83D7BDCC-5A94-49D1-B951-729DD2D0D56A}"/>
    <cellStyle name="40% - Accent1 2 4 3" xfId="4967" xr:uid="{00000000-0005-0000-0000-000002040000}"/>
    <cellStyle name="40% - Accent1 2 4 3 2" xfId="13417" xr:uid="{5D7CD83D-2A28-4A3D-87C7-6D47D1F78921}"/>
    <cellStyle name="40% - Accent1 2 4 3 2 2" xfId="39591" xr:uid="{B0FF5F29-4B05-4E06-9FEC-1EE581CE42A6}"/>
    <cellStyle name="40% - Accent1 2 4 3 3" xfId="30312" xr:uid="{2477028C-A146-4A4A-8B57-7D2463F9122F}"/>
    <cellStyle name="40% - Accent1 2 4 3 4" xfId="21864" xr:uid="{3A1677B4-89FB-4D19-86AE-C744D5C54E9E}"/>
    <cellStyle name="40% - Accent1 2 4 4" xfId="9199" xr:uid="{2EE49B61-006B-4D4B-9434-948B3D9AEB64}"/>
    <cellStyle name="40% - Accent1 2 4 4 2" xfId="35374" xr:uid="{36D8900F-1518-42C4-9A45-F8239918ECEE}"/>
    <cellStyle name="40% - Accent1 2 4 5" xfId="34544" xr:uid="{6746D776-25B1-48B7-9CED-C92D742EE7E2}"/>
    <cellStyle name="40% - Accent1 2 4 6" xfId="26094" xr:uid="{DA08AB3C-1B13-442A-AF86-CCCB94C1A2B0}"/>
    <cellStyle name="40% - Accent1 2 4 7" xfId="17647" xr:uid="{202ED6CE-01F9-4034-9682-29E3856A5EED}"/>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A6D15C7C-47FE-4CAF-8D12-AF4EEC932C6F}"/>
    <cellStyle name="40% - Accent1 2 5 2 2 2 2" xfId="42149" xr:uid="{7737FD92-0856-40EE-9E70-5F6A65F1BC77}"/>
    <cellStyle name="40% - Accent1 2 5 2 2 3" xfId="32870" xr:uid="{9397AC5E-A1B2-4A7C-8A1E-A0F7AFED7790}"/>
    <cellStyle name="40% - Accent1 2 5 2 2 4" xfId="24422" xr:uid="{2AACA35A-6C76-4563-B30D-A4FB33E5A845}"/>
    <cellStyle name="40% - Accent1 2 5 2 3" xfId="11757" xr:uid="{09558711-4A67-47D7-831C-83884BA0212C}"/>
    <cellStyle name="40% - Accent1 2 5 2 3 2" xfId="37932" xr:uid="{1ABC9A6B-E844-473C-A47B-A827DC98C9FA}"/>
    <cellStyle name="40% - Accent1 2 5 2 4" xfId="28652" xr:uid="{669E4CB1-6222-429E-A670-00252A5FF960}"/>
    <cellStyle name="40% - Accent1 2 5 2 5" xfId="20205" xr:uid="{317A901A-C874-4C0E-BFF3-FABEE0E9FB37}"/>
    <cellStyle name="40% - Accent1 2 5 3" xfId="5380" xr:uid="{00000000-0005-0000-0000-000006040000}"/>
    <cellStyle name="40% - Accent1 2 5 3 2" xfId="13830" xr:uid="{95CAD6CA-E2F1-42DD-BB4E-A7C4443FCA41}"/>
    <cellStyle name="40% - Accent1 2 5 3 2 2" xfId="40004" xr:uid="{C51477E1-3A2F-43A9-A9DD-AFEAEF1CB19A}"/>
    <cellStyle name="40% - Accent1 2 5 3 3" xfId="30725" xr:uid="{25CC43D1-EE9F-407E-9842-573E7FF162A7}"/>
    <cellStyle name="40% - Accent1 2 5 3 4" xfId="22277" xr:uid="{C468D622-7A4E-42B8-800F-6F24952443F7}"/>
    <cellStyle name="40% - Accent1 2 5 4" xfId="9612" xr:uid="{1BB56395-9191-42CC-99E8-2BC1AEB73321}"/>
    <cellStyle name="40% - Accent1 2 5 4 2" xfId="35787" xr:uid="{F1C1171A-B183-43CF-85BE-E775A58F7C71}"/>
    <cellStyle name="40% - Accent1 2 5 5" xfId="26507" xr:uid="{EDDFFEDD-A6C7-4F3D-BD72-AB4B33801F4D}"/>
    <cellStyle name="40% - Accent1 2 5 6" xfId="18060" xr:uid="{4B5C0C89-8B34-4C49-AA0D-4059CD474809}"/>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87B8B9C5-1518-4AA8-97E1-FF3C088B771B}"/>
    <cellStyle name="40% - Accent1 2 6 2 2 2 2" xfId="42562" xr:uid="{A917E064-1253-4415-B721-3CD0D2C1DE8D}"/>
    <cellStyle name="40% - Accent1 2 6 2 2 3" xfId="33283" xr:uid="{EDA3E81F-319F-4D10-8335-DF9189F48586}"/>
    <cellStyle name="40% - Accent1 2 6 2 2 4" xfId="24835" xr:uid="{D887770E-0BA8-4F98-82D6-AC28A67A11A2}"/>
    <cellStyle name="40% - Accent1 2 6 2 3" xfId="12170" xr:uid="{EACEC450-4858-43B1-A99E-233683B631E5}"/>
    <cellStyle name="40% - Accent1 2 6 2 3 2" xfId="38345" xr:uid="{C642B5C9-92F7-45D8-A904-6339D186A059}"/>
    <cellStyle name="40% - Accent1 2 6 2 4" xfId="29065" xr:uid="{83E3A92E-47FC-4391-8E52-F72F428636A3}"/>
    <cellStyle name="40% - Accent1 2 6 2 5" xfId="20618" xr:uid="{22279D69-7AF9-450B-BCC9-EC6976B5F879}"/>
    <cellStyle name="40% - Accent1 2 6 3" xfId="5793" xr:uid="{00000000-0005-0000-0000-00000A040000}"/>
    <cellStyle name="40% - Accent1 2 6 3 2" xfId="14243" xr:uid="{6DCB9C4D-5A97-4173-9512-55B8F2FC65F7}"/>
    <cellStyle name="40% - Accent1 2 6 3 2 2" xfId="40417" xr:uid="{BA606875-3425-4CD3-8B53-59BD297FB341}"/>
    <cellStyle name="40% - Accent1 2 6 3 3" xfId="31138" xr:uid="{29E33FEA-2CCA-4CC7-9C14-90DDA51F26E0}"/>
    <cellStyle name="40% - Accent1 2 6 3 4" xfId="22690" xr:uid="{D27DC88A-2AEF-4483-9F80-374C1B1F2C18}"/>
    <cellStyle name="40% - Accent1 2 6 4" xfId="10025" xr:uid="{09922FB7-87EF-4FE5-B34C-231592D6E025}"/>
    <cellStyle name="40% - Accent1 2 6 4 2" xfId="36200" xr:uid="{E20AE108-E2FD-4C32-A1A4-D9C797B966D1}"/>
    <cellStyle name="40% - Accent1 2 6 5" xfId="26920" xr:uid="{5F4941B3-8967-44B5-AF0B-809E2D589BB2}"/>
    <cellStyle name="40% - Accent1 2 6 6" xfId="18473" xr:uid="{0771AECE-0DDD-4CC4-9907-CC637698F1F3}"/>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581735D3-821F-412D-9C6D-AEF2E7626939}"/>
    <cellStyle name="40% - Accent1 2 7 2 2 2 2" xfId="42975" xr:uid="{F216F0E0-02AC-4EA0-8EEF-515094F1B9AC}"/>
    <cellStyle name="40% - Accent1 2 7 2 2 3" xfId="33696" xr:uid="{0568ABB9-F048-4A7A-92C8-0B72268E4CFB}"/>
    <cellStyle name="40% - Accent1 2 7 2 2 4" xfId="25248" xr:uid="{A9A04C26-1072-43BE-9579-DBFDACD718A5}"/>
    <cellStyle name="40% - Accent1 2 7 2 3" xfId="12583" xr:uid="{0B11BE32-583C-4469-8082-C1F580F0E2C2}"/>
    <cellStyle name="40% - Accent1 2 7 2 3 2" xfId="38758" xr:uid="{7CA61712-D12D-4002-860C-40A5CB3AC73B}"/>
    <cellStyle name="40% - Accent1 2 7 2 4" xfId="29478" xr:uid="{327BCCBD-6945-4609-B4C8-0D8AD9878581}"/>
    <cellStyle name="40% - Accent1 2 7 2 5" xfId="21031" xr:uid="{91E4BB60-77B7-4A4E-B1FA-54457C23A3C2}"/>
    <cellStyle name="40% - Accent1 2 7 3" xfId="6206" xr:uid="{00000000-0005-0000-0000-00000E040000}"/>
    <cellStyle name="40% - Accent1 2 7 3 2" xfId="14656" xr:uid="{BF079B83-EA7C-4563-8AF1-AC3F633D23F7}"/>
    <cellStyle name="40% - Accent1 2 7 3 2 2" xfId="40830" xr:uid="{182B844C-BF40-4855-8540-29C9705D5BEB}"/>
    <cellStyle name="40% - Accent1 2 7 3 3" xfId="31551" xr:uid="{7385072D-BFFC-490B-B2CB-B87A25029DD6}"/>
    <cellStyle name="40% - Accent1 2 7 3 4" xfId="23103" xr:uid="{B909B3C4-C9B8-4D8A-894E-8CE0BB044C31}"/>
    <cellStyle name="40% - Accent1 2 7 4" xfId="10438" xr:uid="{21D8C121-46DD-4883-A42F-BF3B10FA2C40}"/>
    <cellStyle name="40% - Accent1 2 7 4 2" xfId="36613" xr:uid="{50581CA7-7723-463C-89CB-E71261B5EF95}"/>
    <cellStyle name="40% - Accent1 2 7 5" xfId="27333" xr:uid="{6DB6C8BE-A03E-4BC1-9BB7-75257C1A32E7}"/>
    <cellStyle name="40% - Accent1 2 7 6" xfId="18886" xr:uid="{56D312BD-904E-4850-8C8D-E3AEA33ACB86}"/>
    <cellStyle name="40% - Accent1 2 8" xfId="2313" xr:uid="{00000000-0005-0000-0000-00000F040000}"/>
    <cellStyle name="40% - Accent1 2 8 2" xfId="6619" xr:uid="{00000000-0005-0000-0000-000010040000}"/>
    <cellStyle name="40% - Accent1 2 8 2 2" xfId="15069" xr:uid="{EB60D2F1-6C6D-4E82-85F6-5C53F4455EBD}"/>
    <cellStyle name="40% - Accent1 2 8 2 2 2" xfId="41243" xr:uid="{D4CA6AB7-812A-47EA-B59C-FA77485AF1E1}"/>
    <cellStyle name="40% - Accent1 2 8 2 3" xfId="31964" xr:uid="{677846D9-9DB3-4FFF-99DC-2AB8D1DD658D}"/>
    <cellStyle name="40% - Accent1 2 8 2 4" xfId="23516" xr:uid="{A5526DDC-20DC-4CD8-8467-47ED48BE9CA2}"/>
    <cellStyle name="40% - Accent1 2 8 3" xfId="10851" xr:uid="{7D4327F1-86E2-433D-B38E-9270DFB9D6B7}"/>
    <cellStyle name="40% - Accent1 2 8 3 2" xfId="37026" xr:uid="{771939A6-86B1-4BF7-B65E-5823ED8E2018}"/>
    <cellStyle name="40% - Accent1 2 8 4" xfId="27746" xr:uid="{E806A32F-EFBC-44BE-A9F1-46E325C911FC}"/>
    <cellStyle name="40% - Accent1 2 8 5" xfId="19299" xr:uid="{245EF595-2544-4CE3-B0A0-A70F4A330A4D}"/>
    <cellStyle name="40% - Accent1 2 9" xfId="4553" xr:uid="{00000000-0005-0000-0000-000011040000}"/>
    <cellStyle name="40% - Accent1 2 9 2" xfId="13003" xr:uid="{3C42A70F-9A0B-4216-9F54-7A94EB0537D7}"/>
    <cellStyle name="40% - Accent1 2 9 2 2" xfId="39177" xr:uid="{93D0CF0E-55C9-4EBB-9930-D7AB2A610B38}"/>
    <cellStyle name="40% - Accent1 2 9 3" xfId="29898" xr:uid="{94D9BB53-9AC4-4D6D-9657-6DD05EB338FA}"/>
    <cellStyle name="40% - Accent1 2 9 4" xfId="21450" xr:uid="{1B15EB7B-CA0F-4889-AF23-DE74E0940D3A}"/>
    <cellStyle name="40% - Accent1 3" xfId="54" xr:uid="{00000000-0005-0000-0000-000012040000}"/>
    <cellStyle name="40% - Accent1 3 10" xfId="34132" xr:uid="{E56BBDB8-2E69-4B0F-B6C5-EAB59296280F}"/>
    <cellStyle name="40% - Accent1 3 11" xfId="25684" xr:uid="{DEDF3CAE-772F-43EC-8FB6-FA8F3D80F3CB}"/>
    <cellStyle name="40% - Accent1 3 12" xfId="17237" xr:uid="{851E8E74-7AF4-46F4-9DE7-D5411E667B79}"/>
    <cellStyle name="40% - Accent1 3 2" xfId="55" xr:uid="{00000000-0005-0000-0000-000013040000}"/>
    <cellStyle name="40% - Accent1 3 2 10" xfId="25685" xr:uid="{AA2D5098-81F2-4859-96DF-52AEB1483B85}"/>
    <cellStyle name="40% - Accent1 3 2 11" xfId="17238" xr:uid="{BC150652-8078-43C5-ADC5-7F04182A210B}"/>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DA79BCFC-A871-402F-956A-B6B4233126CC}"/>
    <cellStyle name="40% - Accent1 3 2 2 2 2 2 2" xfId="41741" xr:uid="{81BC0275-A307-4F3F-981D-352A5751F469}"/>
    <cellStyle name="40% - Accent1 3 2 2 2 2 3" xfId="32462" xr:uid="{796AF674-2B09-4EC0-A709-4DA6292EECD5}"/>
    <cellStyle name="40% - Accent1 3 2 2 2 2 4" xfId="24014" xr:uid="{F81B4D9F-6FB3-42F7-8771-2A435F13B01F}"/>
    <cellStyle name="40% - Accent1 3 2 2 2 3" xfId="11349" xr:uid="{17C0642E-5A58-4D51-A31A-DA5A4CB4C18F}"/>
    <cellStyle name="40% - Accent1 3 2 2 2 3 2" xfId="37524" xr:uid="{3E5AAB43-A088-4B21-BDAC-737E476CC01C}"/>
    <cellStyle name="40% - Accent1 3 2 2 2 4" xfId="28244" xr:uid="{1B94020B-FA7C-4729-A0D3-0FFCAAB3330A}"/>
    <cellStyle name="40% - Accent1 3 2 2 2 5" xfId="19797" xr:uid="{3318CDF1-7035-4744-9DE6-29E4BFDC56C9}"/>
    <cellStyle name="40% - Accent1 3 2 2 3" xfId="4972" xr:uid="{00000000-0005-0000-0000-000017040000}"/>
    <cellStyle name="40% - Accent1 3 2 2 3 2" xfId="13422" xr:uid="{D0DAEE3B-C10A-44AB-94F0-F75C1E1428B4}"/>
    <cellStyle name="40% - Accent1 3 2 2 3 2 2" xfId="39596" xr:uid="{0F825383-56A1-4126-981E-588105A0F322}"/>
    <cellStyle name="40% - Accent1 3 2 2 3 3" xfId="30317" xr:uid="{00D5AC47-FDC2-42D6-9303-A429806D3CB4}"/>
    <cellStyle name="40% - Accent1 3 2 2 3 4" xfId="21869" xr:uid="{3D400A49-ED7E-430D-AC62-F1729EAAD2AA}"/>
    <cellStyle name="40% - Accent1 3 2 2 4" xfId="9204" xr:uid="{A38CAF5D-7768-4CD7-9C7C-4CF7691498A0}"/>
    <cellStyle name="40% - Accent1 3 2 2 4 2" xfId="35379" xr:uid="{EF97BB29-48FA-4018-AFDF-716424B4BBBD}"/>
    <cellStyle name="40% - Accent1 3 2 2 5" xfId="34549" xr:uid="{042C1F06-5C7C-4BBF-A1B4-68E39DC1CF3E}"/>
    <cellStyle name="40% - Accent1 3 2 2 6" xfId="26099" xr:uid="{02E447CE-AA83-4A55-AF9F-73B20E252A39}"/>
    <cellStyle name="40% - Accent1 3 2 2 7" xfId="17652" xr:uid="{11D996AE-D948-4416-B56F-4F00EA03C522}"/>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9ECECBEA-A74F-4AFF-91D8-CB600A39CD3A}"/>
    <cellStyle name="40% - Accent1 3 2 3 2 2 2 2" xfId="42154" xr:uid="{53FCF8C8-8A3E-406C-AC38-11CC0F8B222A}"/>
    <cellStyle name="40% - Accent1 3 2 3 2 2 3" xfId="32875" xr:uid="{3795CDAB-E0AC-4A6C-97FD-387884347987}"/>
    <cellStyle name="40% - Accent1 3 2 3 2 2 4" xfId="24427" xr:uid="{77BEBA4A-A79D-4249-B37F-5BE21F778006}"/>
    <cellStyle name="40% - Accent1 3 2 3 2 3" xfId="11762" xr:uid="{4E91B0EC-CE5D-4E7B-AC22-2825F7E38C92}"/>
    <cellStyle name="40% - Accent1 3 2 3 2 3 2" xfId="37937" xr:uid="{B36230CE-B5EE-489E-B9B9-0DA7D33FA0B8}"/>
    <cellStyle name="40% - Accent1 3 2 3 2 4" xfId="28657" xr:uid="{0BDC2024-E1E6-4FE4-B2AB-8B93CF8DEAED}"/>
    <cellStyle name="40% - Accent1 3 2 3 2 5" xfId="20210" xr:uid="{B8CD8F98-A7F2-47BC-85CE-E6962E91014E}"/>
    <cellStyle name="40% - Accent1 3 2 3 3" xfId="5385" xr:uid="{00000000-0005-0000-0000-00001B040000}"/>
    <cellStyle name="40% - Accent1 3 2 3 3 2" xfId="13835" xr:uid="{008A21A3-5119-4D78-BA6B-4B0E3A7714E9}"/>
    <cellStyle name="40% - Accent1 3 2 3 3 2 2" xfId="40009" xr:uid="{E20C46A8-D420-4DB4-92B1-EA822A75F345}"/>
    <cellStyle name="40% - Accent1 3 2 3 3 3" xfId="30730" xr:uid="{8B1C3BCB-6D79-4344-A776-10119FE51CC9}"/>
    <cellStyle name="40% - Accent1 3 2 3 3 4" xfId="22282" xr:uid="{B1E63991-3191-49D2-AA59-2CE02E3C97A3}"/>
    <cellStyle name="40% - Accent1 3 2 3 4" xfId="9617" xr:uid="{1278D823-C731-4089-AFAA-874901BECE93}"/>
    <cellStyle name="40% - Accent1 3 2 3 4 2" xfId="35792" xr:uid="{9A104AA3-D9E4-4C22-9DA1-AEB8AFCCE02B}"/>
    <cellStyle name="40% - Accent1 3 2 3 5" xfId="26512" xr:uid="{9B4A53E0-245D-4BEE-BD7B-D2E58B97FCE1}"/>
    <cellStyle name="40% - Accent1 3 2 3 6" xfId="18065" xr:uid="{7DFE5ADA-27C2-46A4-B522-3B97AC851524}"/>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B0502D57-76BE-47E4-8ACA-332CC344E25D}"/>
    <cellStyle name="40% - Accent1 3 2 4 2 2 2 2" xfId="42567" xr:uid="{C74CAE6D-04C3-4FD8-9DB1-13F9092542B7}"/>
    <cellStyle name="40% - Accent1 3 2 4 2 2 3" xfId="33288" xr:uid="{6D217A72-B88E-4A0C-8E0E-9A444036C4DF}"/>
    <cellStyle name="40% - Accent1 3 2 4 2 2 4" xfId="24840" xr:uid="{0727E790-546E-41C3-A775-605AB59A51A3}"/>
    <cellStyle name="40% - Accent1 3 2 4 2 3" xfId="12175" xr:uid="{624C449C-107F-4C66-9092-B4821CD8D8F0}"/>
    <cellStyle name="40% - Accent1 3 2 4 2 3 2" xfId="38350" xr:uid="{6086117E-CF45-4423-A034-490C92BA202E}"/>
    <cellStyle name="40% - Accent1 3 2 4 2 4" xfId="29070" xr:uid="{40639D8D-8298-4A21-8609-E2AF23C0B130}"/>
    <cellStyle name="40% - Accent1 3 2 4 2 5" xfId="20623" xr:uid="{78BF3C90-482C-450A-9CCC-AA611B419421}"/>
    <cellStyle name="40% - Accent1 3 2 4 3" xfId="5798" xr:uid="{00000000-0005-0000-0000-00001F040000}"/>
    <cellStyle name="40% - Accent1 3 2 4 3 2" xfId="14248" xr:uid="{1E687E03-613A-4238-ABDB-D38C4693752D}"/>
    <cellStyle name="40% - Accent1 3 2 4 3 2 2" xfId="40422" xr:uid="{96058996-1D9B-4D5A-B734-EFC6717A3CA6}"/>
    <cellStyle name="40% - Accent1 3 2 4 3 3" xfId="31143" xr:uid="{CE3CCBC6-53FE-4734-A4D3-684C93FA2D3A}"/>
    <cellStyle name="40% - Accent1 3 2 4 3 4" xfId="22695" xr:uid="{257EA1BC-CA85-4325-A350-32DC5BFA7B55}"/>
    <cellStyle name="40% - Accent1 3 2 4 4" xfId="10030" xr:uid="{09C33C61-DF3C-4880-B2A8-1356D2453114}"/>
    <cellStyle name="40% - Accent1 3 2 4 4 2" xfId="36205" xr:uid="{F859A412-B0B6-4DB5-92AE-8792476D9BED}"/>
    <cellStyle name="40% - Accent1 3 2 4 5" xfId="26925" xr:uid="{7BC2DA54-2416-40D8-A87E-03CAEF35D261}"/>
    <cellStyle name="40% - Accent1 3 2 4 6" xfId="18478" xr:uid="{37D64B3E-1C76-4779-AC64-0008210FCD7C}"/>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DF269F9C-477B-456E-8678-3F8A9E11C406}"/>
    <cellStyle name="40% - Accent1 3 2 5 2 2 2 2" xfId="42980" xr:uid="{95B4AA19-BD29-4733-95CD-B513605D6B92}"/>
    <cellStyle name="40% - Accent1 3 2 5 2 2 3" xfId="33701" xr:uid="{DEEBF027-9CA3-478F-ADCC-C9B83B9B7B8A}"/>
    <cellStyle name="40% - Accent1 3 2 5 2 2 4" xfId="25253" xr:uid="{EFDB6DB3-537B-4BDD-9516-3E2643244B6C}"/>
    <cellStyle name="40% - Accent1 3 2 5 2 3" xfId="12588" xr:uid="{CF04AD82-D914-4E9B-8638-748CB42E265D}"/>
    <cellStyle name="40% - Accent1 3 2 5 2 3 2" xfId="38763" xr:uid="{8E082303-6C5F-481D-8B6A-472C2CC5ED5A}"/>
    <cellStyle name="40% - Accent1 3 2 5 2 4" xfId="29483" xr:uid="{B67BC61D-08B6-45CA-B2BF-E76579E01BCF}"/>
    <cellStyle name="40% - Accent1 3 2 5 2 5" xfId="21036" xr:uid="{CCB8CD87-40BC-4346-A214-E6601DF29B69}"/>
    <cellStyle name="40% - Accent1 3 2 5 3" xfId="6211" xr:uid="{00000000-0005-0000-0000-000023040000}"/>
    <cellStyle name="40% - Accent1 3 2 5 3 2" xfId="14661" xr:uid="{47DD6EBD-0BC0-46B7-A139-78CE5B081AB5}"/>
    <cellStyle name="40% - Accent1 3 2 5 3 2 2" xfId="40835" xr:uid="{C0803052-97DD-48A2-B46B-978EDAF307D0}"/>
    <cellStyle name="40% - Accent1 3 2 5 3 3" xfId="31556" xr:uid="{C202548B-2A72-4FF8-BF3C-3B049EF61C25}"/>
    <cellStyle name="40% - Accent1 3 2 5 3 4" xfId="23108" xr:uid="{611FC24B-A72A-471F-A7C3-C22ED5EEEFAF}"/>
    <cellStyle name="40% - Accent1 3 2 5 4" xfId="10443" xr:uid="{8BFB53B2-9C1F-4E07-919C-18244E493FE0}"/>
    <cellStyle name="40% - Accent1 3 2 5 4 2" xfId="36618" xr:uid="{39E93BC2-52B2-4588-A1C5-019F6001F588}"/>
    <cellStyle name="40% - Accent1 3 2 5 5" xfId="27338" xr:uid="{4A04F78D-5DAF-4184-A5CC-F6E70A3DCDF4}"/>
    <cellStyle name="40% - Accent1 3 2 5 6" xfId="18891" xr:uid="{C9DA30F0-445C-4651-9FB8-EB662B8B2DB8}"/>
    <cellStyle name="40% - Accent1 3 2 6" xfId="2318" xr:uid="{00000000-0005-0000-0000-000024040000}"/>
    <cellStyle name="40% - Accent1 3 2 6 2" xfId="6624" xr:uid="{00000000-0005-0000-0000-000025040000}"/>
    <cellStyle name="40% - Accent1 3 2 6 2 2" xfId="15074" xr:uid="{C899D163-0AA8-4BAF-A1B5-D81A589A7E9B}"/>
    <cellStyle name="40% - Accent1 3 2 6 2 2 2" xfId="41248" xr:uid="{5FD70960-7693-49DA-8949-CD9FC71C0783}"/>
    <cellStyle name="40% - Accent1 3 2 6 2 3" xfId="31969" xr:uid="{2CB55101-F42F-420F-819C-CB5266A4EB3D}"/>
    <cellStyle name="40% - Accent1 3 2 6 2 4" xfId="23521" xr:uid="{2E5C56DE-5E70-4F42-8D9E-46CC920476D4}"/>
    <cellStyle name="40% - Accent1 3 2 6 3" xfId="10856" xr:uid="{429F2684-0AC8-4B06-A739-3F2326CAA910}"/>
    <cellStyle name="40% - Accent1 3 2 6 3 2" xfId="37031" xr:uid="{B2A79D6C-346D-4B9F-8D34-14A84598086E}"/>
    <cellStyle name="40% - Accent1 3 2 6 4" xfId="27751" xr:uid="{5C958FA6-B29F-43D2-A5F3-4D4F23B37A53}"/>
    <cellStyle name="40% - Accent1 3 2 6 5" xfId="19304" xr:uid="{566D09C3-527B-4C7E-82AB-C7F99ED7C01B}"/>
    <cellStyle name="40% - Accent1 3 2 7" xfId="4558" xr:uid="{00000000-0005-0000-0000-000026040000}"/>
    <cellStyle name="40% - Accent1 3 2 7 2" xfId="13008" xr:uid="{03CB2E71-1688-4FB9-849F-E7B987113726}"/>
    <cellStyle name="40% - Accent1 3 2 7 2 2" xfId="39182" xr:uid="{3EF06DB1-4A18-4E27-89C4-26B9D84FB9EF}"/>
    <cellStyle name="40% - Accent1 3 2 7 3" xfId="29903" xr:uid="{B931BC5F-9C8F-4899-ABC2-668250EA4F1D}"/>
    <cellStyle name="40% - Accent1 3 2 7 4" xfId="21455" xr:uid="{31376CC1-95F8-4797-A0D2-7E63A908D00D}"/>
    <cellStyle name="40% - Accent1 3 2 8" xfId="8790" xr:uid="{C5799970-6C14-43CF-B50B-0E1B233ED1A8}"/>
    <cellStyle name="40% - Accent1 3 2 8 2" xfId="34965" xr:uid="{7422E81A-32C9-44B5-8624-63953C8E8013}"/>
    <cellStyle name="40% - Accent1 3 2 9" xfId="34133" xr:uid="{A4ECECAD-8D94-4FE2-AE70-72D52F86D58C}"/>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C84426B1-7395-4CB4-917B-C01BDBB9A6F6}"/>
    <cellStyle name="40% - Accent1 3 3 2 2 2 2" xfId="41740" xr:uid="{4891AA15-7669-43B1-BD30-C75306438622}"/>
    <cellStyle name="40% - Accent1 3 3 2 2 3" xfId="32461" xr:uid="{01CC9F0B-C089-48C7-A121-46DA3F4FA2D3}"/>
    <cellStyle name="40% - Accent1 3 3 2 2 4" xfId="24013" xr:uid="{3945E340-B163-4157-8AEC-911AA5E3E42F}"/>
    <cellStyle name="40% - Accent1 3 3 2 3" xfId="11348" xr:uid="{EB0E2645-0A39-4A26-B1E5-4C33009777E3}"/>
    <cellStyle name="40% - Accent1 3 3 2 3 2" xfId="37523" xr:uid="{06C06EB0-EB27-4B04-BE0A-F09BD743E10C}"/>
    <cellStyle name="40% - Accent1 3 3 2 4" xfId="28243" xr:uid="{A9901CA6-D41F-4CB5-9E10-A3076130CE01}"/>
    <cellStyle name="40% - Accent1 3 3 2 5" xfId="19796" xr:uid="{73BD0CD6-614A-4320-AE9A-BB786796BFC8}"/>
    <cellStyle name="40% - Accent1 3 3 3" xfId="4971" xr:uid="{00000000-0005-0000-0000-00002A040000}"/>
    <cellStyle name="40% - Accent1 3 3 3 2" xfId="13421" xr:uid="{3BB21B9E-28BF-45B0-B614-CD35232EA066}"/>
    <cellStyle name="40% - Accent1 3 3 3 2 2" xfId="39595" xr:uid="{6A69EB5A-86DA-45F5-A007-8E0219763A9B}"/>
    <cellStyle name="40% - Accent1 3 3 3 3" xfId="30316" xr:uid="{82523247-4402-4457-9E70-9595E92DC66C}"/>
    <cellStyle name="40% - Accent1 3 3 3 4" xfId="21868" xr:uid="{F50551D8-02EC-4C58-89B5-874E4C4EA226}"/>
    <cellStyle name="40% - Accent1 3 3 4" xfId="9203" xr:uid="{6E2D3EAB-7E4F-412E-8850-4A314C967C4E}"/>
    <cellStyle name="40% - Accent1 3 3 4 2" xfId="35378" xr:uid="{40BC9B66-4E6A-478E-9B93-67BE81ED75DD}"/>
    <cellStyle name="40% - Accent1 3 3 5" xfId="34548" xr:uid="{FBD4E451-171F-482D-B2E5-3BEDC75008A0}"/>
    <cellStyle name="40% - Accent1 3 3 6" xfId="26098" xr:uid="{8147477A-87BC-4AE2-8AE6-26D77A49E5CC}"/>
    <cellStyle name="40% - Accent1 3 3 7" xfId="17651" xr:uid="{7A0B7997-D96E-4C41-AF49-60A05D524A26}"/>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1BD6CA2C-6413-4189-862A-E0BE1685322E}"/>
    <cellStyle name="40% - Accent1 3 4 2 2 2 2" xfId="42153" xr:uid="{278EC902-8824-4A1E-B7F8-1EEB28CD51F8}"/>
    <cellStyle name="40% - Accent1 3 4 2 2 3" xfId="32874" xr:uid="{65569E31-61F2-4737-97D8-9FEB5D1F2403}"/>
    <cellStyle name="40% - Accent1 3 4 2 2 4" xfId="24426" xr:uid="{BD98B7B5-493B-44F0-94BF-3FB1D3E7407E}"/>
    <cellStyle name="40% - Accent1 3 4 2 3" xfId="11761" xr:uid="{57DA20EE-0792-4759-8660-5C48B4933F84}"/>
    <cellStyle name="40% - Accent1 3 4 2 3 2" xfId="37936" xr:uid="{D2709B6B-4B91-4925-99D3-EECDF7DA3588}"/>
    <cellStyle name="40% - Accent1 3 4 2 4" xfId="28656" xr:uid="{1115CA11-DD23-458F-9388-CE302E4BD61D}"/>
    <cellStyle name="40% - Accent1 3 4 2 5" xfId="20209" xr:uid="{C1FC70EF-234B-42D3-AD5C-7CD305A10618}"/>
    <cellStyle name="40% - Accent1 3 4 3" xfId="5384" xr:uid="{00000000-0005-0000-0000-00002E040000}"/>
    <cellStyle name="40% - Accent1 3 4 3 2" xfId="13834" xr:uid="{1BA8475D-A8C3-47D0-8F36-7BA73554FEBF}"/>
    <cellStyle name="40% - Accent1 3 4 3 2 2" xfId="40008" xr:uid="{7F4BD1E5-E0BE-4534-A421-EA2D96BF3164}"/>
    <cellStyle name="40% - Accent1 3 4 3 3" xfId="30729" xr:uid="{FFEFA98C-FD52-43F2-B902-0922745F9F22}"/>
    <cellStyle name="40% - Accent1 3 4 3 4" xfId="22281" xr:uid="{EDBF4E0B-0F94-4A26-AD21-017D451BC3DE}"/>
    <cellStyle name="40% - Accent1 3 4 4" xfId="9616" xr:uid="{BF0D01CA-D6AE-45BA-BCD0-8288FEB3BB66}"/>
    <cellStyle name="40% - Accent1 3 4 4 2" xfId="35791" xr:uid="{F91BA507-350A-460A-BC25-BF3956C3C725}"/>
    <cellStyle name="40% - Accent1 3 4 5" xfId="26511" xr:uid="{D0E0EDD1-0EAD-4FD0-AFB7-AA5D45EF65F1}"/>
    <cellStyle name="40% - Accent1 3 4 6" xfId="18064" xr:uid="{08481E79-F30B-404D-9241-E0AE6BF893F3}"/>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9BACBCBD-71B6-4915-8AD5-8C9A34ED48BA}"/>
    <cellStyle name="40% - Accent1 3 5 2 2 2 2" xfId="42566" xr:uid="{ECFC4FB5-467B-4966-80D1-48A28ED2A270}"/>
    <cellStyle name="40% - Accent1 3 5 2 2 3" xfId="33287" xr:uid="{6DCD1CBE-9C98-415D-8B7B-520189573883}"/>
    <cellStyle name="40% - Accent1 3 5 2 2 4" xfId="24839" xr:uid="{A765ECDF-2CDC-47E6-9E2D-59692AE74390}"/>
    <cellStyle name="40% - Accent1 3 5 2 3" xfId="12174" xr:uid="{0D2FCED0-FAB8-4C35-8255-10A60F3DF86F}"/>
    <cellStyle name="40% - Accent1 3 5 2 3 2" xfId="38349" xr:uid="{8ADD9E4F-6559-421D-AB18-7596CB18AB38}"/>
    <cellStyle name="40% - Accent1 3 5 2 4" xfId="29069" xr:uid="{A05CF51D-4A46-46B2-8729-B2B9B54380F4}"/>
    <cellStyle name="40% - Accent1 3 5 2 5" xfId="20622" xr:uid="{73B14791-8BE0-4F17-AAB3-2EB26CD31DA0}"/>
    <cellStyle name="40% - Accent1 3 5 3" xfId="5797" xr:uid="{00000000-0005-0000-0000-000032040000}"/>
    <cellStyle name="40% - Accent1 3 5 3 2" xfId="14247" xr:uid="{28DFE81C-846B-4821-81D1-025DB37CECA6}"/>
    <cellStyle name="40% - Accent1 3 5 3 2 2" xfId="40421" xr:uid="{61963E15-7B81-4D39-B3D5-F7F1029E26E8}"/>
    <cellStyle name="40% - Accent1 3 5 3 3" xfId="31142" xr:uid="{9B014FB9-8FCF-4F9E-B3A4-2210AC0C864B}"/>
    <cellStyle name="40% - Accent1 3 5 3 4" xfId="22694" xr:uid="{BF7A94AE-89F2-4AE0-ADF1-049BB96E7E98}"/>
    <cellStyle name="40% - Accent1 3 5 4" xfId="10029" xr:uid="{F962560A-E8BA-426C-99DE-3BB1D0564F32}"/>
    <cellStyle name="40% - Accent1 3 5 4 2" xfId="36204" xr:uid="{2F125A44-EEEF-46EC-A8E3-0ED12A4C072C}"/>
    <cellStyle name="40% - Accent1 3 5 5" xfId="26924" xr:uid="{031547FB-367E-4F50-B4FA-AE9DD3C32EB1}"/>
    <cellStyle name="40% - Accent1 3 5 6" xfId="18477" xr:uid="{6ABBAC5E-E016-483A-A978-B15F5ED45583}"/>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02C7D768-6893-45E9-9D07-70934CCC894E}"/>
    <cellStyle name="40% - Accent1 3 6 2 2 2 2" xfId="42979" xr:uid="{28573101-C039-4E3D-9684-7E0711AF18A7}"/>
    <cellStyle name="40% - Accent1 3 6 2 2 3" xfId="33700" xr:uid="{30039B42-E7E3-401E-A8C2-AE28513757F4}"/>
    <cellStyle name="40% - Accent1 3 6 2 2 4" xfId="25252" xr:uid="{4075B41E-1453-4B9D-B310-AC231D1E797F}"/>
    <cellStyle name="40% - Accent1 3 6 2 3" xfId="12587" xr:uid="{25DE38CF-F820-4B34-B3A8-03AF0A26A1C4}"/>
    <cellStyle name="40% - Accent1 3 6 2 3 2" xfId="38762" xr:uid="{600440FA-BEC4-4F2B-ABE3-25E668E11541}"/>
    <cellStyle name="40% - Accent1 3 6 2 4" xfId="29482" xr:uid="{33DEF4AA-6B87-4F3F-945B-2BD9A5A162AF}"/>
    <cellStyle name="40% - Accent1 3 6 2 5" xfId="21035" xr:uid="{6E968FDB-1E3C-47F4-B799-00E16FDE1EBF}"/>
    <cellStyle name="40% - Accent1 3 6 3" xfId="6210" xr:uid="{00000000-0005-0000-0000-000036040000}"/>
    <cellStyle name="40% - Accent1 3 6 3 2" xfId="14660" xr:uid="{DA28FA0A-939E-46DE-B70F-AD6049F294D9}"/>
    <cellStyle name="40% - Accent1 3 6 3 2 2" xfId="40834" xr:uid="{8EFC8E94-B853-481D-94A7-4147CCC8D9B0}"/>
    <cellStyle name="40% - Accent1 3 6 3 3" xfId="31555" xr:uid="{0D3D03A6-CB7E-4F37-BAA4-D50479B36825}"/>
    <cellStyle name="40% - Accent1 3 6 3 4" xfId="23107" xr:uid="{51438B40-D15D-4FAD-9129-2BF447631AA0}"/>
    <cellStyle name="40% - Accent1 3 6 4" xfId="10442" xr:uid="{92B01DA5-B0D1-47E1-BD2A-83A302ED62C6}"/>
    <cellStyle name="40% - Accent1 3 6 4 2" xfId="36617" xr:uid="{6EF0025A-6BFE-46E5-9E1F-8EDE4DFCBE6B}"/>
    <cellStyle name="40% - Accent1 3 6 5" xfId="27337" xr:uid="{7B2741C3-145B-42A5-B4FE-D06514DC3C5A}"/>
    <cellStyle name="40% - Accent1 3 6 6" xfId="18890" xr:uid="{991B180D-C13D-43A7-8344-DBFAF5F60748}"/>
    <cellStyle name="40% - Accent1 3 7" xfId="2317" xr:uid="{00000000-0005-0000-0000-000037040000}"/>
    <cellStyle name="40% - Accent1 3 7 2" xfId="6623" xr:uid="{00000000-0005-0000-0000-000038040000}"/>
    <cellStyle name="40% - Accent1 3 7 2 2" xfId="15073" xr:uid="{3AE20BDD-8D5D-46A0-8E89-4590ACE1144E}"/>
    <cellStyle name="40% - Accent1 3 7 2 2 2" xfId="41247" xr:uid="{50D9CB68-BF85-4347-BFC0-8E72027AD8A2}"/>
    <cellStyle name="40% - Accent1 3 7 2 3" xfId="31968" xr:uid="{B2812695-B469-4CB7-8207-314561377218}"/>
    <cellStyle name="40% - Accent1 3 7 2 4" xfId="23520" xr:uid="{D033E5B7-B26C-41D6-A8E5-2DB5202331EA}"/>
    <cellStyle name="40% - Accent1 3 7 3" xfId="10855" xr:uid="{E476F1E4-60F0-44E7-A969-F4F4E52C8CFE}"/>
    <cellStyle name="40% - Accent1 3 7 3 2" xfId="37030" xr:uid="{49081983-9E5E-4EF8-A0D8-1100E1C24C5E}"/>
    <cellStyle name="40% - Accent1 3 7 4" xfId="27750" xr:uid="{8C35B636-5523-49E6-B304-C22BDDD31C56}"/>
    <cellStyle name="40% - Accent1 3 7 5" xfId="19303" xr:uid="{C2348DD8-F0B3-417E-8D79-F058269680E8}"/>
    <cellStyle name="40% - Accent1 3 8" xfId="4557" xr:uid="{00000000-0005-0000-0000-000039040000}"/>
    <cellStyle name="40% - Accent1 3 8 2" xfId="13007" xr:uid="{4718B81B-8086-4052-B165-06C3347E8A30}"/>
    <cellStyle name="40% - Accent1 3 8 2 2" xfId="39181" xr:uid="{26311486-F0F1-499A-A7C9-898715FDC774}"/>
    <cellStyle name="40% - Accent1 3 8 3" xfId="29902" xr:uid="{326375AE-FC6D-431D-B124-8C9E034E1578}"/>
    <cellStyle name="40% - Accent1 3 8 4" xfId="21454" xr:uid="{7B0921C9-818A-4705-B081-74C5AB2AF6AD}"/>
    <cellStyle name="40% - Accent1 3 9" xfId="8789" xr:uid="{BB6758E0-2FF3-4425-B01C-BE0A0D9BB52D}"/>
    <cellStyle name="40% - Accent1 3 9 2" xfId="34964" xr:uid="{700757C8-17FE-4E40-9EED-39115CF4E2A1}"/>
    <cellStyle name="40% - Accent1 4" xfId="56" xr:uid="{00000000-0005-0000-0000-00003A040000}"/>
    <cellStyle name="40% - Accent1 4 10" xfId="25686" xr:uid="{2550C365-4BDA-4649-BA3E-7C9B57BE33FD}"/>
    <cellStyle name="40% - Accent1 4 11" xfId="17239" xr:uid="{9BEFD75C-491F-47CE-9754-E5C7F89EE7BB}"/>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1BD8C4F1-D5BA-4858-A030-8D4A84199A2A}"/>
    <cellStyle name="40% - Accent1 4 2 2 2 2 2" xfId="41742" xr:uid="{FCB29B00-B291-420C-BDEC-06F3E70A4852}"/>
    <cellStyle name="40% - Accent1 4 2 2 2 3" xfId="32463" xr:uid="{98CBF006-C379-4BDA-BF06-A5BDA404BCF6}"/>
    <cellStyle name="40% - Accent1 4 2 2 2 4" xfId="24015" xr:uid="{36490BE2-F7CF-485B-91BD-EE72D683C1B9}"/>
    <cellStyle name="40% - Accent1 4 2 2 3" xfId="11350" xr:uid="{3CC3329C-1E5A-4958-8F5E-2295FF143362}"/>
    <cellStyle name="40% - Accent1 4 2 2 3 2" xfId="37525" xr:uid="{A71FE6BC-5A0E-47BE-A747-D54600FE02C0}"/>
    <cellStyle name="40% - Accent1 4 2 2 4" xfId="28245" xr:uid="{05C3DAF3-3A97-4AAE-A640-C9DB8C529F7B}"/>
    <cellStyle name="40% - Accent1 4 2 2 5" xfId="19798" xr:uid="{4AEE04C2-8EE3-4146-AD9B-CFAA8A7159F9}"/>
    <cellStyle name="40% - Accent1 4 2 3" xfId="4973" xr:uid="{00000000-0005-0000-0000-00003E040000}"/>
    <cellStyle name="40% - Accent1 4 2 3 2" xfId="13423" xr:uid="{A7CE3A97-ADD2-4944-9B08-BBF0D9679174}"/>
    <cellStyle name="40% - Accent1 4 2 3 2 2" xfId="39597" xr:uid="{2602A3A2-00D0-4BA5-92EB-44BF6C26A434}"/>
    <cellStyle name="40% - Accent1 4 2 3 3" xfId="30318" xr:uid="{ADF6FA46-947A-48B1-9CE6-3D8FC11CC13A}"/>
    <cellStyle name="40% - Accent1 4 2 3 4" xfId="21870" xr:uid="{7132ED41-19A7-44D0-9D33-175EB6814722}"/>
    <cellStyle name="40% - Accent1 4 2 4" xfId="9205" xr:uid="{1A693492-80EA-47A7-85A3-4A59B9E67845}"/>
    <cellStyle name="40% - Accent1 4 2 4 2" xfId="35380" xr:uid="{32D4C21A-15CF-4C66-B187-36591261285D}"/>
    <cellStyle name="40% - Accent1 4 2 5" xfId="34550" xr:uid="{B6997AFF-5058-4736-B4C3-C991FEB866AE}"/>
    <cellStyle name="40% - Accent1 4 2 6" xfId="26100" xr:uid="{90764A21-C55F-4DB3-A334-F9D973913BBF}"/>
    <cellStyle name="40% - Accent1 4 2 7" xfId="17653" xr:uid="{FDFF7E24-EC97-4B05-AEFE-93163AC912E0}"/>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4530EA97-4737-48D8-AC2A-401C098F43AA}"/>
    <cellStyle name="40% - Accent1 4 3 2 2 2 2" xfId="42155" xr:uid="{FBFD23D7-D129-41C4-BEE4-AB125A99011E}"/>
    <cellStyle name="40% - Accent1 4 3 2 2 3" xfId="32876" xr:uid="{E8219665-19B2-4B3B-8A4E-F812F007E996}"/>
    <cellStyle name="40% - Accent1 4 3 2 2 4" xfId="24428" xr:uid="{172B10BB-BAC4-4DCA-8AE0-00C94A60F717}"/>
    <cellStyle name="40% - Accent1 4 3 2 3" xfId="11763" xr:uid="{121F35DC-CA13-46D3-9544-0B197CE8DBC4}"/>
    <cellStyle name="40% - Accent1 4 3 2 3 2" xfId="37938" xr:uid="{2BD8C085-9542-40A2-84DF-B4B81D6919C9}"/>
    <cellStyle name="40% - Accent1 4 3 2 4" xfId="28658" xr:uid="{F956FDCF-32EE-4F26-A3EE-5837E2FF86AA}"/>
    <cellStyle name="40% - Accent1 4 3 2 5" xfId="20211" xr:uid="{24B7AFCE-25BC-421D-B6F9-7D890CB724FC}"/>
    <cellStyle name="40% - Accent1 4 3 3" xfId="5386" xr:uid="{00000000-0005-0000-0000-000042040000}"/>
    <cellStyle name="40% - Accent1 4 3 3 2" xfId="13836" xr:uid="{BA5305ED-638E-4784-82DE-FE19488374AC}"/>
    <cellStyle name="40% - Accent1 4 3 3 2 2" xfId="40010" xr:uid="{364E191A-6D30-42E6-B07D-EBB082C4A23D}"/>
    <cellStyle name="40% - Accent1 4 3 3 3" xfId="30731" xr:uid="{DB45DDB6-EEF5-474B-A3E0-947E2286701F}"/>
    <cellStyle name="40% - Accent1 4 3 3 4" xfId="22283" xr:uid="{56EEFC48-8C5A-42C6-8BFA-0F2934D03934}"/>
    <cellStyle name="40% - Accent1 4 3 4" xfId="9618" xr:uid="{F7255930-63C0-42AD-BC03-37A06E456EFA}"/>
    <cellStyle name="40% - Accent1 4 3 4 2" xfId="35793" xr:uid="{F88B12D3-AA97-4384-8891-A3FE08062256}"/>
    <cellStyle name="40% - Accent1 4 3 5" xfId="26513" xr:uid="{19150C4C-EB4D-4B44-86D2-2CE04B36115E}"/>
    <cellStyle name="40% - Accent1 4 3 6" xfId="18066" xr:uid="{424C23C5-B259-4846-A937-7B98426DD62B}"/>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A04A18B6-16F6-401A-B6BB-C57B549D1B25}"/>
    <cellStyle name="40% - Accent1 4 4 2 2 2 2" xfId="42568" xr:uid="{5DF67A50-1600-486F-9175-644C3489C2A1}"/>
    <cellStyle name="40% - Accent1 4 4 2 2 3" xfId="33289" xr:uid="{5F3BC169-3ABB-4A13-87C7-8DE5A33BCE78}"/>
    <cellStyle name="40% - Accent1 4 4 2 2 4" xfId="24841" xr:uid="{DF188B32-15E9-4AE4-A15B-789C6465C662}"/>
    <cellStyle name="40% - Accent1 4 4 2 3" xfId="12176" xr:uid="{9E0CCAC0-FAC1-4764-A277-E83BF064F94D}"/>
    <cellStyle name="40% - Accent1 4 4 2 3 2" xfId="38351" xr:uid="{8FDE5B3F-17A3-4340-9A76-D962F993509F}"/>
    <cellStyle name="40% - Accent1 4 4 2 4" xfId="29071" xr:uid="{6C24B842-6EB1-4FCD-928F-8DCADE446883}"/>
    <cellStyle name="40% - Accent1 4 4 2 5" xfId="20624" xr:uid="{68D1E240-31B3-4F9E-8F29-7EF03FBD8CFC}"/>
    <cellStyle name="40% - Accent1 4 4 3" xfId="5799" xr:uid="{00000000-0005-0000-0000-000046040000}"/>
    <cellStyle name="40% - Accent1 4 4 3 2" xfId="14249" xr:uid="{9EFE72EC-2FDD-4E3C-BFE6-25859FD0154E}"/>
    <cellStyle name="40% - Accent1 4 4 3 2 2" xfId="40423" xr:uid="{BAFC2010-BF88-4100-9EA8-B9AC6630A927}"/>
    <cellStyle name="40% - Accent1 4 4 3 3" xfId="31144" xr:uid="{E4F9E3DF-CE4F-49F9-83B0-482FFD84E0EB}"/>
    <cellStyle name="40% - Accent1 4 4 3 4" xfId="22696" xr:uid="{51D0CDD2-DC6D-4734-8451-8E937350F7DF}"/>
    <cellStyle name="40% - Accent1 4 4 4" xfId="10031" xr:uid="{EB41F27D-CCB9-435D-89BB-C42EFC9E34F2}"/>
    <cellStyle name="40% - Accent1 4 4 4 2" xfId="36206" xr:uid="{C293DC5D-0BB6-4BDB-9A50-B9EA8C2DD0F6}"/>
    <cellStyle name="40% - Accent1 4 4 5" xfId="26926" xr:uid="{DB35842E-3308-4BFF-8C26-44ADE9BF5412}"/>
    <cellStyle name="40% - Accent1 4 4 6" xfId="18479" xr:uid="{400C4DA7-4FED-4F07-A57E-247688ECB648}"/>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16ACD4D0-50D1-4576-BFF7-A3CD4EAEE925}"/>
    <cellStyle name="40% - Accent1 4 5 2 2 2 2" xfId="42981" xr:uid="{EA71C9BB-A5DA-4030-BDC3-5F872524C28D}"/>
    <cellStyle name="40% - Accent1 4 5 2 2 3" xfId="33702" xr:uid="{30450EB1-D444-4910-A443-56B8E9187CDF}"/>
    <cellStyle name="40% - Accent1 4 5 2 2 4" xfId="25254" xr:uid="{61715188-9450-4319-B0D4-0A42400E173C}"/>
    <cellStyle name="40% - Accent1 4 5 2 3" xfId="12589" xr:uid="{1767C36C-CBA4-4D6E-AD68-063F4E06BAC6}"/>
    <cellStyle name="40% - Accent1 4 5 2 3 2" xfId="38764" xr:uid="{7CE6BB65-8333-47A9-8444-706ED4D76578}"/>
    <cellStyle name="40% - Accent1 4 5 2 4" xfId="29484" xr:uid="{F51B071E-48CC-4219-B117-78E90C1830F4}"/>
    <cellStyle name="40% - Accent1 4 5 2 5" xfId="21037" xr:uid="{569247D3-6E7C-4949-97C0-121B13B54FC8}"/>
    <cellStyle name="40% - Accent1 4 5 3" xfId="6212" xr:uid="{00000000-0005-0000-0000-00004A040000}"/>
    <cellStyle name="40% - Accent1 4 5 3 2" xfId="14662" xr:uid="{BD8A834A-A4CA-4A68-9D2A-2BD3FED0374C}"/>
    <cellStyle name="40% - Accent1 4 5 3 2 2" xfId="40836" xr:uid="{F9442887-16ED-4E3C-A5C3-F9F3A12933F4}"/>
    <cellStyle name="40% - Accent1 4 5 3 3" xfId="31557" xr:uid="{BFE4AECC-77AA-4443-BB4D-495BDC932187}"/>
    <cellStyle name="40% - Accent1 4 5 3 4" xfId="23109" xr:uid="{6F3BA9A4-7C4E-42CA-A7C3-B6372F95FED8}"/>
    <cellStyle name="40% - Accent1 4 5 4" xfId="10444" xr:uid="{CDCFDB39-653C-4109-A69A-075A904A85D3}"/>
    <cellStyle name="40% - Accent1 4 5 4 2" xfId="36619" xr:uid="{614110FE-512B-4B07-B8DF-2535EEE31ACA}"/>
    <cellStyle name="40% - Accent1 4 5 5" xfId="27339" xr:uid="{BDF052BA-2BAE-4A8C-99EF-3669A16E0CED}"/>
    <cellStyle name="40% - Accent1 4 5 6" xfId="18892" xr:uid="{C6987DFD-3C78-4D6F-A2C0-161FEA4DB478}"/>
    <cellStyle name="40% - Accent1 4 6" xfId="2319" xr:uid="{00000000-0005-0000-0000-00004B040000}"/>
    <cellStyle name="40% - Accent1 4 6 2" xfId="6625" xr:uid="{00000000-0005-0000-0000-00004C040000}"/>
    <cellStyle name="40% - Accent1 4 6 2 2" xfId="15075" xr:uid="{44019F43-CEDD-4CA7-8682-4041F15A315D}"/>
    <cellStyle name="40% - Accent1 4 6 2 2 2" xfId="41249" xr:uid="{7D659477-EC8C-41C5-8F72-196830C48821}"/>
    <cellStyle name="40% - Accent1 4 6 2 3" xfId="31970" xr:uid="{DDA3F0DB-773B-4386-AC69-3F045999F191}"/>
    <cellStyle name="40% - Accent1 4 6 2 4" xfId="23522" xr:uid="{598B19A5-0542-4D84-B7CD-7F609C8C0E09}"/>
    <cellStyle name="40% - Accent1 4 6 3" xfId="10857" xr:uid="{D77444C9-3EDE-4A9F-8F4D-AA032DE326A4}"/>
    <cellStyle name="40% - Accent1 4 6 3 2" xfId="37032" xr:uid="{FDD9D8F2-3687-4BEE-84BB-F9082A37EC36}"/>
    <cellStyle name="40% - Accent1 4 6 4" xfId="27752" xr:uid="{95992C16-77F6-459B-9C0F-22D8A9C07287}"/>
    <cellStyle name="40% - Accent1 4 6 5" xfId="19305" xr:uid="{F8753AB3-B6BD-4874-804D-42BFF17C7ADA}"/>
    <cellStyle name="40% - Accent1 4 7" xfId="4559" xr:uid="{00000000-0005-0000-0000-00004D040000}"/>
    <cellStyle name="40% - Accent1 4 7 2" xfId="13009" xr:uid="{B116FB76-4C0D-43CC-929E-BFD86F5C77FA}"/>
    <cellStyle name="40% - Accent1 4 7 2 2" xfId="39183" xr:uid="{9195F870-26F2-41EC-933C-195E0A671E92}"/>
    <cellStyle name="40% - Accent1 4 7 3" xfId="29904" xr:uid="{47EF6280-584B-4408-8EEF-B42D155D2F81}"/>
    <cellStyle name="40% - Accent1 4 7 4" xfId="21456" xr:uid="{B697C91B-6207-406F-A091-49C39FFE4D1F}"/>
    <cellStyle name="40% - Accent1 4 8" xfId="8791" xr:uid="{58959190-0436-4288-BDF1-D2422F0AA684}"/>
    <cellStyle name="40% - Accent1 4 8 2" xfId="34966" xr:uid="{95485E30-3882-4BDE-B7C4-F2D1F6D1BF07}"/>
    <cellStyle name="40% - Accent1 4 9" xfId="34134" xr:uid="{5BC53C2F-172A-4E19-9047-E1431E766124}"/>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78591B41-74B3-462A-89F7-106802971306}"/>
    <cellStyle name="40% - Accent1 5 2 2 2 2" xfId="41735" xr:uid="{7950E69C-A669-4EE8-9515-996CFF7E036E}"/>
    <cellStyle name="40% - Accent1 5 2 2 3" xfId="32456" xr:uid="{B9B80EAC-8A8C-4A0B-94DC-BB36A54E0DE8}"/>
    <cellStyle name="40% - Accent1 5 2 2 4" xfId="24008" xr:uid="{81EF7E9F-1AE7-4907-AA28-17198817E872}"/>
    <cellStyle name="40% - Accent1 5 2 3" xfId="11343" xr:uid="{901CC500-787A-4C9D-9E6B-5D7D3DC1A9D3}"/>
    <cellStyle name="40% - Accent1 5 2 3 2" xfId="37518" xr:uid="{823FA918-D59B-40DA-A36F-C9F11D45367C}"/>
    <cellStyle name="40% - Accent1 5 2 4" xfId="28238" xr:uid="{23578EBA-34F8-4BBE-9AB1-6D1AD1B5FE7B}"/>
    <cellStyle name="40% - Accent1 5 2 5" xfId="19791" xr:uid="{E9A06DD6-F634-4CDA-9613-0DE846155E71}"/>
    <cellStyle name="40% - Accent1 5 3" xfId="4966" xr:uid="{00000000-0005-0000-0000-000051040000}"/>
    <cellStyle name="40% - Accent1 5 3 2" xfId="13416" xr:uid="{A1BBF52A-E50B-48E6-BC17-38F88B314C96}"/>
    <cellStyle name="40% - Accent1 5 3 2 2" xfId="39590" xr:uid="{D210C911-ED31-47B5-B416-C4F8B555A6FD}"/>
    <cellStyle name="40% - Accent1 5 3 3" xfId="30311" xr:uid="{7AAF7AE8-DC0E-40E8-96AF-996BAB0647D3}"/>
    <cellStyle name="40% - Accent1 5 3 4" xfId="21863" xr:uid="{53C7A8C7-FB51-4190-A2F0-935800AE461D}"/>
    <cellStyle name="40% - Accent1 5 4" xfId="9198" xr:uid="{6C45A6F5-9447-42FF-BC5B-6C87ABE3F4A1}"/>
    <cellStyle name="40% - Accent1 5 4 2" xfId="35373" xr:uid="{4D768511-4C7A-4167-A0E1-E9CF107DCCEF}"/>
    <cellStyle name="40% - Accent1 5 5" xfId="34543" xr:uid="{73D79716-CEB2-4C7E-AEAF-13D6D99C770B}"/>
    <cellStyle name="40% - Accent1 5 6" xfId="26093" xr:uid="{C0B3A256-C088-4FE4-9BE6-4A6F5569D608}"/>
    <cellStyle name="40% - Accent1 5 7" xfId="17646" xr:uid="{E338D655-F6ED-4C66-8858-D0CD024E4378}"/>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C2825878-BC12-4457-8FDF-A2858E7AFBB8}"/>
    <cellStyle name="40% - Accent1 6 2 2 2 2" xfId="42148" xr:uid="{826EDD32-E72E-4F70-A34D-312FD6655AD5}"/>
    <cellStyle name="40% - Accent1 6 2 2 3" xfId="32869" xr:uid="{C9A77874-6E93-4598-9C5F-A7683AFB6F2F}"/>
    <cellStyle name="40% - Accent1 6 2 2 4" xfId="24421" xr:uid="{C020A021-7620-4533-AA49-0233BD67D1D3}"/>
    <cellStyle name="40% - Accent1 6 2 3" xfId="11756" xr:uid="{95649CBD-FF5F-4E6E-B8F2-B72B8C305DC6}"/>
    <cellStyle name="40% - Accent1 6 2 3 2" xfId="37931" xr:uid="{E95D290C-7761-4852-816A-586097C8170D}"/>
    <cellStyle name="40% - Accent1 6 2 4" xfId="28651" xr:uid="{126CDE0C-A905-4428-961E-8370481BF85A}"/>
    <cellStyle name="40% - Accent1 6 2 5" xfId="20204" xr:uid="{D6AAA329-D346-4AA9-8557-277D13CE8863}"/>
    <cellStyle name="40% - Accent1 6 3" xfId="5379" xr:uid="{00000000-0005-0000-0000-000055040000}"/>
    <cellStyle name="40% - Accent1 6 3 2" xfId="13829" xr:uid="{C10CB6E5-AA61-45DE-9072-AB640787D1B7}"/>
    <cellStyle name="40% - Accent1 6 3 2 2" xfId="40003" xr:uid="{D21BC7F3-4BE7-48F8-BEC5-ECCCE93A9CF3}"/>
    <cellStyle name="40% - Accent1 6 3 3" xfId="30724" xr:uid="{2080E81E-58EE-45B4-BC89-EFBC53F933DB}"/>
    <cellStyle name="40% - Accent1 6 3 4" xfId="22276" xr:uid="{65EBE6FE-517F-4992-AA16-D6371F08FC45}"/>
    <cellStyle name="40% - Accent1 6 4" xfId="9611" xr:uid="{33E94701-FAB7-4065-81A0-251728448C9D}"/>
    <cellStyle name="40% - Accent1 6 4 2" xfId="35786" xr:uid="{CCA54EDE-040C-429F-8478-8F6B49148206}"/>
    <cellStyle name="40% - Accent1 6 5" xfId="26506" xr:uid="{397E9C62-7A98-4D44-B3BE-B546E029A462}"/>
    <cellStyle name="40% - Accent1 6 6" xfId="18059" xr:uid="{FE97A826-0002-4441-B960-C0854834CD04}"/>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F8805F44-0CC2-4ABD-818A-DACCC128BCBD}"/>
    <cellStyle name="40% - Accent1 7 2 2 2 2" xfId="42561" xr:uid="{DEB98EC6-D7F1-4587-B0CE-8E5B01257541}"/>
    <cellStyle name="40% - Accent1 7 2 2 3" xfId="33282" xr:uid="{33AE58BB-4113-4CC3-B937-EED9DB6B4EB8}"/>
    <cellStyle name="40% - Accent1 7 2 2 4" xfId="24834" xr:uid="{5FA14A0C-6B1E-45AF-B593-084F1561CE69}"/>
    <cellStyle name="40% - Accent1 7 2 3" xfId="12169" xr:uid="{11DB5774-3F95-4B35-886A-AACEC4CDF529}"/>
    <cellStyle name="40% - Accent1 7 2 3 2" xfId="38344" xr:uid="{6F7A56C2-7B1F-4FDC-934F-5E9036E9B213}"/>
    <cellStyle name="40% - Accent1 7 2 4" xfId="29064" xr:uid="{2E6A8E28-D262-4E1B-94DD-700BF2D93D12}"/>
    <cellStyle name="40% - Accent1 7 2 5" xfId="20617" xr:uid="{C0F8DE7C-BB89-4204-A919-26D8E07BFAF0}"/>
    <cellStyle name="40% - Accent1 7 3" xfId="5792" xr:uid="{00000000-0005-0000-0000-000059040000}"/>
    <cellStyle name="40% - Accent1 7 3 2" xfId="14242" xr:uid="{1FA3E738-45AF-4386-B9CD-AF8517B8013E}"/>
    <cellStyle name="40% - Accent1 7 3 2 2" xfId="40416" xr:uid="{EF6AE3DB-D639-4F83-8A5D-7A804991E58E}"/>
    <cellStyle name="40% - Accent1 7 3 3" xfId="31137" xr:uid="{8E39363B-15CB-46F8-9746-4ED5C9A4B757}"/>
    <cellStyle name="40% - Accent1 7 3 4" xfId="22689" xr:uid="{81F989A4-9CB8-4CFD-843C-BC5E6EFB37B9}"/>
    <cellStyle name="40% - Accent1 7 4" xfId="10024" xr:uid="{5195D4F8-A86A-4B76-9507-15C69E96E2EB}"/>
    <cellStyle name="40% - Accent1 7 4 2" xfId="36199" xr:uid="{A6694E70-5E64-4886-9F84-844213173D17}"/>
    <cellStyle name="40% - Accent1 7 5" xfId="26919" xr:uid="{4A2A0C34-5986-4843-82E1-04D4777EAD53}"/>
    <cellStyle name="40% - Accent1 7 6" xfId="18472" xr:uid="{F53C3B32-53E3-4287-AC30-48057A93E20A}"/>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2C46EFBB-B396-4C99-AFB3-81F023461FFE}"/>
    <cellStyle name="40% - Accent1 8 2 2 2 2" xfId="42974" xr:uid="{6136EFAC-1286-4590-9315-83556B7D2F8D}"/>
    <cellStyle name="40% - Accent1 8 2 2 3" xfId="33695" xr:uid="{233758A3-85EC-4926-9EE5-22409E0EEB27}"/>
    <cellStyle name="40% - Accent1 8 2 2 4" xfId="25247" xr:uid="{590F8946-8481-4A6F-8E7C-487BBAF720E6}"/>
    <cellStyle name="40% - Accent1 8 2 3" xfId="12582" xr:uid="{9E532F65-EFD2-40C2-A732-AD6FD849A310}"/>
    <cellStyle name="40% - Accent1 8 2 3 2" xfId="38757" xr:uid="{C81E8451-4145-4586-8131-D8D61BBD9FFD}"/>
    <cellStyle name="40% - Accent1 8 2 4" xfId="29477" xr:uid="{8555F1C8-0E82-48C7-8464-272EC6E3F063}"/>
    <cellStyle name="40% - Accent1 8 2 5" xfId="21030" xr:uid="{57C3FEDD-5D31-4A21-A3E4-C1EEE14568CB}"/>
    <cellStyle name="40% - Accent1 8 3" xfId="6205" xr:uid="{00000000-0005-0000-0000-00005D040000}"/>
    <cellStyle name="40% - Accent1 8 3 2" xfId="14655" xr:uid="{CDD24994-D40A-44A5-B8E2-DEB97EA707DC}"/>
    <cellStyle name="40% - Accent1 8 3 2 2" xfId="40829" xr:uid="{8971F419-21C9-4D1E-9EBF-6D136E6028BC}"/>
    <cellStyle name="40% - Accent1 8 3 3" xfId="31550" xr:uid="{52DCB8F0-E3F5-4070-AF89-611B4E0F998C}"/>
    <cellStyle name="40% - Accent1 8 3 4" xfId="23102" xr:uid="{D459CF1C-902E-4A38-99CA-BC7FAA19A9A6}"/>
    <cellStyle name="40% - Accent1 8 4" xfId="10437" xr:uid="{81FE7250-D2DD-4CDB-988D-4A8992750DB9}"/>
    <cellStyle name="40% - Accent1 8 4 2" xfId="36612" xr:uid="{3B9539D3-8F6D-40A0-8088-33DC3858BE77}"/>
    <cellStyle name="40% - Accent1 8 5" xfId="27332" xr:uid="{6A82816C-AACE-4845-AC67-0B1C9C9AD0FF}"/>
    <cellStyle name="40% - Accent1 8 6" xfId="18885" xr:uid="{D5B0E3AB-48A6-40FE-85BC-E7E67E84022F}"/>
    <cellStyle name="40% - Accent1 9" xfId="2312" xr:uid="{00000000-0005-0000-0000-00005E040000}"/>
    <cellStyle name="40% - Accent1 9 2" xfId="6618" xr:uid="{00000000-0005-0000-0000-00005F040000}"/>
    <cellStyle name="40% - Accent1 9 2 2" xfId="15068" xr:uid="{DC5BC10B-421D-42D1-BEB3-DE7F39C9E4FD}"/>
    <cellStyle name="40% - Accent1 9 2 2 2" xfId="41242" xr:uid="{08C2A198-9034-42ED-B72C-47DDE5A97A9A}"/>
    <cellStyle name="40% - Accent1 9 2 3" xfId="31963" xr:uid="{C4221D5B-77A3-489E-B547-E6D28981E914}"/>
    <cellStyle name="40% - Accent1 9 2 4" xfId="23515" xr:uid="{4599E7E0-12B5-416C-81D0-7D23DE635153}"/>
    <cellStyle name="40% - Accent1 9 3" xfId="10850" xr:uid="{9CEDE8DF-9C22-47BC-BDDB-C7A15A14178F}"/>
    <cellStyle name="40% - Accent1 9 3 2" xfId="37025" xr:uid="{A4CD2288-0BE2-4C81-B60B-A3750F2F0C24}"/>
    <cellStyle name="40% - Accent1 9 4" xfId="27745" xr:uid="{B4AE4A54-055C-4F3C-90B7-6DB778C1CDB7}"/>
    <cellStyle name="40% - Accent1 9 5" xfId="19298" xr:uid="{9919D53B-98FC-4BD9-91A9-71ED1DE9637C}"/>
    <cellStyle name="40% - Accent2" xfId="57" builtinId="35" customBuiltin="1"/>
    <cellStyle name="40% - Accent2 10" xfId="4560" xr:uid="{00000000-0005-0000-0000-000061040000}"/>
    <cellStyle name="40% - Accent2 10 2" xfId="13010" xr:uid="{BE9832D7-C5C9-47DE-8943-349A249A591B}"/>
    <cellStyle name="40% - Accent2 10 2 2" xfId="39184" xr:uid="{507BD166-A0AA-4D6A-8218-A58BD88B66A9}"/>
    <cellStyle name="40% - Accent2 10 3" xfId="29905" xr:uid="{2DDEE87A-3888-4D71-A50B-38EE8F08982C}"/>
    <cellStyle name="40% - Accent2 10 4" xfId="21457" xr:uid="{7D811D99-32FF-411D-9244-550D293D8516}"/>
    <cellStyle name="40% - Accent2 11" xfId="8792" xr:uid="{D48CA826-ADC6-4F0D-B1B3-9D7022023C35}"/>
    <cellStyle name="40% - Accent2 11 2" xfId="34967" xr:uid="{73DE8387-F899-4960-BC95-5A18E733D1F2}"/>
    <cellStyle name="40% - Accent2 12" xfId="34135" xr:uid="{E6D09E76-59B3-483F-BAD5-85886BB4E560}"/>
    <cellStyle name="40% - Accent2 13" xfId="25687" xr:uid="{3067D165-EEF6-4C12-B581-3740D569EAD0}"/>
    <cellStyle name="40% - Accent2 14" xfId="17240" xr:uid="{EFD159B9-09E9-4D20-AD1C-CD00523A1E0B}"/>
    <cellStyle name="40% - Accent2 2" xfId="58" xr:uid="{00000000-0005-0000-0000-000062040000}"/>
    <cellStyle name="40% - Accent2 2 10" xfId="8793" xr:uid="{9916ED49-B9ED-4CF3-8F1F-3FFBF700A882}"/>
    <cellStyle name="40% - Accent2 2 10 2" xfId="34968" xr:uid="{EDAD2116-6597-41CF-A1F6-BDCD85DA6F4D}"/>
    <cellStyle name="40% - Accent2 2 11" xfId="34136" xr:uid="{514D6E28-E6C7-47B9-853B-D8B727324957}"/>
    <cellStyle name="40% - Accent2 2 12" xfId="25688" xr:uid="{462AB7DE-FD7B-4F93-A7F6-409558EA0CBD}"/>
    <cellStyle name="40% - Accent2 2 13" xfId="17241" xr:uid="{4EAE72A8-4FB3-471F-AA22-412210F2812E}"/>
    <cellStyle name="40% - Accent2 2 2" xfId="59" xr:uid="{00000000-0005-0000-0000-000063040000}"/>
    <cellStyle name="40% - Accent2 2 2 10" xfId="34137" xr:uid="{BCAD2D3E-B338-4CD6-BCCC-DEC6DD2EC80C}"/>
    <cellStyle name="40% - Accent2 2 2 11" xfId="25689" xr:uid="{70F58B75-3496-4360-B065-EC33452F27E3}"/>
    <cellStyle name="40% - Accent2 2 2 12" xfId="17242" xr:uid="{85D28504-8311-4AB6-8D57-8FC44B06A974}"/>
    <cellStyle name="40% - Accent2 2 2 2" xfId="60" xr:uid="{00000000-0005-0000-0000-000064040000}"/>
    <cellStyle name="40% - Accent2 2 2 2 10" xfId="25690" xr:uid="{0849153C-679C-47B0-ABC0-3FE8FBE7B5A6}"/>
    <cellStyle name="40% - Accent2 2 2 2 11" xfId="17243" xr:uid="{EFF3232B-BC9E-4285-884F-DD6502B64B7E}"/>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CDCDC4F5-5BA8-4809-BBE6-A08FC8798E40}"/>
    <cellStyle name="40% - Accent2 2 2 2 2 2 2 2 2" xfId="41746" xr:uid="{2282E693-ADC2-4029-BCE2-9EF5A8A2B477}"/>
    <cellStyle name="40% - Accent2 2 2 2 2 2 2 3" xfId="32467" xr:uid="{302F2FF8-91FC-4CE2-B130-1B402FEEEF28}"/>
    <cellStyle name="40% - Accent2 2 2 2 2 2 2 4" xfId="24019" xr:uid="{3429D2E9-7EDB-46D5-ABD7-07CC719BA304}"/>
    <cellStyle name="40% - Accent2 2 2 2 2 2 3" xfId="11354" xr:uid="{FB2F62DC-1467-4E05-B944-923F5617AB33}"/>
    <cellStyle name="40% - Accent2 2 2 2 2 2 3 2" xfId="37529" xr:uid="{55B385ED-E6AD-4FA9-A513-72654430CCC9}"/>
    <cellStyle name="40% - Accent2 2 2 2 2 2 4" xfId="28249" xr:uid="{AF1691EC-EDF1-447C-8BC1-764D6F85315A}"/>
    <cellStyle name="40% - Accent2 2 2 2 2 2 5" xfId="19802" xr:uid="{18C9C544-E6FC-44B5-BB19-BBC645886E8E}"/>
    <cellStyle name="40% - Accent2 2 2 2 2 3" xfId="4977" xr:uid="{00000000-0005-0000-0000-000068040000}"/>
    <cellStyle name="40% - Accent2 2 2 2 2 3 2" xfId="13427" xr:uid="{43D31E9C-B578-4226-8E6D-A911D351A69D}"/>
    <cellStyle name="40% - Accent2 2 2 2 2 3 2 2" xfId="39601" xr:uid="{5A789552-6B05-44AF-A613-F9FA80BAD319}"/>
    <cellStyle name="40% - Accent2 2 2 2 2 3 3" xfId="30322" xr:uid="{B442CDDA-8EA3-4ED1-9963-639817159E84}"/>
    <cellStyle name="40% - Accent2 2 2 2 2 3 4" xfId="21874" xr:uid="{35F46FCA-4C19-4BE2-926B-EFEE1FA669EA}"/>
    <cellStyle name="40% - Accent2 2 2 2 2 4" xfId="9209" xr:uid="{DFE7F520-46FC-4344-A698-F8F3F32A0A4E}"/>
    <cellStyle name="40% - Accent2 2 2 2 2 4 2" xfId="35384" xr:uid="{D091AD9F-BB01-4523-AD20-EC1423F9438D}"/>
    <cellStyle name="40% - Accent2 2 2 2 2 5" xfId="34554" xr:uid="{C15801B3-81E5-4B59-A439-284BBAB22388}"/>
    <cellStyle name="40% - Accent2 2 2 2 2 6" xfId="26104" xr:uid="{336267FF-15F6-4982-8A57-34E67648216E}"/>
    <cellStyle name="40% - Accent2 2 2 2 2 7" xfId="17657" xr:uid="{14247CE9-4914-4F12-82F8-90765E12C774}"/>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20D6ECDA-A055-4D3B-888D-74F843649BC3}"/>
    <cellStyle name="40% - Accent2 2 2 2 3 2 2 2 2" xfId="42159" xr:uid="{6BCFA307-1B97-461D-99D7-74F3F9B82549}"/>
    <cellStyle name="40% - Accent2 2 2 2 3 2 2 3" xfId="32880" xr:uid="{8219DFB5-EAD9-4D9C-B3D9-86BF8FD42A9B}"/>
    <cellStyle name="40% - Accent2 2 2 2 3 2 2 4" xfId="24432" xr:uid="{BDEE4D4C-B2E0-43F9-ABC8-639F353CB125}"/>
    <cellStyle name="40% - Accent2 2 2 2 3 2 3" xfId="11767" xr:uid="{52DB4D8B-E195-494F-B140-8A068D082527}"/>
    <cellStyle name="40% - Accent2 2 2 2 3 2 3 2" xfId="37942" xr:uid="{7F7A873A-BEF6-471A-A66D-BD2F58E80F7B}"/>
    <cellStyle name="40% - Accent2 2 2 2 3 2 4" xfId="28662" xr:uid="{D9AF7D41-85FA-496B-9924-61A52C034203}"/>
    <cellStyle name="40% - Accent2 2 2 2 3 2 5" xfId="20215" xr:uid="{8AD6842D-F8F2-4472-B2FD-922A0F384741}"/>
    <cellStyle name="40% - Accent2 2 2 2 3 3" xfId="5390" xr:uid="{00000000-0005-0000-0000-00006C040000}"/>
    <cellStyle name="40% - Accent2 2 2 2 3 3 2" xfId="13840" xr:uid="{4077FC2C-CC6B-4DAF-AC01-B166F9FF1C90}"/>
    <cellStyle name="40% - Accent2 2 2 2 3 3 2 2" xfId="40014" xr:uid="{1E51FA96-F61C-4F4E-A762-CB4CFB8DC809}"/>
    <cellStyle name="40% - Accent2 2 2 2 3 3 3" xfId="30735" xr:uid="{3AC35575-E709-4120-BBE6-648F5871E76C}"/>
    <cellStyle name="40% - Accent2 2 2 2 3 3 4" xfId="22287" xr:uid="{7246A798-CA18-4CA5-8777-88EC384039BA}"/>
    <cellStyle name="40% - Accent2 2 2 2 3 4" xfId="9622" xr:uid="{B334DDDF-31DA-41CA-B49C-9116FC2EC100}"/>
    <cellStyle name="40% - Accent2 2 2 2 3 4 2" xfId="35797" xr:uid="{D91E812A-4F13-4DA8-9A39-29F5328378A0}"/>
    <cellStyle name="40% - Accent2 2 2 2 3 5" xfId="26517" xr:uid="{7D963293-E44F-4043-B368-ABFDF449F873}"/>
    <cellStyle name="40% - Accent2 2 2 2 3 6" xfId="18070" xr:uid="{2782CDC8-706E-41ED-BFFE-376FD58F4562}"/>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4F3B5162-DFC2-42A4-A35E-6CDED3620FD4}"/>
    <cellStyle name="40% - Accent2 2 2 2 4 2 2 2 2" xfId="42572" xr:uid="{C4C44DD7-AD2D-4D5F-BB1B-FB2BD8D7EB18}"/>
    <cellStyle name="40% - Accent2 2 2 2 4 2 2 3" xfId="33293" xr:uid="{E8A48B8E-B043-4DA4-B8C3-093E12C93996}"/>
    <cellStyle name="40% - Accent2 2 2 2 4 2 2 4" xfId="24845" xr:uid="{118502E8-9329-4475-B252-86B60F1B7BDB}"/>
    <cellStyle name="40% - Accent2 2 2 2 4 2 3" xfId="12180" xr:uid="{AB5C2C07-72A2-49BB-A5AA-70FD8A61B55D}"/>
    <cellStyle name="40% - Accent2 2 2 2 4 2 3 2" xfId="38355" xr:uid="{CB907812-F219-4C66-9D9F-1D9D979708F4}"/>
    <cellStyle name="40% - Accent2 2 2 2 4 2 4" xfId="29075" xr:uid="{C6FD891D-87F3-416A-9D20-A4449D5947C6}"/>
    <cellStyle name="40% - Accent2 2 2 2 4 2 5" xfId="20628" xr:uid="{9DCABC4D-8D60-4CA1-B855-C4AA22D8AA43}"/>
    <cellStyle name="40% - Accent2 2 2 2 4 3" xfId="5803" xr:uid="{00000000-0005-0000-0000-000070040000}"/>
    <cellStyle name="40% - Accent2 2 2 2 4 3 2" xfId="14253" xr:uid="{CB2F1D29-981E-45A0-A99F-EAC4826CE972}"/>
    <cellStyle name="40% - Accent2 2 2 2 4 3 2 2" xfId="40427" xr:uid="{DD511843-B50B-478C-B2E2-041DD5FCD066}"/>
    <cellStyle name="40% - Accent2 2 2 2 4 3 3" xfId="31148" xr:uid="{51E31E70-543C-419A-A55A-55925551ECA5}"/>
    <cellStyle name="40% - Accent2 2 2 2 4 3 4" xfId="22700" xr:uid="{BFA39700-5E16-4D66-8683-E6ECA7AD35B1}"/>
    <cellStyle name="40% - Accent2 2 2 2 4 4" xfId="10035" xr:uid="{C9FE7E5D-3672-41FD-8A5A-11E1BA4FD386}"/>
    <cellStyle name="40% - Accent2 2 2 2 4 4 2" xfId="36210" xr:uid="{5561E4DC-057F-40B0-B83D-E60E7F596278}"/>
    <cellStyle name="40% - Accent2 2 2 2 4 5" xfId="26930" xr:uid="{7BBD865C-A412-4432-97FF-D18CE9328C3E}"/>
    <cellStyle name="40% - Accent2 2 2 2 4 6" xfId="18483" xr:uid="{A2C6D951-11B6-415B-8033-64CD30D25DCC}"/>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58AD46AC-ABB3-4E17-8705-2927D5643041}"/>
    <cellStyle name="40% - Accent2 2 2 2 5 2 2 2 2" xfId="42985" xr:uid="{2538D369-E3CE-4E2E-8B90-E7A677351FF5}"/>
    <cellStyle name="40% - Accent2 2 2 2 5 2 2 3" xfId="33706" xr:uid="{00B431CF-A919-42F2-B6F0-AD4CC7AA84C3}"/>
    <cellStyle name="40% - Accent2 2 2 2 5 2 2 4" xfId="25258" xr:uid="{A0EA35AA-9FA3-4696-9134-943B78FAEFA3}"/>
    <cellStyle name="40% - Accent2 2 2 2 5 2 3" xfId="12593" xr:uid="{2346FC0A-3F5F-407B-9205-93F7DAC236EE}"/>
    <cellStyle name="40% - Accent2 2 2 2 5 2 3 2" xfId="38768" xr:uid="{4709C6D1-1185-4C13-B422-097CF85275D9}"/>
    <cellStyle name="40% - Accent2 2 2 2 5 2 4" xfId="29488" xr:uid="{515D9B8F-08ED-4902-B8B9-393A03ED7663}"/>
    <cellStyle name="40% - Accent2 2 2 2 5 2 5" xfId="21041" xr:uid="{E11901DE-D2CD-4F96-983E-756287162E72}"/>
    <cellStyle name="40% - Accent2 2 2 2 5 3" xfId="6216" xr:uid="{00000000-0005-0000-0000-000074040000}"/>
    <cellStyle name="40% - Accent2 2 2 2 5 3 2" xfId="14666" xr:uid="{1A4623E3-CED0-4213-8CA9-7F39A26E12D8}"/>
    <cellStyle name="40% - Accent2 2 2 2 5 3 2 2" xfId="40840" xr:uid="{B8D9644C-2816-4EFB-8B07-9208981EE2E2}"/>
    <cellStyle name="40% - Accent2 2 2 2 5 3 3" xfId="31561" xr:uid="{4B68FC69-3C6A-4B90-BDB4-9F0E7D4F6CF9}"/>
    <cellStyle name="40% - Accent2 2 2 2 5 3 4" xfId="23113" xr:uid="{D78258CC-0752-4674-A271-50C11E138243}"/>
    <cellStyle name="40% - Accent2 2 2 2 5 4" xfId="10448" xr:uid="{A0023CBC-DE6F-408C-978F-7845F065374D}"/>
    <cellStyle name="40% - Accent2 2 2 2 5 4 2" xfId="36623" xr:uid="{3549DBAE-3FDB-4607-8A5D-780C64956AAC}"/>
    <cellStyle name="40% - Accent2 2 2 2 5 5" xfId="27343" xr:uid="{45A915D4-3887-47A7-A735-5CAD5522F35E}"/>
    <cellStyle name="40% - Accent2 2 2 2 5 6" xfId="18896" xr:uid="{08021D71-5BC2-435D-B28A-56E9AF8FEAB6}"/>
    <cellStyle name="40% - Accent2 2 2 2 6" xfId="2323" xr:uid="{00000000-0005-0000-0000-000075040000}"/>
    <cellStyle name="40% - Accent2 2 2 2 6 2" xfId="6629" xr:uid="{00000000-0005-0000-0000-000076040000}"/>
    <cellStyle name="40% - Accent2 2 2 2 6 2 2" xfId="15079" xr:uid="{E06BEB71-DE8A-4D15-9809-7C5C7F0C75E5}"/>
    <cellStyle name="40% - Accent2 2 2 2 6 2 2 2" xfId="41253" xr:uid="{3BE23D47-1F3C-4FDA-9710-C8927149DC6B}"/>
    <cellStyle name="40% - Accent2 2 2 2 6 2 3" xfId="31974" xr:uid="{76324C10-79F6-439B-94E4-4D0C7C233005}"/>
    <cellStyle name="40% - Accent2 2 2 2 6 2 4" xfId="23526" xr:uid="{A207B1C5-8B44-400F-9097-9AB2EF5208DC}"/>
    <cellStyle name="40% - Accent2 2 2 2 6 3" xfId="10861" xr:uid="{163EEF77-3362-44F4-98E1-26641130D6AF}"/>
    <cellStyle name="40% - Accent2 2 2 2 6 3 2" xfId="37036" xr:uid="{10D26730-E53E-43B7-8DCF-2D982F4F131F}"/>
    <cellStyle name="40% - Accent2 2 2 2 6 4" xfId="27756" xr:uid="{9997384C-33CE-4D0A-90AB-E82C2F8E25F0}"/>
    <cellStyle name="40% - Accent2 2 2 2 6 5" xfId="19309" xr:uid="{008E80F8-2690-4104-BC3C-F17483084160}"/>
    <cellStyle name="40% - Accent2 2 2 2 7" xfId="4563" xr:uid="{00000000-0005-0000-0000-000077040000}"/>
    <cellStyle name="40% - Accent2 2 2 2 7 2" xfId="13013" xr:uid="{ECDB86F6-357C-4C55-AE56-54FA4C43CB1C}"/>
    <cellStyle name="40% - Accent2 2 2 2 7 2 2" xfId="39187" xr:uid="{EEBFC858-97A9-4211-B349-203C383C593D}"/>
    <cellStyle name="40% - Accent2 2 2 2 7 3" xfId="29908" xr:uid="{A5A31888-4E7C-41F4-92D1-1B2E23D1E69A}"/>
    <cellStyle name="40% - Accent2 2 2 2 7 4" xfId="21460" xr:uid="{1EA53F00-B11F-42EB-8B2D-0B3814DDFEBA}"/>
    <cellStyle name="40% - Accent2 2 2 2 8" xfId="8795" xr:uid="{DB935F99-941D-48DC-964E-14DE25D22DDB}"/>
    <cellStyle name="40% - Accent2 2 2 2 8 2" xfId="34970" xr:uid="{37B9F991-98A5-4629-8DC9-14FFD685DB9E}"/>
    <cellStyle name="40% - Accent2 2 2 2 9" xfId="34138" xr:uid="{61AF45C7-F43B-414E-ACED-5D35B97F68A2}"/>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BE425B32-8D43-4EFE-8042-E55C53586A52}"/>
    <cellStyle name="40% - Accent2 2 2 3 2 2 2 2" xfId="41745" xr:uid="{367CAD11-B5CC-42E7-8D81-8EF14609CE37}"/>
    <cellStyle name="40% - Accent2 2 2 3 2 2 3" xfId="32466" xr:uid="{76986124-ED1F-4F4B-B413-19EAC22C819C}"/>
    <cellStyle name="40% - Accent2 2 2 3 2 2 4" xfId="24018" xr:uid="{3373EE3A-7BB6-4C45-8B8F-64591B23C962}"/>
    <cellStyle name="40% - Accent2 2 2 3 2 3" xfId="11353" xr:uid="{38361535-5338-49E6-8F18-8E258AB8826B}"/>
    <cellStyle name="40% - Accent2 2 2 3 2 3 2" xfId="37528" xr:uid="{4DAF7B8E-53F2-407B-AA17-423D655AB6EE}"/>
    <cellStyle name="40% - Accent2 2 2 3 2 4" xfId="28248" xr:uid="{F5CBFB42-91A4-4943-B718-973C438B779E}"/>
    <cellStyle name="40% - Accent2 2 2 3 2 5" xfId="19801" xr:uid="{3BA39B0A-8DF2-4236-89FD-394B058949D5}"/>
    <cellStyle name="40% - Accent2 2 2 3 3" xfId="4976" xr:uid="{00000000-0005-0000-0000-00007B040000}"/>
    <cellStyle name="40% - Accent2 2 2 3 3 2" xfId="13426" xr:uid="{BD49D16B-ED63-4B3B-974A-B71EA66BDE66}"/>
    <cellStyle name="40% - Accent2 2 2 3 3 2 2" xfId="39600" xr:uid="{FCE0DF9C-4879-4898-81D7-E795439AE00B}"/>
    <cellStyle name="40% - Accent2 2 2 3 3 3" xfId="30321" xr:uid="{BCB3D96F-12FC-4520-A954-AF5C142B3F11}"/>
    <cellStyle name="40% - Accent2 2 2 3 3 4" xfId="21873" xr:uid="{3A518D82-75CE-42E5-9FD6-A487F117128A}"/>
    <cellStyle name="40% - Accent2 2 2 3 4" xfId="9208" xr:uid="{9A8CF7DD-0D4D-4B99-AF46-470A8AAD6D13}"/>
    <cellStyle name="40% - Accent2 2 2 3 4 2" xfId="35383" xr:uid="{83361BF2-B042-4A61-9EA9-9B950C27993D}"/>
    <cellStyle name="40% - Accent2 2 2 3 5" xfId="34553" xr:uid="{2A69EEF2-6C28-4E9A-A597-08A87B505211}"/>
    <cellStyle name="40% - Accent2 2 2 3 6" xfId="26103" xr:uid="{EF513425-7C7C-4937-9F34-A1CF49E31574}"/>
    <cellStyle name="40% - Accent2 2 2 3 7" xfId="17656" xr:uid="{1F88DFE9-402F-4BBA-BFD8-2926660A1323}"/>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83D9C44B-DFDE-479E-9C02-030C5933B854}"/>
    <cellStyle name="40% - Accent2 2 2 4 2 2 2 2" xfId="42158" xr:uid="{9CB64047-0B22-4E24-9907-6E360057F582}"/>
    <cellStyle name="40% - Accent2 2 2 4 2 2 3" xfId="32879" xr:uid="{D6571AAF-15A2-4B50-AEFE-6F367B652A0E}"/>
    <cellStyle name="40% - Accent2 2 2 4 2 2 4" xfId="24431" xr:uid="{73B0F3D7-DC29-4BBA-8F13-BA847BBCF84B}"/>
    <cellStyle name="40% - Accent2 2 2 4 2 3" xfId="11766" xr:uid="{7AEDE583-CB2C-4816-A9CC-61B4D23EC482}"/>
    <cellStyle name="40% - Accent2 2 2 4 2 3 2" xfId="37941" xr:uid="{FB37C55F-1C68-4C3F-A04E-751AE97CF824}"/>
    <cellStyle name="40% - Accent2 2 2 4 2 4" xfId="28661" xr:uid="{59DFFAFA-E6AC-48FE-82A8-4E715D5E4ED5}"/>
    <cellStyle name="40% - Accent2 2 2 4 2 5" xfId="20214" xr:uid="{26F425B5-AE86-4275-8A10-167B731F3BAD}"/>
    <cellStyle name="40% - Accent2 2 2 4 3" xfId="5389" xr:uid="{00000000-0005-0000-0000-00007F040000}"/>
    <cellStyle name="40% - Accent2 2 2 4 3 2" xfId="13839" xr:uid="{4C84959B-CC20-4977-8BC2-8CB8379F15EA}"/>
    <cellStyle name="40% - Accent2 2 2 4 3 2 2" xfId="40013" xr:uid="{BE390257-A3ED-4393-ABEC-D374220ED6FD}"/>
    <cellStyle name="40% - Accent2 2 2 4 3 3" xfId="30734" xr:uid="{BF1C4ED3-03DD-4CC9-8711-80083B17094F}"/>
    <cellStyle name="40% - Accent2 2 2 4 3 4" xfId="22286" xr:uid="{EF289752-C48D-4344-84CF-9AB8291B580E}"/>
    <cellStyle name="40% - Accent2 2 2 4 4" xfId="9621" xr:uid="{76C874C9-91F9-4805-B97F-78C184E175A5}"/>
    <cellStyle name="40% - Accent2 2 2 4 4 2" xfId="35796" xr:uid="{75746226-9E13-47C0-A899-BBC438F179F2}"/>
    <cellStyle name="40% - Accent2 2 2 4 5" xfId="26516" xr:uid="{B9D4FC93-41A3-4525-9022-B023E6FC048F}"/>
    <cellStyle name="40% - Accent2 2 2 4 6" xfId="18069" xr:uid="{01B5D806-8DB0-49C1-9C25-D2EF62A7FF13}"/>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9E18EB9F-D61F-47AD-8E8D-BF36126E5A59}"/>
    <cellStyle name="40% - Accent2 2 2 5 2 2 2 2" xfId="42571" xr:uid="{52CC877F-0573-4D80-A0D0-5F3A7BAF6B32}"/>
    <cellStyle name="40% - Accent2 2 2 5 2 2 3" xfId="33292" xr:uid="{6AED8DB2-D699-4B4C-862F-8931A0A36BE6}"/>
    <cellStyle name="40% - Accent2 2 2 5 2 2 4" xfId="24844" xr:uid="{C691FCCC-A445-4192-AA92-D3B6A531380C}"/>
    <cellStyle name="40% - Accent2 2 2 5 2 3" xfId="12179" xr:uid="{8222B577-B10F-4CE6-B48E-17672D63BB36}"/>
    <cellStyle name="40% - Accent2 2 2 5 2 3 2" xfId="38354" xr:uid="{54A78D40-F675-4B71-B9DF-743DEA76AF27}"/>
    <cellStyle name="40% - Accent2 2 2 5 2 4" xfId="29074" xr:uid="{1C7FC057-B065-4EDD-A2EF-915F5D282C46}"/>
    <cellStyle name="40% - Accent2 2 2 5 2 5" xfId="20627" xr:uid="{DF2AFF45-BE47-4443-B888-43689E473CB1}"/>
    <cellStyle name="40% - Accent2 2 2 5 3" xfId="5802" xr:uid="{00000000-0005-0000-0000-000083040000}"/>
    <cellStyle name="40% - Accent2 2 2 5 3 2" xfId="14252" xr:uid="{92EC5F9A-866E-4A1E-8C5A-A240FA6CD0E7}"/>
    <cellStyle name="40% - Accent2 2 2 5 3 2 2" xfId="40426" xr:uid="{F5B78F63-0EDD-45F6-9553-31248C0D7F85}"/>
    <cellStyle name="40% - Accent2 2 2 5 3 3" xfId="31147" xr:uid="{589845D6-800C-4AAA-ABA6-7D91A2D30B00}"/>
    <cellStyle name="40% - Accent2 2 2 5 3 4" xfId="22699" xr:uid="{A3B37CB1-6EA1-4F76-8121-E00DE2D9C898}"/>
    <cellStyle name="40% - Accent2 2 2 5 4" xfId="10034" xr:uid="{E072A3D6-1522-4CA8-99BA-A29308C57975}"/>
    <cellStyle name="40% - Accent2 2 2 5 4 2" xfId="36209" xr:uid="{44417F1A-B938-46CB-8162-49CE36CC6788}"/>
    <cellStyle name="40% - Accent2 2 2 5 5" xfId="26929" xr:uid="{643B6EDB-D2B2-4E3B-9266-25423F4AB806}"/>
    <cellStyle name="40% - Accent2 2 2 5 6" xfId="18482" xr:uid="{D36A2AEC-94C9-4A83-95C7-B38D63F9BD13}"/>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816F9F15-867E-4E28-B38C-CFF83771D744}"/>
    <cellStyle name="40% - Accent2 2 2 6 2 2 2 2" xfId="42984" xr:uid="{86484774-7A3B-438C-A05C-9CC2B8BFF32C}"/>
    <cellStyle name="40% - Accent2 2 2 6 2 2 3" xfId="33705" xr:uid="{48AFD50C-6DB8-4505-9D20-9CD807C612F4}"/>
    <cellStyle name="40% - Accent2 2 2 6 2 2 4" xfId="25257" xr:uid="{54920823-562A-4D36-8AAB-8C26EC2BBBDD}"/>
    <cellStyle name="40% - Accent2 2 2 6 2 3" xfId="12592" xr:uid="{685DA132-45E7-490B-9CB2-234B2177B9BD}"/>
    <cellStyle name="40% - Accent2 2 2 6 2 3 2" xfId="38767" xr:uid="{AF013D1B-2F6F-4747-A69B-36B58F7133BF}"/>
    <cellStyle name="40% - Accent2 2 2 6 2 4" xfId="29487" xr:uid="{F7BF336D-F652-4E25-A398-2744B832D078}"/>
    <cellStyle name="40% - Accent2 2 2 6 2 5" xfId="21040" xr:uid="{21257DF6-0BD3-4099-AD04-DFC2FF669642}"/>
    <cellStyle name="40% - Accent2 2 2 6 3" xfId="6215" xr:uid="{00000000-0005-0000-0000-000087040000}"/>
    <cellStyle name="40% - Accent2 2 2 6 3 2" xfId="14665" xr:uid="{AF58219F-28C3-4220-B869-2C1770FEA733}"/>
    <cellStyle name="40% - Accent2 2 2 6 3 2 2" xfId="40839" xr:uid="{91EBD239-AB89-4623-B0EB-75A803DA1EB5}"/>
    <cellStyle name="40% - Accent2 2 2 6 3 3" xfId="31560" xr:uid="{9DC894DA-75BA-4FEE-B237-4222AAF9C6B0}"/>
    <cellStyle name="40% - Accent2 2 2 6 3 4" xfId="23112" xr:uid="{0A99397B-4E3F-4BFD-BDDC-5124213BBF02}"/>
    <cellStyle name="40% - Accent2 2 2 6 4" xfId="10447" xr:uid="{100A4DDA-2682-49F1-ADBB-E670EE4AE8F4}"/>
    <cellStyle name="40% - Accent2 2 2 6 4 2" xfId="36622" xr:uid="{2CE66D79-1790-4AC5-97C7-6B38BB83CDE1}"/>
    <cellStyle name="40% - Accent2 2 2 6 5" xfId="27342" xr:uid="{934FE312-A1D1-401A-9F82-EDBDA691DB19}"/>
    <cellStyle name="40% - Accent2 2 2 6 6" xfId="18895" xr:uid="{76EE2DA4-B752-41EF-A5A6-848D5D927C6F}"/>
    <cellStyle name="40% - Accent2 2 2 7" xfId="2322" xr:uid="{00000000-0005-0000-0000-000088040000}"/>
    <cellStyle name="40% - Accent2 2 2 7 2" xfId="6628" xr:uid="{00000000-0005-0000-0000-000089040000}"/>
    <cellStyle name="40% - Accent2 2 2 7 2 2" xfId="15078" xr:uid="{0240864A-A04C-4985-9461-DFAE9AD910D5}"/>
    <cellStyle name="40% - Accent2 2 2 7 2 2 2" xfId="41252" xr:uid="{8C11C35E-638E-4BBA-9C79-9C9E4FF586B3}"/>
    <cellStyle name="40% - Accent2 2 2 7 2 3" xfId="31973" xr:uid="{B55633B9-6DC0-4131-87E3-FA8FB0D3F74C}"/>
    <cellStyle name="40% - Accent2 2 2 7 2 4" xfId="23525" xr:uid="{59C75A8C-EEA6-4C9F-93A8-FAD49B8C93D5}"/>
    <cellStyle name="40% - Accent2 2 2 7 3" xfId="10860" xr:uid="{0DB4A70B-6B38-494D-BFB9-64A05E960BE4}"/>
    <cellStyle name="40% - Accent2 2 2 7 3 2" xfId="37035" xr:uid="{14A8AF73-7E27-43FF-8AC0-27F05E983F10}"/>
    <cellStyle name="40% - Accent2 2 2 7 4" xfId="27755" xr:uid="{0F23E65F-2E66-4617-8737-4749D804F9CC}"/>
    <cellStyle name="40% - Accent2 2 2 7 5" xfId="19308" xr:uid="{48395345-992A-4700-A61D-1BC07B239CCC}"/>
    <cellStyle name="40% - Accent2 2 2 8" xfId="4562" xr:uid="{00000000-0005-0000-0000-00008A040000}"/>
    <cellStyle name="40% - Accent2 2 2 8 2" xfId="13012" xr:uid="{ACD2318A-F57F-447E-B62A-7930284ABEAB}"/>
    <cellStyle name="40% - Accent2 2 2 8 2 2" xfId="39186" xr:uid="{A1719235-DCC8-4D1F-90D7-A5FB678B0C0B}"/>
    <cellStyle name="40% - Accent2 2 2 8 3" xfId="29907" xr:uid="{8358829E-3539-479F-BB44-8882DC8F0815}"/>
    <cellStyle name="40% - Accent2 2 2 8 4" xfId="21459" xr:uid="{7F993313-EA4C-4F6E-9836-0DA2739FC815}"/>
    <cellStyle name="40% - Accent2 2 2 9" xfId="8794" xr:uid="{760A2440-2B52-4386-9A4F-39F8C865FB9B}"/>
    <cellStyle name="40% - Accent2 2 2 9 2" xfId="34969" xr:uid="{91253597-6ADA-42BF-B83B-3407C5A41DC2}"/>
    <cellStyle name="40% - Accent2 2 3" xfId="61" xr:uid="{00000000-0005-0000-0000-00008B040000}"/>
    <cellStyle name="40% - Accent2 2 3 10" xfId="25691" xr:uid="{0AC1BCDC-2A1A-4FFA-A087-AFF35D993746}"/>
    <cellStyle name="40% - Accent2 2 3 11" xfId="17244" xr:uid="{8AAD1980-0B2D-4459-BC07-8B2B783CE418}"/>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8DCF823D-6937-4AAE-A705-A04FC446CB5C}"/>
    <cellStyle name="40% - Accent2 2 3 2 2 2 2 2" xfId="41747" xr:uid="{865637C8-483F-49CD-9BDF-D7293E8A6A58}"/>
    <cellStyle name="40% - Accent2 2 3 2 2 2 3" xfId="32468" xr:uid="{8EDCD648-B43B-47DB-B893-9AD9CF1A263E}"/>
    <cellStyle name="40% - Accent2 2 3 2 2 2 4" xfId="24020" xr:uid="{775758E4-425A-4059-A0E7-A4F014F851E9}"/>
    <cellStyle name="40% - Accent2 2 3 2 2 3" xfId="11355" xr:uid="{359E8356-24D9-4633-9001-76C34F8DE03C}"/>
    <cellStyle name="40% - Accent2 2 3 2 2 3 2" xfId="37530" xr:uid="{6E6E8C6B-B55C-437F-8C2D-7442E91A9ACD}"/>
    <cellStyle name="40% - Accent2 2 3 2 2 4" xfId="28250" xr:uid="{E43F1701-CF50-49C6-BA0A-C17EF992840B}"/>
    <cellStyle name="40% - Accent2 2 3 2 2 5" xfId="19803" xr:uid="{42E92A68-2003-44B3-87BC-9F65E31191CE}"/>
    <cellStyle name="40% - Accent2 2 3 2 3" xfId="4978" xr:uid="{00000000-0005-0000-0000-00008F040000}"/>
    <cellStyle name="40% - Accent2 2 3 2 3 2" xfId="13428" xr:uid="{77C3242B-E4B6-442E-9AD6-3D9C437EF67B}"/>
    <cellStyle name="40% - Accent2 2 3 2 3 2 2" xfId="39602" xr:uid="{B369F907-8708-45DE-BA4C-F356837B3E71}"/>
    <cellStyle name="40% - Accent2 2 3 2 3 3" xfId="30323" xr:uid="{5595969E-FDE2-4D70-81BB-FFA8B2B42F1C}"/>
    <cellStyle name="40% - Accent2 2 3 2 3 4" xfId="21875" xr:uid="{7529E424-5C89-4D39-9966-8039E56866E1}"/>
    <cellStyle name="40% - Accent2 2 3 2 4" xfId="9210" xr:uid="{C099CF79-D544-437A-8BA7-6F90060A6456}"/>
    <cellStyle name="40% - Accent2 2 3 2 4 2" xfId="35385" xr:uid="{C2272A14-C3C8-4504-80C0-472F066BFC3C}"/>
    <cellStyle name="40% - Accent2 2 3 2 5" xfId="34555" xr:uid="{A12C696D-823D-473A-828E-EFB22BDE3C64}"/>
    <cellStyle name="40% - Accent2 2 3 2 6" xfId="26105" xr:uid="{0DD1DC74-9F31-4DE1-B8D1-392C448CD0DC}"/>
    <cellStyle name="40% - Accent2 2 3 2 7" xfId="17658" xr:uid="{E9459F6F-1597-4027-8F70-03CAC36A51BB}"/>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FCC8DDE6-6F59-4EAF-9447-1797B9E3D6E5}"/>
    <cellStyle name="40% - Accent2 2 3 3 2 2 2 2" xfId="42160" xr:uid="{B1DEAB6F-E640-4239-818C-B006772AD4D7}"/>
    <cellStyle name="40% - Accent2 2 3 3 2 2 3" xfId="32881" xr:uid="{8E28EA93-055A-453C-8CE0-A160EAE5D45D}"/>
    <cellStyle name="40% - Accent2 2 3 3 2 2 4" xfId="24433" xr:uid="{18044FBA-210F-4170-8539-A0110B81227F}"/>
    <cellStyle name="40% - Accent2 2 3 3 2 3" xfId="11768" xr:uid="{C8ACE266-EDCB-482F-8728-EA99A8480F4F}"/>
    <cellStyle name="40% - Accent2 2 3 3 2 3 2" xfId="37943" xr:uid="{6F53C370-0E4E-4AAF-BC74-9012B6096A14}"/>
    <cellStyle name="40% - Accent2 2 3 3 2 4" xfId="28663" xr:uid="{BEB0D886-DF50-499E-8583-4137891A6BBF}"/>
    <cellStyle name="40% - Accent2 2 3 3 2 5" xfId="20216" xr:uid="{B13151C2-A952-485C-BB0A-283691D6A5F3}"/>
    <cellStyle name="40% - Accent2 2 3 3 3" xfId="5391" xr:uid="{00000000-0005-0000-0000-000093040000}"/>
    <cellStyle name="40% - Accent2 2 3 3 3 2" xfId="13841" xr:uid="{9800D616-05CF-45F5-8CA3-4512B9499E5A}"/>
    <cellStyle name="40% - Accent2 2 3 3 3 2 2" xfId="40015" xr:uid="{9938F0E0-A7BE-4456-AA92-ECEA6B215A6C}"/>
    <cellStyle name="40% - Accent2 2 3 3 3 3" xfId="30736" xr:uid="{9FA053F0-A80E-4461-9E0A-E86CDD8CE9A1}"/>
    <cellStyle name="40% - Accent2 2 3 3 3 4" xfId="22288" xr:uid="{E8A6462D-282C-4883-A6B2-D042539C6081}"/>
    <cellStyle name="40% - Accent2 2 3 3 4" xfId="9623" xr:uid="{390B53BB-4BBE-4281-98A7-1C0CEE4429CD}"/>
    <cellStyle name="40% - Accent2 2 3 3 4 2" xfId="35798" xr:uid="{FDA2C6A1-25AC-472F-B925-9E33D98048A6}"/>
    <cellStyle name="40% - Accent2 2 3 3 5" xfId="26518" xr:uid="{F939BBA3-0F03-4F42-A627-B360CF1FB435}"/>
    <cellStyle name="40% - Accent2 2 3 3 6" xfId="18071" xr:uid="{C94B18B2-29E3-4A8F-B5C5-539B2F1D7105}"/>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7A872E1D-CC07-45C7-8662-61D2802A1741}"/>
    <cellStyle name="40% - Accent2 2 3 4 2 2 2 2" xfId="42573" xr:uid="{DF806F1C-3B8B-4D93-9BC7-6A9ADD3E110F}"/>
    <cellStyle name="40% - Accent2 2 3 4 2 2 3" xfId="33294" xr:uid="{DE4D3918-874E-4DD1-B6DC-DB1925B3BB14}"/>
    <cellStyle name="40% - Accent2 2 3 4 2 2 4" xfId="24846" xr:uid="{B92CE02A-46E2-469C-8008-66105E766855}"/>
    <cellStyle name="40% - Accent2 2 3 4 2 3" xfId="12181" xr:uid="{BD2E569A-15CE-46F7-A8B2-925A70AE7191}"/>
    <cellStyle name="40% - Accent2 2 3 4 2 3 2" xfId="38356" xr:uid="{F19A1D75-C920-4AB9-8435-467BA0A20360}"/>
    <cellStyle name="40% - Accent2 2 3 4 2 4" xfId="29076" xr:uid="{8E8364C5-6035-4F08-9A62-118DE58D707D}"/>
    <cellStyle name="40% - Accent2 2 3 4 2 5" xfId="20629" xr:uid="{E3CC33E0-FCE7-4505-A61D-0AFDB04E6844}"/>
    <cellStyle name="40% - Accent2 2 3 4 3" xfId="5804" xr:uid="{00000000-0005-0000-0000-000097040000}"/>
    <cellStyle name="40% - Accent2 2 3 4 3 2" xfId="14254" xr:uid="{E413A17C-641C-4577-B718-708B6C53F635}"/>
    <cellStyle name="40% - Accent2 2 3 4 3 2 2" xfId="40428" xr:uid="{0A0979DF-2968-49FB-9DE3-BBCF9FA07354}"/>
    <cellStyle name="40% - Accent2 2 3 4 3 3" xfId="31149" xr:uid="{42259AB0-B74D-4D3B-A7B3-999798886D5D}"/>
    <cellStyle name="40% - Accent2 2 3 4 3 4" xfId="22701" xr:uid="{57503A41-7C5B-4815-B5B2-F1988C73E715}"/>
    <cellStyle name="40% - Accent2 2 3 4 4" xfId="10036" xr:uid="{3FF190A3-2993-46A8-9219-54E90A76032C}"/>
    <cellStyle name="40% - Accent2 2 3 4 4 2" xfId="36211" xr:uid="{38790FF9-1F33-48BA-A980-2D817D62FFC9}"/>
    <cellStyle name="40% - Accent2 2 3 4 5" xfId="26931" xr:uid="{36C32360-43A8-403F-9BEE-321DDD588F21}"/>
    <cellStyle name="40% - Accent2 2 3 4 6" xfId="18484" xr:uid="{2575D77A-64DD-4F7B-ACA4-62A14A496B2F}"/>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DA2BFB23-1E79-44B2-A9E8-97FDAF3A1E96}"/>
    <cellStyle name="40% - Accent2 2 3 5 2 2 2 2" xfId="42986" xr:uid="{54BCB651-51B5-4832-A665-4CC3AD5F5AA7}"/>
    <cellStyle name="40% - Accent2 2 3 5 2 2 3" xfId="33707" xr:uid="{57AF154C-14FE-4211-95BE-46EE3041DDFD}"/>
    <cellStyle name="40% - Accent2 2 3 5 2 2 4" xfId="25259" xr:uid="{0CB39EBE-EC6B-4AE5-8327-7D375ADE6156}"/>
    <cellStyle name="40% - Accent2 2 3 5 2 3" xfId="12594" xr:uid="{F011887E-D2E3-4C00-B8C2-934F983D0D08}"/>
    <cellStyle name="40% - Accent2 2 3 5 2 3 2" xfId="38769" xr:uid="{3EC75497-4F12-4D3D-9921-75B6619842BB}"/>
    <cellStyle name="40% - Accent2 2 3 5 2 4" xfId="29489" xr:uid="{DB510759-4564-4959-939B-887F54CA0EC6}"/>
    <cellStyle name="40% - Accent2 2 3 5 2 5" xfId="21042" xr:uid="{80FA6FB5-3310-459B-B4C1-697A28BCB672}"/>
    <cellStyle name="40% - Accent2 2 3 5 3" xfId="6217" xr:uid="{00000000-0005-0000-0000-00009B040000}"/>
    <cellStyle name="40% - Accent2 2 3 5 3 2" xfId="14667" xr:uid="{4469C89A-1864-43B4-A502-48F87F1DBC01}"/>
    <cellStyle name="40% - Accent2 2 3 5 3 2 2" xfId="40841" xr:uid="{6CFC3F84-3803-465F-8F92-76758DBD6ACF}"/>
    <cellStyle name="40% - Accent2 2 3 5 3 3" xfId="31562" xr:uid="{6901B27D-17CD-49C2-8AE7-F6E70B7E715A}"/>
    <cellStyle name="40% - Accent2 2 3 5 3 4" xfId="23114" xr:uid="{9ED474F9-7A31-4135-8D68-EF23AE19C76E}"/>
    <cellStyle name="40% - Accent2 2 3 5 4" xfId="10449" xr:uid="{920700F0-A458-49DC-A017-29FAF63ECA37}"/>
    <cellStyle name="40% - Accent2 2 3 5 4 2" xfId="36624" xr:uid="{5E9F9930-B545-4D8A-B593-35898BBF44E3}"/>
    <cellStyle name="40% - Accent2 2 3 5 5" xfId="27344" xr:uid="{D5344FD6-0A4F-4E20-AB28-5B7E3F5FA74E}"/>
    <cellStyle name="40% - Accent2 2 3 5 6" xfId="18897" xr:uid="{63922C66-4298-4889-A76A-56BF056F7696}"/>
    <cellStyle name="40% - Accent2 2 3 6" xfId="2324" xr:uid="{00000000-0005-0000-0000-00009C040000}"/>
    <cellStyle name="40% - Accent2 2 3 6 2" xfId="6630" xr:uid="{00000000-0005-0000-0000-00009D040000}"/>
    <cellStyle name="40% - Accent2 2 3 6 2 2" xfId="15080" xr:uid="{AE532701-D7AE-447C-8EEB-022AB8890AB9}"/>
    <cellStyle name="40% - Accent2 2 3 6 2 2 2" xfId="41254" xr:uid="{0230A7A3-A53D-4E48-B988-C2995E7815E1}"/>
    <cellStyle name="40% - Accent2 2 3 6 2 3" xfId="31975" xr:uid="{F156CE12-C955-42BD-A9F4-2903F62D3B63}"/>
    <cellStyle name="40% - Accent2 2 3 6 2 4" xfId="23527" xr:uid="{6BF08A73-A1F1-461E-B11F-4B0FF5B8A83F}"/>
    <cellStyle name="40% - Accent2 2 3 6 3" xfId="10862" xr:uid="{A08BFB89-5C35-41A1-8C77-B27A51494893}"/>
    <cellStyle name="40% - Accent2 2 3 6 3 2" xfId="37037" xr:uid="{EF12CEC1-ECBB-4AF4-9ECE-EEF5E4CE4E47}"/>
    <cellStyle name="40% - Accent2 2 3 6 4" xfId="27757" xr:uid="{D21783AF-9BE4-4C13-986F-9FB90610B639}"/>
    <cellStyle name="40% - Accent2 2 3 6 5" xfId="19310" xr:uid="{42A24DB4-C938-45EE-9016-17A32E99F161}"/>
    <cellStyle name="40% - Accent2 2 3 7" xfId="4564" xr:uid="{00000000-0005-0000-0000-00009E040000}"/>
    <cellStyle name="40% - Accent2 2 3 7 2" xfId="13014" xr:uid="{D9D8579A-6903-43E5-BF1A-4A6EAE88304F}"/>
    <cellStyle name="40% - Accent2 2 3 7 2 2" xfId="39188" xr:uid="{B7DDBD36-C925-40C2-A7D8-CC3F3747CF20}"/>
    <cellStyle name="40% - Accent2 2 3 7 3" xfId="29909" xr:uid="{D8DD039C-9748-4310-B46A-F7AA4D2080D9}"/>
    <cellStyle name="40% - Accent2 2 3 7 4" xfId="21461" xr:uid="{C62AB92A-7D94-4B54-A895-96BF70CDD4B1}"/>
    <cellStyle name="40% - Accent2 2 3 8" xfId="8796" xr:uid="{6CAF4810-5ACD-4E08-921D-60B00674A02C}"/>
    <cellStyle name="40% - Accent2 2 3 8 2" xfId="34971" xr:uid="{37ECEAC5-223B-4290-8D5D-F3015C81DD37}"/>
    <cellStyle name="40% - Accent2 2 3 9" xfId="34139" xr:uid="{1625D7DF-8025-4F58-BA83-F0D25248C2D1}"/>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94EB0CBB-F47B-44B1-BECA-49C7218540C9}"/>
    <cellStyle name="40% - Accent2 2 4 2 2 2 2" xfId="41744" xr:uid="{3E4643B6-4312-4BCA-A2DE-CCAB6706A113}"/>
    <cellStyle name="40% - Accent2 2 4 2 2 3" xfId="32465" xr:uid="{CA96198B-A718-48D3-ADBF-F900B3B76AD5}"/>
    <cellStyle name="40% - Accent2 2 4 2 2 4" xfId="24017" xr:uid="{CEB78911-B83A-49F5-B6C2-021A3D5292E3}"/>
    <cellStyle name="40% - Accent2 2 4 2 3" xfId="11352" xr:uid="{1427BD65-3EF4-47AA-B3FF-BD1695684CE9}"/>
    <cellStyle name="40% - Accent2 2 4 2 3 2" xfId="37527" xr:uid="{A53C4EFA-A976-4E21-A3A8-5B9A0C6572CE}"/>
    <cellStyle name="40% - Accent2 2 4 2 4" xfId="28247" xr:uid="{E2C25674-BC47-4257-AA0C-05A738DB7432}"/>
    <cellStyle name="40% - Accent2 2 4 2 5" xfId="19800" xr:uid="{792BC4F6-B6FA-4C44-A940-70EB1BDB026D}"/>
    <cellStyle name="40% - Accent2 2 4 3" xfId="4975" xr:uid="{00000000-0005-0000-0000-0000A2040000}"/>
    <cellStyle name="40% - Accent2 2 4 3 2" xfId="13425" xr:uid="{E85BAD9D-9953-4136-B797-2B335CE56AAD}"/>
    <cellStyle name="40% - Accent2 2 4 3 2 2" xfId="39599" xr:uid="{1D849B4C-BB2F-476A-BAA4-7922A88D4EA5}"/>
    <cellStyle name="40% - Accent2 2 4 3 3" xfId="30320" xr:uid="{79B12E20-0E98-4CE6-9CB7-110051419BB0}"/>
    <cellStyle name="40% - Accent2 2 4 3 4" xfId="21872" xr:uid="{8D7A1821-016C-44D5-9F2E-9597063B987E}"/>
    <cellStyle name="40% - Accent2 2 4 4" xfId="9207" xr:uid="{5AB8A63C-38B0-4967-ADC7-A4A0C1A672F3}"/>
    <cellStyle name="40% - Accent2 2 4 4 2" xfId="35382" xr:uid="{FAF99EE9-B6E4-48D1-9CA8-EA26FA02BCB8}"/>
    <cellStyle name="40% - Accent2 2 4 5" xfId="34552" xr:uid="{A28737AC-2F79-4589-A384-7A97B9A74CFD}"/>
    <cellStyle name="40% - Accent2 2 4 6" xfId="26102" xr:uid="{AB21EA73-04EC-4BA3-832C-B7A68CCF5CF5}"/>
    <cellStyle name="40% - Accent2 2 4 7" xfId="17655" xr:uid="{9C77AFC9-569D-47F3-B97C-C118E2C283AB}"/>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42C28192-D03A-4415-9A8B-BFCB7259CDD0}"/>
    <cellStyle name="40% - Accent2 2 5 2 2 2 2" xfId="42157" xr:uid="{CA204E21-D6F7-4078-8BE1-13903B761971}"/>
    <cellStyle name="40% - Accent2 2 5 2 2 3" xfId="32878" xr:uid="{20A32FD4-BA6C-49A3-A47C-C8F9A0B7F887}"/>
    <cellStyle name="40% - Accent2 2 5 2 2 4" xfId="24430" xr:uid="{E49B525C-B9D3-470C-8CCD-5C568CC7871E}"/>
    <cellStyle name="40% - Accent2 2 5 2 3" xfId="11765" xr:uid="{79A3DE6A-54D3-4AD5-86B8-913524C1FCA1}"/>
    <cellStyle name="40% - Accent2 2 5 2 3 2" xfId="37940" xr:uid="{1D4C37BA-A412-4388-B453-DC8CB908882C}"/>
    <cellStyle name="40% - Accent2 2 5 2 4" xfId="28660" xr:uid="{A491BCAC-5AAF-4B82-84BE-5056B2CFFA9C}"/>
    <cellStyle name="40% - Accent2 2 5 2 5" xfId="20213" xr:uid="{4A5AFE6A-FE3A-467E-B4F9-3A5BA25762C7}"/>
    <cellStyle name="40% - Accent2 2 5 3" xfId="5388" xr:uid="{00000000-0005-0000-0000-0000A6040000}"/>
    <cellStyle name="40% - Accent2 2 5 3 2" xfId="13838" xr:uid="{0DCF4680-3D5D-4E29-87C8-4F07F744F598}"/>
    <cellStyle name="40% - Accent2 2 5 3 2 2" xfId="40012" xr:uid="{E645EF5D-FEE9-457D-BE76-7A2EF8C54355}"/>
    <cellStyle name="40% - Accent2 2 5 3 3" xfId="30733" xr:uid="{C9EE3FB6-FFAB-4488-BCB5-6A3F1A60AC72}"/>
    <cellStyle name="40% - Accent2 2 5 3 4" xfId="22285" xr:uid="{CF86C555-5082-4954-8CD1-F1DD438955DD}"/>
    <cellStyle name="40% - Accent2 2 5 4" xfId="9620" xr:uid="{9826DB9D-D1CF-4DFB-B9BD-DC0A75FAB93F}"/>
    <cellStyle name="40% - Accent2 2 5 4 2" xfId="35795" xr:uid="{79287778-1F0A-4D0A-AC08-6E1064A61DA4}"/>
    <cellStyle name="40% - Accent2 2 5 5" xfId="26515" xr:uid="{625E5E8B-3B3A-495C-9355-C8317C150158}"/>
    <cellStyle name="40% - Accent2 2 5 6" xfId="18068" xr:uid="{FE825DC8-A448-4C56-B089-2893FD1DCB9D}"/>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4F0B77CA-9B53-4F99-A75C-EDF1464E00B4}"/>
    <cellStyle name="40% - Accent2 2 6 2 2 2 2" xfId="42570" xr:uid="{70454B29-E8F3-4C82-B42D-1A0E50DECA34}"/>
    <cellStyle name="40% - Accent2 2 6 2 2 3" xfId="33291" xr:uid="{2A215D88-E186-4B6B-B546-90DA529C548E}"/>
    <cellStyle name="40% - Accent2 2 6 2 2 4" xfId="24843" xr:uid="{E1C1BD1D-3B27-491F-9213-4C6BACEAF741}"/>
    <cellStyle name="40% - Accent2 2 6 2 3" xfId="12178" xr:uid="{B523BFC1-A61D-4298-B21C-A0B7FD6BAA1D}"/>
    <cellStyle name="40% - Accent2 2 6 2 3 2" xfId="38353" xr:uid="{21C4DDC4-5C3C-446D-82BA-53A9F8D47BE2}"/>
    <cellStyle name="40% - Accent2 2 6 2 4" xfId="29073" xr:uid="{94377B25-C243-4A38-8282-9E877E4BC273}"/>
    <cellStyle name="40% - Accent2 2 6 2 5" xfId="20626" xr:uid="{C9A34512-4133-42B7-8414-AEC26C0DD20E}"/>
    <cellStyle name="40% - Accent2 2 6 3" xfId="5801" xr:uid="{00000000-0005-0000-0000-0000AA040000}"/>
    <cellStyle name="40% - Accent2 2 6 3 2" xfId="14251" xr:uid="{A505194D-C9ED-4463-9133-AA2623C15C9A}"/>
    <cellStyle name="40% - Accent2 2 6 3 2 2" xfId="40425" xr:uid="{CEE15C8B-DF03-4519-AA47-80069495A7B9}"/>
    <cellStyle name="40% - Accent2 2 6 3 3" xfId="31146" xr:uid="{5551B5CF-8E89-4162-9623-342E12470799}"/>
    <cellStyle name="40% - Accent2 2 6 3 4" xfId="22698" xr:uid="{1E5DAF2D-F80F-4BA7-BEEE-CB87F61F1BE6}"/>
    <cellStyle name="40% - Accent2 2 6 4" xfId="10033" xr:uid="{5D821554-0939-45EA-9105-0C27BF9744D5}"/>
    <cellStyle name="40% - Accent2 2 6 4 2" xfId="36208" xr:uid="{41201194-D7B9-402B-9284-CBE320F0DF5C}"/>
    <cellStyle name="40% - Accent2 2 6 5" xfId="26928" xr:uid="{C721501A-9D16-45C9-A79C-B18E7ADAAC72}"/>
    <cellStyle name="40% - Accent2 2 6 6" xfId="18481" xr:uid="{91352766-9054-45CC-8AD6-A03F32EE8A09}"/>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8E4C54D4-5C95-4509-B82E-C49AAE1E3A1B}"/>
    <cellStyle name="40% - Accent2 2 7 2 2 2 2" xfId="42983" xr:uid="{85F5F583-659C-4005-A506-EDD432F472A7}"/>
    <cellStyle name="40% - Accent2 2 7 2 2 3" xfId="33704" xr:uid="{C5BC0F71-C751-4511-9BA8-0B3A176B0F7A}"/>
    <cellStyle name="40% - Accent2 2 7 2 2 4" xfId="25256" xr:uid="{EBDB44BE-D21F-4D00-B552-89436EF29B21}"/>
    <cellStyle name="40% - Accent2 2 7 2 3" xfId="12591" xr:uid="{6A794240-78D4-4D3C-AB6F-1BE04C3B6BF8}"/>
    <cellStyle name="40% - Accent2 2 7 2 3 2" xfId="38766" xr:uid="{4EA57738-BC5A-4936-81FF-21EBB5D418A7}"/>
    <cellStyle name="40% - Accent2 2 7 2 4" xfId="29486" xr:uid="{77B28C31-07F8-4500-AEAA-FDD937D96A88}"/>
    <cellStyle name="40% - Accent2 2 7 2 5" xfId="21039" xr:uid="{D302EF8D-00C7-4A23-BA61-307FABB9879D}"/>
    <cellStyle name="40% - Accent2 2 7 3" xfId="6214" xr:uid="{00000000-0005-0000-0000-0000AE040000}"/>
    <cellStyle name="40% - Accent2 2 7 3 2" xfId="14664" xr:uid="{0B9D8856-3B11-4C19-8914-5687FF96C4AE}"/>
    <cellStyle name="40% - Accent2 2 7 3 2 2" xfId="40838" xr:uid="{C49CA93D-3D8E-48DC-9C30-001A5AD428F0}"/>
    <cellStyle name="40% - Accent2 2 7 3 3" xfId="31559" xr:uid="{8F2CADFC-4E13-4257-8B5D-DDCAFD59D53E}"/>
    <cellStyle name="40% - Accent2 2 7 3 4" xfId="23111" xr:uid="{5C80179B-8F09-4FFD-9090-DFD3E2AD503A}"/>
    <cellStyle name="40% - Accent2 2 7 4" xfId="10446" xr:uid="{A0630B64-F6A8-424C-82D5-C2C84DC5A739}"/>
    <cellStyle name="40% - Accent2 2 7 4 2" xfId="36621" xr:uid="{7FF6CD86-211D-411E-84B0-192585483B3C}"/>
    <cellStyle name="40% - Accent2 2 7 5" xfId="27341" xr:uid="{2AB6B5D2-93B5-4673-937D-290F47FBCB30}"/>
    <cellStyle name="40% - Accent2 2 7 6" xfId="18894" xr:uid="{84AE8BB8-3602-4E80-95B9-89884E0CFFC9}"/>
    <cellStyle name="40% - Accent2 2 8" xfId="2321" xr:uid="{00000000-0005-0000-0000-0000AF040000}"/>
    <cellStyle name="40% - Accent2 2 8 2" xfId="6627" xr:uid="{00000000-0005-0000-0000-0000B0040000}"/>
    <cellStyle name="40% - Accent2 2 8 2 2" xfId="15077" xr:uid="{3A849A65-5D32-468C-927C-350062000804}"/>
    <cellStyle name="40% - Accent2 2 8 2 2 2" xfId="41251" xr:uid="{2019A73D-DE25-449A-919F-C12EA58CA95B}"/>
    <cellStyle name="40% - Accent2 2 8 2 3" xfId="31972" xr:uid="{FC4C10B5-CD46-4EEC-A8EC-5EDE54FA1700}"/>
    <cellStyle name="40% - Accent2 2 8 2 4" xfId="23524" xr:uid="{67E43D66-B635-4C2B-8CE3-A134679F3F91}"/>
    <cellStyle name="40% - Accent2 2 8 3" xfId="10859" xr:uid="{BD335FA6-F918-4C12-A6CB-63A72F9DC42A}"/>
    <cellStyle name="40% - Accent2 2 8 3 2" xfId="37034" xr:uid="{57FB2465-1614-450D-80ED-F0B31D9DE7ED}"/>
    <cellStyle name="40% - Accent2 2 8 4" xfId="27754" xr:uid="{06AA235D-AB8C-42EA-ABC8-3536429E0952}"/>
    <cellStyle name="40% - Accent2 2 8 5" xfId="19307" xr:uid="{70E81B27-433B-4682-8551-2C2D99685858}"/>
    <cellStyle name="40% - Accent2 2 9" xfId="4561" xr:uid="{00000000-0005-0000-0000-0000B1040000}"/>
    <cellStyle name="40% - Accent2 2 9 2" xfId="13011" xr:uid="{780163ED-1107-4130-9C51-A9ECC53EFF19}"/>
    <cellStyle name="40% - Accent2 2 9 2 2" xfId="39185" xr:uid="{3BD00626-D0AD-4DC2-9529-1F1A902E183A}"/>
    <cellStyle name="40% - Accent2 2 9 3" xfId="29906" xr:uid="{96F277DE-4CB7-4C66-BB48-5DE5FEAAA3BB}"/>
    <cellStyle name="40% - Accent2 2 9 4" xfId="21458" xr:uid="{BB85B5E9-5E80-4DFC-A678-D8F69D3C5165}"/>
    <cellStyle name="40% - Accent2 3" xfId="62" xr:uid="{00000000-0005-0000-0000-0000B2040000}"/>
    <cellStyle name="40% - Accent2 3 10" xfId="34140" xr:uid="{FC36F8E6-48A5-4CCE-BABF-34770F4B5029}"/>
    <cellStyle name="40% - Accent2 3 11" xfId="25692" xr:uid="{23EE2D62-C433-4E71-B8CF-6C70EDA2C51E}"/>
    <cellStyle name="40% - Accent2 3 12" xfId="17245" xr:uid="{C3E5C3B8-0E74-4A6A-A9FF-E1077E941C45}"/>
    <cellStyle name="40% - Accent2 3 2" xfId="63" xr:uid="{00000000-0005-0000-0000-0000B3040000}"/>
    <cellStyle name="40% - Accent2 3 2 10" xfId="25693" xr:uid="{30D1D33C-93A0-4111-AF44-314F503EA5DD}"/>
    <cellStyle name="40% - Accent2 3 2 11" xfId="17246" xr:uid="{DC18B629-B492-4B0D-ABE5-90D2DEA2ECCE}"/>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FC268026-C192-4398-AD43-AD38A857DD22}"/>
    <cellStyle name="40% - Accent2 3 2 2 2 2 2 2" xfId="41749" xr:uid="{A5F18136-77E2-4A9B-B688-F5F78F7B74DB}"/>
    <cellStyle name="40% - Accent2 3 2 2 2 2 3" xfId="32470" xr:uid="{8933CD95-36AD-4006-955C-4F8BAC8F73C7}"/>
    <cellStyle name="40% - Accent2 3 2 2 2 2 4" xfId="24022" xr:uid="{2862EC5E-5837-4AD5-A140-C7B69DFFCDD7}"/>
    <cellStyle name="40% - Accent2 3 2 2 2 3" xfId="11357" xr:uid="{F3DE11BD-A33B-468B-9CD7-E42C74737043}"/>
    <cellStyle name="40% - Accent2 3 2 2 2 3 2" xfId="37532" xr:uid="{0FC5B006-5EA1-4A8B-A352-FFB05C5A43EE}"/>
    <cellStyle name="40% - Accent2 3 2 2 2 4" xfId="28252" xr:uid="{72E9FF9A-9675-4F4C-82CB-DB34D07B0505}"/>
    <cellStyle name="40% - Accent2 3 2 2 2 5" xfId="19805" xr:uid="{58A6736C-0668-4997-BE07-6A74A159B7B9}"/>
    <cellStyle name="40% - Accent2 3 2 2 3" xfId="4980" xr:uid="{00000000-0005-0000-0000-0000B7040000}"/>
    <cellStyle name="40% - Accent2 3 2 2 3 2" xfId="13430" xr:uid="{801DFB70-E40B-46EA-80E2-4CF58F843397}"/>
    <cellStyle name="40% - Accent2 3 2 2 3 2 2" xfId="39604" xr:uid="{88DC1ABD-2C29-4A61-A7B5-EFE26A0007F7}"/>
    <cellStyle name="40% - Accent2 3 2 2 3 3" xfId="30325" xr:uid="{F9036328-44BA-4BDE-846C-D9CD1587BF3B}"/>
    <cellStyle name="40% - Accent2 3 2 2 3 4" xfId="21877" xr:uid="{D74BBA53-BCD6-4A3F-8372-51A480B3BD93}"/>
    <cellStyle name="40% - Accent2 3 2 2 4" xfId="9212" xr:uid="{747B213F-50E7-4A04-92C3-5645B57517FC}"/>
    <cellStyle name="40% - Accent2 3 2 2 4 2" xfId="35387" xr:uid="{C1501E75-CBDF-4C39-AD99-5AF59558511B}"/>
    <cellStyle name="40% - Accent2 3 2 2 5" xfId="34557" xr:uid="{5442482B-943B-49FE-946C-31A6FD84011C}"/>
    <cellStyle name="40% - Accent2 3 2 2 6" xfId="26107" xr:uid="{CEC76ECA-02FD-4C52-A6BD-255D06A22DC1}"/>
    <cellStyle name="40% - Accent2 3 2 2 7" xfId="17660" xr:uid="{85FA319A-E8B5-4FF6-87C0-E0C0D730270D}"/>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B5E2EF63-2917-4D9F-8DE4-03FFE7808109}"/>
    <cellStyle name="40% - Accent2 3 2 3 2 2 2 2" xfId="42162" xr:uid="{CFDACE5F-661F-4F27-AB08-0C45F868D95E}"/>
    <cellStyle name="40% - Accent2 3 2 3 2 2 3" xfId="32883" xr:uid="{820BC354-6584-4C72-9B02-E11D6DD7559E}"/>
    <cellStyle name="40% - Accent2 3 2 3 2 2 4" xfId="24435" xr:uid="{B9E719D7-0B90-4A92-B600-DADE632E6A21}"/>
    <cellStyle name="40% - Accent2 3 2 3 2 3" xfId="11770" xr:uid="{C1E2AB07-1C77-4196-87F1-169BB516E4BB}"/>
    <cellStyle name="40% - Accent2 3 2 3 2 3 2" xfId="37945" xr:uid="{42B0A978-1811-4B3B-A7B2-48C18A407C3A}"/>
    <cellStyle name="40% - Accent2 3 2 3 2 4" xfId="28665" xr:uid="{80D32F7C-82A6-4268-986E-381B1A0618CB}"/>
    <cellStyle name="40% - Accent2 3 2 3 2 5" xfId="20218" xr:uid="{A9497A66-8448-404C-A393-F8BEC66FE7EE}"/>
    <cellStyle name="40% - Accent2 3 2 3 3" xfId="5393" xr:uid="{00000000-0005-0000-0000-0000BB040000}"/>
    <cellStyle name="40% - Accent2 3 2 3 3 2" xfId="13843" xr:uid="{7114D7E7-29A0-46F4-A0D8-BB95ED60D18E}"/>
    <cellStyle name="40% - Accent2 3 2 3 3 2 2" xfId="40017" xr:uid="{3911F786-C4AD-4B15-B677-01157FA7A8C0}"/>
    <cellStyle name="40% - Accent2 3 2 3 3 3" xfId="30738" xr:uid="{F6BCBBD8-E307-4E6E-B781-A1AFC18CE817}"/>
    <cellStyle name="40% - Accent2 3 2 3 3 4" xfId="22290" xr:uid="{1E77C3AC-F42B-486F-A7F9-5BE49480EAB5}"/>
    <cellStyle name="40% - Accent2 3 2 3 4" xfId="9625" xr:uid="{F49F58B1-0B30-4D40-883E-04DF50698751}"/>
    <cellStyle name="40% - Accent2 3 2 3 4 2" xfId="35800" xr:uid="{C0931350-E989-491D-A908-4F80DC128D93}"/>
    <cellStyle name="40% - Accent2 3 2 3 5" xfId="26520" xr:uid="{6EA91B15-280A-4EAD-8C40-8B50BD1D0E96}"/>
    <cellStyle name="40% - Accent2 3 2 3 6" xfId="18073" xr:uid="{4C667998-E343-4A8B-87A6-C378D99DBD3D}"/>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14DFAD04-0FE7-4D07-842F-8C11BFAB1FE6}"/>
    <cellStyle name="40% - Accent2 3 2 4 2 2 2 2" xfId="42575" xr:uid="{7BFB27D8-FC70-4CBB-BE37-5B6CD9EEA665}"/>
    <cellStyle name="40% - Accent2 3 2 4 2 2 3" xfId="33296" xr:uid="{43FDD388-C0DC-40EB-A6A5-AB561B157542}"/>
    <cellStyle name="40% - Accent2 3 2 4 2 2 4" xfId="24848" xr:uid="{2CE43BAC-6D67-4743-B335-4BF8FB32EA25}"/>
    <cellStyle name="40% - Accent2 3 2 4 2 3" xfId="12183" xr:uid="{55E35DDE-79AB-492D-AEF4-81A644B30467}"/>
    <cellStyle name="40% - Accent2 3 2 4 2 3 2" xfId="38358" xr:uid="{E66AEA57-7207-4B34-BB84-C84C5F19A5D6}"/>
    <cellStyle name="40% - Accent2 3 2 4 2 4" xfId="29078" xr:uid="{46FBF35B-83C0-4AF7-BFFE-3A5DF8835439}"/>
    <cellStyle name="40% - Accent2 3 2 4 2 5" xfId="20631" xr:uid="{D9B44F75-D411-4761-B4FC-8F0A1DF4F5C9}"/>
    <cellStyle name="40% - Accent2 3 2 4 3" xfId="5806" xr:uid="{00000000-0005-0000-0000-0000BF040000}"/>
    <cellStyle name="40% - Accent2 3 2 4 3 2" xfId="14256" xr:uid="{28C07B67-EBC7-43BC-8271-21F2C6DC416E}"/>
    <cellStyle name="40% - Accent2 3 2 4 3 2 2" xfId="40430" xr:uid="{7FD03F27-3986-4A0F-A76C-FFCC7AD39C22}"/>
    <cellStyle name="40% - Accent2 3 2 4 3 3" xfId="31151" xr:uid="{0563DB13-B764-4C2A-B325-45B9A2EAECE8}"/>
    <cellStyle name="40% - Accent2 3 2 4 3 4" xfId="22703" xr:uid="{06B4D1BC-E620-4FDE-802F-F30A2A0BBFBB}"/>
    <cellStyle name="40% - Accent2 3 2 4 4" xfId="10038" xr:uid="{0D121544-D2F1-4519-9861-18EF716B5968}"/>
    <cellStyle name="40% - Accent2 3 2 4 4 2" xfId="36213" xr:uid="{3DD2F8BC-5231-49C9-AC60-7DEFEFAC7670}"/>
    <cellStyle name="40% - Accent2 3 2 4 5" xfId="26933" xr:uid="{40C7314B-6DE2-4318-A598-ECB1496B556E}"/>
    <cellStyle name="40% - Accent2 3 2 4 6" xfId="18486" xr:uid="{1093E273-0369-4A67-8582-7189189272DB}"/>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A5EFC1C1-BD80-41E2-8287-04D020EA79EC}"/>
    <cellStyle name="40% - Accent2 3 2 5 2 2 2 2" xfId="42988" xr:uid="{BA3A948D-B51F-45B9-891B-4E404BF12D46}"/>
    <cellStyle name="40% - Accent2 3 2 5 2 2 3" xfId="33709" xr:uid="{74C86781-38DA-4313-8046-D2BC2BF91086}"/>
    <cellStyle name="40% - Accent2 3 2 5 2 2 4" xfId="25261" xr:uid="{7887FCB5-C1DF-47B8-81D5-4EA28E198AC3}"/>
    <cellStyle name="40% - Accent2 3 2 5 2 3" xfId="12596" xr:uid="{97665EE7-1EC1-421E-B012-1D7A6D05BE71}"/>
    <cellStyle name="40% - Accent2 3 2 5 2 3 2" xfId="38771" xr:uid="{8C6AD967-FDC7-445C-9D03-87233EB3B79E}"/>
    <cellStyle name="40% - Accent2 3 2 5 2 4" xfId="29491" xr:uid="{6F75B9BF-2AB6-4999-A741-08681D19027A}"/>
    <cellStyle name="40% - Accent2 3 2 5 2 5" xfId="21044" xr:uid="{290FE61B-900D-434F-870B-439976280054}"/>
    <cellStyle name="40% - Accent2 3 2 5 3" xfId="6219" xr:uid="{00000000-0005-0000-0000-0000C3040000}"/>
    <cellStyle name="40% - Accent2 3 2 5 3 2" xfId="14669" xr:uid="{6F535684-4C36-4B8D-B5BA-0FBF5967D7D2}"/>
    <cellStyle name="40% - Accent2 3 2 5 3 2 2" xfId="40843" xr:uid="{AB6CF590-B6E0-48E7-9AAA-7788DEB9A0FE}"/>
    <cellStyle name="40% - Accent2 3 2 5 3 3" xfId="31564" xr:uid="{373FB847-137B-4C5F-9E0A-D87D129E9024}"/>
    <cellStyle name="40% - Accent2 3 2 5 3 4" xfId="23116" xr:uid="{61B998C0-85CD-4DB9-8BBE-0C59EB172B5B}"/>
    <cellStyle name="40% - Accent2 3 2 5 4" xfId="10451" xr:uid="{9993AB02-4B97-402B-B674-F6D44F1D6C8E}"/>
    <cellStyle name="40% - Accent2 3 2 5 4 2" xfId="36626" xr:uid="{FE2A559F-BF20-4CA2-9E80-4682E3925CF7}"/>
    <cellStyle name="40% - Accent2 3 2 5 5" xfId="27346" xr:uid="{F21C2C33-9E76-4BC0-BB0F-FE5ABB8E6EE4}"/>
    <cellStyle name="40% - Accent2 3 2 5 6" xfId="18899" xr:uid="{87DD6553-D1AE-46DC-8501-E4697E7BCB22}"/>
    <cellStyle name="40% - Accent2 3 2 6" xfId="2326" xr:uid="{00000000-0005-0000-0000-0000C4040000}"/>
    <cellStyle name="40% - Accent2 3 2 6 2" xfId="6632" xr:uid="{00000000-0005-0000-0000-0000C5040000}"/>
    <cellStyle name="40% - Accent2 3 2 6 2 2" xfId="15082" xr:uid="{AAB5203A-CF78-4E7E-8CFA-9E5D997A79B2}"/>
    <cellStyle name="40% - Accent2 3 2 6 2 2 2" xfId="41256" xr:uid="{D667F94C-296E-4D03-8A12-A7015450E7C6}"/>
    <cellStyle name="40% - Accent2 3 2 6 2 3" xfId="31977" xr:uid="{8A56FDBF-4E5A-4F75-8174-A764943BFC4F}"/>
    <cellStyle name="40% - Accent2 3 2 6 2 4" xfId="23529" xr:uid="{D3270EF0-2075-47D0-8257-7241EF9B1F17}"/>
    <cellStyle name="40% - Accent2 3 2 6 3" xfId="10864" xr:uid="{473D3DCD-697F-40F9-B217-86B0D707EEEA}"/>
    <cellStyle name="40% - Accent2 3 2 6 3 2" xfId="37039" xr:uid="{408340E8-E104-46EF-83F3-3925C43E5F8E}"/>
    <cellStyle name="40% - Accent2 3 2 6 4" xfId="27759" xr:uid="{DFB3EF3E-6E8F-4C70-B2B8-A088FCF7252C}"/>
    <cellStyle name="40% - Accent2 3 2 6 5" xfId="19312" xr:uid="{71E0C01E-0E0F-478A-B156-502828D39D24}"/>
    <cellStyle name="40% - Accent2 3 2 7" xfId="4566" xr:uid="{00000000-0005-0000-0000-0000C6040000}"/>
    <cellStyle name="40% - Accent2 3 2 7 2" xfId="13016" xr:uid="{2BF1D6FE-A54E-4E9C-835A-BF611A7DD2FA}"/>
    <cellStyle name="40% - Accent2 3 2 7 2 2" xfId="39190" xr:uid="{575B00D0-1446-4FA1-B6B9-DEAD250A1152}"/>
    <cellStyle name="40% - Accent2 3 2 7 3" xfId="29911" xr:uid="{7A3B7982-A818-4320-A2A8-30721C3E11D8}"/>
    <cellStyle name="40% - Accent2 3 2 7 4" xfId="21463" xr:uid="{CCFE23DB-B553-44BB-BAC0-F98ACC217FA7}"/>
    <cellStyle name="40% - Accent2 3 2 8" xfId="8798" xr:uid="{523862BA-8201-412F-B6D4-4C6AA6AE84DC}"/>
    <cellStyle name="40% - Accent2 3 2 8 2" xfId="34973" xr:uid="{F9D22434-9205-4CD3-9611-E24D3B71BF80}"/>
    <cellStyle name="40% - Accent2 3 2 9" xfId="34141" xr:uid="{9A2BA629-72C3-4F4C-BDAC-801BAF377F4E}"/>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52AB0A7E-1243-40F1-A8C9-B47E51619D78}"/>
    <cellStyle name="40% - Accent2 3 3 2 2 2 2" xfId="41748" xr:uid="{177FB3FD-CD6D-4562-822E-0A7E8040471C}"/>
    <cellStyle name="40% - Accent2 3 3 2 2 3" xfId="32469" xr:uid="{2D9B20D9-D35A-42C4-B639-28381C217CC2}"/>
    <cellStyle name="40% - Accent2 3 3 2 2 4" xfId="24021" xr:uid="{5326BC8A-029D-4A37-A9E3-7214492BFF1D}"/>
    <cellStyle name="40% - Accent2 3 3 2 3" xfId="11356" xr:uid="{9184193B-2184-4BA9-841B-7DF744E89742}"/>
    <cellStyle name="40% - Accent2 3 3 2 3 2" xfId="37531" xr:uid="{33988C3D-0A81-4B4D-9642-630B413B0D68}"/>
    <cellStyle name="40% - Accent2 3 3 2 4" xfId="28251" xr:uid="{507B0F58-328F-4370-95F1-6EF4F756AD6C}"/>
    <cellStyle name="40% - Accent2 3 3 2 5" xfId="19804" xr:uid="{FBFA5760-A9C0-46EF-9099-EDD738A4BA1C}"/>
    <cellStyle name="40% - Accent2 3 3 3" xfId="4979" xr:uid="{00000000-0005-0000-0000-0000CA040000}"/>
    <cellStyle name="40% - Accent2 3 3 3 2" xfId="13429" xr:uid="{01629E3A-957B-453F-A52B-1943F470E2CE}"/>
    <cellStyle name="40% - Accent2 3 3 3 2 2" xfId="39603" xr:uid="{B5223163-CA2A-42D3-8635-E12743A09634}"/>
    <cellStyle name="40% - Accent2 3 3 3 3" xfId="30324" xr:uid="{259D80EC-F145-4176-B5E4-D3FB16D3D966}"/>
    <cellStyle name="40% - Accent2 3 3 3 4" xfId="21876" xr:uid="{D2DA9A30-2B3B-41A4-AC6A-052AFE879733}"/>
    <cellStyle name="40% - Accent2 3 3 4" xfId="9211" xr:uid="{15D33825-89CB-4D5E-B83B-9E170FC29BA0}"/>
    <cellStyle name="40% - Accent2 3 3 4 2" xfId="35386" xr:uid="{28150B0E-010A-4D1E-9A9E-F977DFFC63CF}"/>
    <cellStyle name="40% - Accent2 3 3 5" xfId="34556" xr:uid="{AF439674-3A8F-4149-AB24-208D4D2CC331}"/>
    <cellStyle name="40% - Accent2 3 3 6" xfId="26106" xr:uid="{274AD4B6-726B-4257-9969-E8E4F1B0CF7A}"/>
    <cellStyle name="40% - Accent2 3 3 7" xfId="17659" xr:uid="{3E5E227A-CA06-4B6C-98EC-B200A0F032D5}"/>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0D9FAF9C-984F-4EE4-912E-37FC802D5859}"/>
    <cellStyle name="40% - Accent2 3 4 2 2 2 2" xfId="42161" xr:uid="{CCAE4ABA-7795-4777-BBA5-A89ABC74CC97}"/>
    <cellStyle name="40% - Accent2 3 4 2 2 3" xfId="32882" xr:uid="{6974F9AF-F2CD-4481-A998-8CDA1B7B8DF7}"/>
    <cellStyle name="40% - Accent2 3 4 2 2 4" xfId="24434" xr:uid="{2598F4DD-D88A-4A3E-9281-AD87CF3B7F17}"/>
    <cellStyle name="40% - Accent2 3 4 2 3" xfId="11769" xr:uid="{CA638591-83C2-43C2-AB38-3667D03D00F4}"/>
    <cellStyle name="40% - Accent2 3 4 2 3 2" xfId="37944" xr:uid="{EE32059B-FEAF-4E92-9DAB-E8E166F86D9A}"/>
    <cellStyle name="40% - Accent2 3 4 2 4" xfId="28664" xr:uid="{F3284BC3-F7BC-41BF-8A2F-C8C4473AC6AD}"/>
    <cellStyle name="40% - Accent2 3 4 2 5" xfId="20217" xr:uid="{535DC4BC-BFC9-4061-8E88-2E591E2DF640}"/>
    <cellStyle name="40% - Accent2 3 4 3" xfId="5392" xr:uid="{00000000-0005-0000-0000-0000CE040000}"/>
    <cellStyle name="40% - Accent2 3 4 3 2" xfId="13842" xr:uid="{044C55AD-DAA0-4D66-A960-7AEC76B2884C}"/>
    <cellStyle name="40% - Accent2 3 4 3 2 2" xfId="40016" xr:uid="{A585CECE-1124-47E6-8133-2193368B16A2}"/>
    <cellStyle name="40% - Accent2 3 4 3 3" xfId="30737" xr:uid="{3EB5F29C-4984-44A4-84AC-B56E936630F7}"/>
    <cellStyle name="40% - Accent2 3 4 3 4" xfId="22289" xr:uid="{5D456660-48C1-4A93-826E-B97A5C269702}"/>
    <cellStyle name="40% - Accent2 3 4 4" xfId="9624" xr:uid="{F567B1EF-468B-4835-8D18-1D9E3D10FFD9}"/>
    <cellStyle name="40% - Accent2 3 4 4 2" xfId="35799" xr:uid="{3B16A5F9-9386-4232-AB60-4C3BE0F3A55C}"/>
    <cellStyle name="40% - Accent2 3 4 5" xfId="26519" xr:uid="{1D9387A0-F471-485D-8CCA-B945468A624C}"/>
    <cellStyle name="40% - Accent2 3 4 6" xfId="18072" xr:uid="{1ADCA784-73CE-43C5-9403-D2C63086358B}"/>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E6C3C7B5-91E7-448D-9F3D-2960DD47F930}"/>
    <cellStyle name="40% - Accent2 3 5 2 2 2 2" xfId="42574" xr:uid="{56DE2DD8-0174-4FF0-A117-D0A4131B1CF9}"/>
    <cellStyle name="40% - Accent2 3 5 2 2 3" xfId="33295" xr:uid="{4DCEE7C2-373E-41D5-B914-C71D8F837EF8}"/>
    <cellStyle name="40% - Accent2 3 5 2 2 4" xfId="24847" xr:uid="{BDD71400-7549-4786-AFC1-440278680EA7}"/>
    <cellStyle name="40% - Accent2 3 5 2 3" xfId="12182" xr:uid="{69235B26-4DE4-469F-9E87-E870D6C3EF54}"/>
    <cellStyle name="40% - Accent2 3 5 2 3 2" xfId="38357" xr:uid="{4A2ED2BD-7D8B-4082-BC12-2438343A38E7}"/>
    <cellStyle name="40% - Accent2 3 5 2 4" xfId="29077" xr:uid="{0D6A0AB6-2DBC-4554-81C0-0E311FB5C0CC}"/>
    <cellStyle name="40% - Accent2 3 5 2 5" xfId="20630" xr:uid="{BE7C68F2-60AE-4022-A0BA-90C5996AC868}"/>
    <cellStyle name="40% - Accent2 3 5 3" xfId="5805" xr:uid="{00000000-0005-0000-0000-0000D2040000}"/>
    <cellStyle name="40% - Accent2 3 5 3 2" xfId="14255" xr:uid="{68DC05F8-B31C-45CE-B2B5-BD62CA00789F}"/>
    <cellStyle name="40% - Accent2 3 5 3 2 2" xfId="40429" xr:uid="{D9780A8B-2A58-4D33-AA47-846FC1879709}"/>
    <cellStyle name="40% - Accent2 3 5 3 3" xfId="31150" xr:uid="{AB7DDCB7-C4F7-4A18-AFA0-C553168A1831}"/>
    <cellStyle name="40% - Accent2 3 5 3 4" xfId="22702" xr:uid="{539C87B1-60AD-4EA8-899A-D496E8998930}"/>
    <cellStyle name="40% - Accent2 3 5 4" xfId="10037" xr:uid="{6C6B40F7-6A84-4462-A121-1761531E1F3E}"/>
    <cellStyle name="40% - Accent2 3 5 4 2" xfId="36212" xr:uid="{81A2044A-F5AF-475E-8D39-18C958C3666E}"/>
    <cellStyle name="40% - Accent2 3 5 5" xfId="26932" xr:uid="{922F551D-9173-4484-86E0-3FEE44EABF19}"/>
    <cellStyle name="40% - Accent2 3 5 6" xfId="18485" xr:uid="{59C76837-5EC2-41DC-AE74-851E81475DC0}"/>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7ECCDF09-FC9E-4E89-941B-5709D67AD61F}"/>
    <cellStyle name="40% - Accent2 3 6 2 2 2 2" xfId="42987" xr:uid="{F56D0C5A-1F38-4832-BC4E-150DBBD4C989}"/>
    <cellStyle name="40% - Accent2 3 6 2 2 3" xfId="33708" xr:uid="{44359685-1A2E-4239-B747-FD8B1772B414}"/>
    <cellStyle name="40% - Accent2 3 6 2 2 4" xfId="25260" xr:uid="{3EBD1A58-CA91-4388-A6A4-8643CA53DD1A}"/>
    <cellStyle name="40% - Accent2 3 6 2 3" xfId="12595" xr:uid="{1B3B8EE1-642F-40B6-A3F6-FD54716B8CAB}"/>
    <cellStyle name="40% - Accent2 3 6 2 3 2" xfId="38770" xr:uid="{2F100D95-9414-4569-81D6-8E5B12B8B2A0}"/>
    <cellStyle name="40% - Accent2 3 6 2 4" xfId="29490" xr:uid="{CDA48BC8-CB19-4B90-858D-76AFE43A2346}"/>
    <cellStyle name="40% - Accent2 3 6 2 5" xfId="21043" xr:uid="{CAA0E892-2F61-4FDD-948B-55A78C33CE0B}"/>
    <cellStyle name="40% - Accent2 3 6 3" xfId="6218" xr:uid="{00000000-0005-0000-0000-0000D6040000}"/>
    <cellStyle name="40% - Accent2 3 6 3 2" xfId="14668" xr:uid="{9F65944A-F6FA-43FF-B6BF-6BC353A92BA5}"/>
    <cellStyle name="40% - Accent2 3 6 3 2 2" xfId="40842" xr:uid="{1841AFCF-30B1-4D0E-9641-8043F4D2C09D}"/>
    <cellStyle name="40% - Accent2 3 6 3 3" xfId="31563" xr:uid="{36FD8222-B094-4B7E-BA9C-999872DD3EDC}"/>
    <cellStyle name="40% - Accent2 3 6 3 4" xfId="23115" xr:uid="{8EE3F5D6-208F-402B-8D96-101B9A9E88FB}"/>
    <cellStyle name="40% - Accent2 3 6 4" xfId="10450" xr:uid="{C23AEC2D-E625-4860-A2EC-85278B091AEA}"/>
    <cellStyle name="40% - Accent2 3 6 4 2" xfId="36625" xr:uid="{6DB15258-9E2F-4E97-A0F5-FB730DA48021}"/>
    <cellStyle name="40% - Accent2 3 6 5" xfId="27345" xr:uid="{B3774F2C-C9A6-4692-AD3E-A79ADF314887}"/>
    <cellStyle name="40% - Accent2 3 6 6" xfId="18898" xr:uid="{EF3C6F93-98E3-438C-BF10-8F8E28CD065B}"/>
    <cellStyle name="40% - Accent2 3 7" xfId="2325" xr:uid="{00000000-0005-0000-0000-0000D7040000}"/>
    <cellStyle name="40% - Accent2 3 7 2" xfId="6631" xr:uid="{00000000-0005-0000-0000-0000D8040000}"/>
    <cellStyle name="40% - Accent2 3 7 2 2" xfId="15081" xr:uid="{B8514AF4-1D86-4F18-A762-2BEB7CE690CA}"/>
    <cellStyle name="40% - Accent2 3 7 2 2 2" xfId="41255" xr:uid="{269C5202-2F53-4751-85C9-1904B6196CE7}"/>
    <cellStyle name="40% - Accent2 3 7 2 3" xfId="31976" xr:uid="{7308CA39-5D80-4450-BACD-EAE4856E0A66}"/>
    <cellStyle name="40% - Accent2 3 7 2 4" xfId="23528" xr:uid="{129225E9-0618-498E-A08A-9748787CF236}"/>
    <cellStyle name="40% - Accent2 3 7 3" xfId="10863" xr:uid="{DA49E00A-B110-433E-B0F9-E233FBBF3AF9}"/>
    <cellStyle name="40% - Accent2 3 7 3 2" xfId="37038" xr:uid="{310F8288-6307-4BEC-AB70-FC9D925DA7A8}"/>
    <cellStyle name="40% - Accent2 3 7 4" xfId="27758" xr:uid="{7E1BEE52-F8FC-47E5-824F-D30E20141E03}"/>
    <cellStyle name="40% - Accent2 3 7 5" xfId="19311" xr:uid="{F4CF1A7F-CDF1-4866-A894-513D270180E3}"/>
    <cellStyle name="40% - Accent2 3 8" xfId="4565" xr:uid="{00000000-0005-0000-0000-0000D9040000}"/>
    <cellStyle name="40% - Accent2 3 8 2" xfId="13015" xr:uid="{387BDDA8-D222-4FE0-B9BF-7702E41E45CA}"/>
    <cellStyle name="40% - Accent2 3 8 2 2" xfId="39189" xr:uid="{E97BA1ED-E862-4050-9112-94C6CABDAD42}"/>
    <cellStyle name="40% - Accent2 3 8 3" xfId="29910" xr:uid="{074AEB8B-1BED-46BF-AC3A-CBF36E709C6E}"/>
    <cellStyle name="40% - Accent2 3 8 4" xfId="21462" xr:uid="{A28E9211-1A2F-49A3-83F3-0DB948C213C6}"/>
    <cellStyle name="40% - Accent2 3 9" xfId="8797" xr:uid="{56DDB08A-53EC-47D9-8E9A-02B07005EB61}"/>
    <cellStyle name="40% - Accent2 3 9 2" xfId="34972" xr:uid="{C81BCF3A-E431-443F-BA7B-3312BD92F251}"/>
    <cellStyle name="40% - Accent2 4" xfId="64" xr:uid="{00000000-0005-0000-0000-0000DA040000}"/>
    <cellStyle name="40% - Accent2 4 10" xfId="25694" xr:uid="{FC127B24-832B-48E6-AF10-782F1AD62847}"/>
    <cellStyle name="40% - Accent2 4 11" xfId="17247" xr:uid="{284C6E8D-8F29-4B0D-91B4-E37187E6C537}"/>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7022E800-4F79-45A7-98FC-DB3A680622AE}"/>
    <cellStyle name="40% - Accent2 4 2 2 2 2 2" xfId="41750" xr:uid="{3823FFDC-416F-4C57-9EBC-C5D4199EB2F1}"/>
    <cellStyle name="40% - Accent2 4 2 2 2 3" xfId="32471" xr:uid="{7ED3FCBD-4C60-4AB0-902C-953835BFBB5F}"/>
    <cellStyle name="40% - Accent2 4 2 2 2 4" xfId="24023" xr:uid="{D8D42E0A-686F-4009-9BA2-CDA5D10E0D46}"/>
    <cellStyle name="40% - Accent2 4 2 2 3" xfId="11358" xr:uid="{237001B9-D417-4A28-84BD-A81870F437C5}"/>
    <cellStyle name="40% - Accent2 4 2 2 3 2" xfId="37533" xr:uid="{06AA4B2C-0F38-411E-9E2E-17E8AAA54DCC}"/>
    <cellStyle name="40% - Accent2 4 2 2 4" xfId="28253" xr:uid="{49F2B93D-DE58-42A3-990F-23C695030ED0}"/>
    <cellStyle name="40% - Accent2 4 2 2 5" xfId="19806" xr:uid="{7F98B5A5-4AA6-42F2-AD29-2D32F94F795B}"/>
    <cellStyle name="40% - Accent2 4 2 3" xfId="4981" xr:uid="{00000000-0005-0000-0000-0000DE040000}"/>
    <cellStyle name="40% - Accent2 4 2 3 2" xfId="13431" xr:uid="{D4A48C5D-E2B0-4667-809F-B18D3B87FC9B}"/>
    <cellStyle name="40% - Accent2 4 2 3 2 2" xfId="39605" xr:uid="{5F501039-6308-46A0-9475-F5FDF391589B}"/>
    <cellStyle name="40% - Accent2 4 2 3 3" xfId="30326" xr:uid="{8ECB576A-A127-445B-8F8F-7B829D324719}"/>
    <cellStyle name="40% - Accent2 4 2 3 4" xfId="21878" xr:uid="{EA663E21-65B5-4545-BBBA-D6E9FDD92518}"/>
    <cellStyle name="40% - Accent2 4 2 4" xfId="9213" xr:uid="{2AB62D4F-A94C-4718-B86D-6722B7856180}"/>
    <cellStyle name="40% - Accent2 4 2 4 2" xfId="35388" xr:uid="{C6DFF2F9-C849-4B1D-807D-1EC025DCD4F9}"/>
    <cellStyle name="40% - Accent2 4 2 5" xfId="34558" xr:uid="{2CE4D81E-BB3E-4BBA-B302-7AC82099AE9F}"/>
    <cellStyle name="40% - Accent2 4 2 6" xfId="26108" xr:uid="{D85D14D9-9FD0-429D-88AB-8F32AF3EBA50}"/>
    <cellStyle name="40% - Accent2 4 2 7" xfId="17661" xr:uid="{88BA3512-B21B-4935-BEAA-FAA546BC2267}"/>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32E10D2E-64F6-4B8A-949A-B13CB67608F4}"/>
    <cellStyle name="40% - Accent2 4 3 2 2 2 2" xfId="42163" xr:uid="{E9BCCD9E-BBF2-4653-BD49-FC495EED3BBE}"/>
    <cellStyle name="40% - Accent2 4 3 2 2 3" xfId="32884" xr:uid="{9C8C45EC-C58F-4C70-813A-C91A00FB247A}"/>
    <cellStyle name="40% - Accent2 4 3 2 2 4" xfId="24436" xr:uid="{195D85B1-E5B8-400B-9412-4AE45CFBCE6F}"/>
    <cellStyle name="40% - Accent2 4 3 2 3" xfId="11771" xr:uid="{ADC4272B-1F4C-4A49-857B-27858B8FA32D}"/>
    <cellStyle name="40% - Accent2 4 3 2 3 2" xfId="37946" xr:uid="{7266F519-2EA6-462E-A20E-702DCCB09210}"/>
    <cellStyle name="40% - Accent2 4 3 2 4" xfId="28666" xr:uid="{665515CA-5440-4320-BC74-0BA00E82C5E7}"/>
    <cellStyle name="40% - Accent2 4 3 2 5" xfId="20219" xr:uid="{1090EB70-2257-4C6F-AFAD-E9A3EEF65DF1}"/>
    <cellStyle name="40% - Accent2 4 3 3" xfId="5394" xr:uid="{00000000-0005-0000-0000-0000E2040000}"/>
    <cellStyle name="40% - Accent2 4 3 3 2" xfId="13844" xr:uid="{CAF69053-2DC8-4856-9E9A-8169B718AA8D}"/>
    <cellStyle name="40% - Accent2 4 3 3 2 2" xfId="40018" xr:uid="{AFCDFFDE-B903-4083-ABD1-3A0F6EEB9DFF}"/>
    <cellStyle name="40% - Accent2 4 3 3 3" xfId="30739" xr:uid="{831BFA7D-9E28-41F9-98C3-887AFC0A5600}"/>
    <cellStyle name="40% - Accent2 4 3 3 4" xfId="22291" xr:uid="{7FB7692F-1ADB-449A-9AAF-188AEB1A1B12}"/>
    <cellStyle name="40% - Accent2 4 3 4" xfId="9626" xr:uid="{46DED16B-7C96-4C64-9CFD-BF08905015DA}"/>
    <cellStyle name="40% - Accent2 4 3 4 2" xfId="35801" xr:uid="{C8852947-C61E-46C6-BF9E-7C1FD0A49C80}"/>
    <cellStyle name="40% - Accent2 4 3 5" xfId="26521" xr:uid="{07823287-C6DB-4A83-8A02-0BEAE37543B3}"/>
    <cellStyle name="40% - Accent2 4 3 6" xfId="18074" xr:uid="{6B87B9BC-F611-4647-996C-082BD848EC36}"/>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1E37D680-9074-4C6C-928B-CBDA344A21D4}"/>
    <cellStyle name="40% - Accent2 4 4 2 2 2 2" xfId="42576" xr:uid="{B5A9CBD4-A5A0-4D75-9174-9E5B69444B1A}"/>
    <cellStyle name="40% - Accent2 4 4 2 2 3" xfId="33297" xr:uid="{4234E95D-11C3-4985-81CA-B0AF9E9A0DFC}"/>
    <cellStyle name="40% - Accent2 4 4 2 2 4" xfId="24849" xr:uid="{2436EB9F-D30C-4116-AC47-85A0AA54C63B}"/>
    <cellStyle name="40% - Accent2 4 4 2 3" xfId="12184" xr:uid="{D0452A87-4D10-40F5-BC85-79D690E4064F}"/>
    <cellStyle name="40% - Accent2 4 4 2 3 2" xfId="38359" xr:uid="{8B3002C7-97B6-4B95-BCA1-7095E41D3204}"/>
    <cellStyle name="40% - Accent2 4 4 2 4" xfId="29079" xr:uid="{8F73B89F-8333-4CD3-9007-1DCAA3B9E98F}"/>
    <cellStyle name="40% - Accent2 4 4 2 5" xfId="20632" xr:uid="{48D53227-7603-4294-9DCF-06026B717CE6}"/>
    <cellStyle name="40% - Accent2 4 4 3" xfId="5807" xr:uid="{00000000-0005-0000-0000-0000E6040000}"/>
    <cellStyle name="40% - Accent2 4 4 3 2" xfId="14257" xr:uid="{3BB2A57F-8A47-449F-B1EE-69B7763C602E}"/>
    <cellStyle name="40% - Accent2 4 4 3 2 2" xfId="40431" xr:uid="{7DB79B41-9584-4064-A72D-74C172EBBF67}"/>
    <cellStyle name="40% - Accent2 4 4 3 3" xfId="31152" xr:uid="{A9E2666F-24CB-4EE2-A19B-DFA0422AD0E5}"/>
    <cellStyle name="40% - Accent2 4 4 3 4" xfId="22704" xr:uid="{1A6D1FA1-7DD6-4255-A4C2-074D1935B4CF}"/>
    <cellStyle name="40% - Accent2 4 4 4" xfId="10039" xr:uid="{A051F16F-F4A5-4E0E-BC26-EA21FF6BC0F1}"/>
    <cellStyle name="40% - Accent2 4 4 4 2" xfId="36214" xr:uid="{F2B35354-4C45-4D50-87AF-335E9CC94EF1}"/>
    <cellStyle name="40% - Accent2 4 4 5" xfId="26934" xr:uid="{35685C93-1A92-4B38-B2EC-B7A049B8EB25}"/>
    <cellStyle name="40% - Accent2 4 4 6" xfId="18487" xr:uid="{610A436B-266E-4104-9A8F-F9BF155FCF7D}"/>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C0BEA769-98BC-43A5-AA05-A97B60BCB002}"/>
    <cellStyle name="40% - Accent2 4 5 2 2 2 2" xfId="42989" xr:uid="{81E34230-35C4-4070-9D90-A8B031EFD835}"/>
    <cellStyle name="40% - Accent2 4 5 2 2 3" xfId="33710" xr:uid="{FD029439-90AE-4817-911B-F253FD836033}"/>
    <cellStyle name="40% - Accent2 4 5 2 2 4" xfId="25262" xr:uid="{183CCD9D-0742-4271-94D4-3B2AD919DD51}"/>
    <cellStyle name="40% - Accent2 4 5 2 3" xfId="12597" xr:uid="{58925200-8A88-46E6-8A36-1ED5644C550F}"/>
    <cellStyle name="40% - Accent2 4 5 2 3 2" xfId="38772" xr:uid="{97EFF125-7D70-4A85-8541-075F44B07FCE}"/>
    <cellStyle name="40% - Accent2 4 5 2 4" xfId="29492" xr:uid="{CA326937-A0D4-4325-9944-046FEA946519}"/>
    <cellStyle name="40% - Accent2 4 5 2 5" xfId="21045" xr:uid="{03E53BB0-5227-44A2-AD4D-A3118EE617D6}"/>
    <cellStyle name="40% - Accent2 4 5 3" xfId="6220" xr:uid="{00000000-0005-0000-0000-0000EA040000}"/>
    <cellStyle name="40% - Accent2 4 5 3 2" xfId="14670" xr:uid="{C1E6B6E4-FE05-4BFF-9BDC-9BE2C5B7575A}"/>
    <cellStyle name="40% - Accent2 4 5 3 2 2" xfId="40844" xr:uid="{C191D83E-324D-482E-AB80-1A1DCA710509}"/>
    <cellStyle name="40% - Accent2 4 5 3 3" xfId="31565" xr:uid="{6DB3CA7E-35AA-4F1B-AD72-4574458E327D}"/>
    <cellStyle name="40% - Accent2 4 5 3 4" xfId="23117" xr:uid="{786B4F65-F627-4CC3-9B9F-2C4DDDC3052C}"/>
    <cellStyle name="40% - Accent2 4 5 4" xfId="10452" xr:uid="{788BC1C5-9D54-4630-8E7F-52D5870C76A8}"/>
    <cellStyle name="40% - Accent2 4 5 4 2" xfId="36627" xr:uid="{F1B76650-AD68-4B91-AB87-D0E35E15E5EE}"/>
    <cellStyle name="40% - Accent2 4 5 5" xfId="27347" xr:uid="{4AF1A064-A535-4980-96DE-D6F9AD335BB9}"/>
    <cellStyle name="40% - Accent2 4 5 6" xfId="18900" xr:uid="{2BA9C6EF-32B0-4F2D-BAE8-660CBA876C18}"/>
    <cellStyle name="40% - Accent2 4 6" xfId="2327" xr:uid="{00000000-0005-0000-0000-0000EB040000}"/>
    <cellStyle name="40% - Accent2 4 6 2" xfId="6633" xr:uid="{00000000-0005-0000-0000-0000EC040000}"/>
    <cellStyle name="40% - Accent2 4 6 2 2" xfId="15083" xr:uid="{FC89D804-D743-45BB-853F-7241448F6436}"/>
    <cellStyle name="40% - Accent2 4 6 2 2 2" xfId="41257" xr:uid="{6158BF52-6EF9-45D3-8E74-932C1FD3D6ED}"/>
    <cellStyle name="40% - Accent2 4 6 2 3" xfId="31978" xr:uid="{3ED39B3F-518A-4DC4-A1C8-7F9D39CC3918}"/>
    <cellStyle name="40% - Accent2 4 6 2 4" xfId="23530" xr:uid="{9FE0FEE4-DF1F-4E06-BD7D-ED6E93AC0584}"/>
    <cellStyle name="40% - Accent2 4 6 3" xfId="10865" xr:uid="{61B6BFBA-25BB-43B4-AF72-9F9F0AC767F3}"/>
    <cellStyle name="40% - Accent2 4 6 3 2" xfId="37040" xr:uid="{787A5592-1A16-4339-8057-C6B72CF2CD59}"/>
    <cellStyle name="40% - Accent2 4 6 4" xfId="27760" xr:uid="{43EF41F3-59D0-470A-A566-A2E4B6FD0202}"/>
    <cellStyle name="40% - Accent2 4 6 5" xfId="19313" xr:uid="{B7112E7B-9BEB-4CC5-8FD7-EA49689F183F}"/>
    <cellStyle name="40% - Accent2 4 7" xfId="4567" xr:uid="{00000000-0005-0000-0000-0000ED040000}"/>
    <cellStyle name="40% - Accent2 4 7 2" xfId="13017" xr:uid="{FFCFCC46-F8D5-4EC4-847F-C7C3C8B741E8}"/>
    <cellStyle name="40% - Accent2 4 7 2 2" xfId="39191" xr:uid="{286A17E6-CE21-490A-B1D2-894C313B90F3}"/>
    <cellStyle name="40% - Accent2 4 7 3" xfId="29912" xr:uid="{BAB12811-00E9-432E-B70D-2779A06398B5}"/>
    <cellStyle name="40% - Accent2 4 7 4" xfId="21464" xr:uid="{568CAEF8-FC3B-41C5-A52F-D349933E5DBF}"/>
    <cellStyle name="40% - Accent2 4 8" xfId="8799" xr:uid="{061E42DD-1679-442D-BEAF-7D577EA7C646}"/>
    <cellStyle name="40% - Accent2 4 8 2" xfId="34974" xr:uid="{5A37143D-4AD3-4E66-BD35-88AEC4E03425}"/>
    <cellStyle name="40% - Accent2 4 9" xfId="34142" xr:uid="{E7E21D2A-1F1F-4249-9EA8-1FAFEA4735CA}"/>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7D7BC33B-1DBF-4995-B60F-7053BE9CF966}"/>
    <cellStyle name="40% - Accent2 5 2 2 2 2" xfId="41743" xr:uid="{A36088FE-7995-4FB3-9097-95758009AA8C}"/>
    <cellStyle name="40% - Accent2 5 2 2 3" xfId="32464" xr:uid="{909550D8-A38A-4A3F-8D16-86B4B1E8209A}"/>
    <cellStyle name="40% - Accent2 5 2 2 4" xfId="24016" xr:uid="{27BD31C9-2994-41AF-B736-0E6C7CE669E7}"/>
    <cellStyle name="40% - Accent2 5 2 3" xfId="11351" xr:uid="{7E711DAD-C824-4C8B-B050-13DE5B1790B6}"/>
    <cellStyle name="40% - Accent2 5 2 3 2" xfId="37526" xr:uid="{8905224A-4581-4124-98B6-F6A408FE7A72}"/>
    <cellStyle name="40% - Accent2 5 2 4" xfId="28246" xr:uid="{01E826EF-CB1F-4B2A-A115-8FC714BD235C}"/>
    <cellStyle name="40% - Accent2 5 2 5" xfId="19799" xr:uid="{3BD219B2-3F85-4513-9204-F6A1BC8190FF}"/>
    <cellStyle name="40% - Accent2 5 3" xfId="4974" xr:uid="{00000000-0005-0000-0000-0000F1040000}"/>
    <cellStyle name="40% - Accent2 5 3 2" xfId="13424" xr:uid="{F1C310C0-5660-4086-95E8-2049F0A3769A}"/>
    <cellStyle name="40% - Accent2 5 3 2 2" xfId="39598" xr:uid="{54EC454A-DE1F-4D2D-B599-71F946C77CFF}"/>
    <cellStyle name="40% - Accent2 5 3 3" xfId="30319" xr:uid="{66C706F3-A4AC-4FE4-9DF0-9B026B9274A0}"/>
    <cellStyle name="40% - Accent2 5 3 4" xfId="21871" xr:uid="{3721D48E-A231-4FF3-B68F-81FE0EAEA8EE}"/>
    <cellStyle name="40% - Accent2 5 4" xfId="9206" xr:uid="{2A3AB33C-DAB6-4F33-98F4-87E16ED02141}"/>
    <cellStyle name="40% - Accent2 5 4 2" xfId="35381" xr:uid="{293DF8AA-281D-48BB-91C9-B1311BAAF9AA}"/>
    <cellStyle name="40% - Accent2 5 5" xfId="34551" xr:uid="{2DFAC6CB-4F13-4CF6-B2A2-29EB15D827DB}"/>
    <cellStyle name="40% - Accent2 5 6" xfId="26101" xr:uid="{028F0F74-C7C7-4676-BF75-8CE97AD94199}"/>
    <cellStyle name="40% - Accent2 5 7" xfId="17654" xr:uid="{C846C549-9ADB-4D44-A635-81DB4BAC86A0}"/>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5127E391-E074-40E2-BF96-384ADC706879}"/>
    <cellStyle name="40% - Accent2 6 2 2 2 2" xfId="42156" xr:uid="{A756F585-722C-4A77-8C18-8B3A6001B4DE}"/>
    <cellStyle name="40% - Accent2 6 2 2 3" xfId="32877" xr:uid="{712B9216-F521-4C54-8728-D4E3DB7C0D40}"/>
    <cellStyle name="40% - Accent2 6 2 2 4" xfId="24429" xr:uid="{3A9C2157-D7B7-4216-8EA8-D89484CF9881}"/>
    <cellStyle name="40% - Accent2 6 2 3" xfId="11764" xr:uid="{93E13B96-EAC9-43DA-AEA3-8DFDA91BE5A2}"/>
    <cellStyle name="40% - Accent2 6 2 3 2" xfId="37939" xr:uid="{849C10EA-2326-4580-9980-BFEF9B6EB481}"/>
    <cellStyle name="40% - Accent2 6 2 4" xfId="28659" xr:uid="{F9BA67B1-4C31-4574-BBC0-43D0CB2F0189}"/>
    <cellStyle name="40% - Accent2 6 2 5" xfId="20212" xr:uid="{2349F531-1D4E-4059-8020-42BFD7E26376}"/>
    <cellStyle name="40% - Accent2 6 3" xfId="5387" xr:uid="{00000000-0005-0000-0000-0000F5040000}"/>
    <cellStyle name="40% - Accent2 6 3 2" xfId="13837" xr:uid="{17884D23-01FA-48C0-863A-3C0A41F15E42}"/>
    <cellStyle name="40% - Accent2 6 3 2 2" xfId="40011" xr:uid="{B8C8DCA8-611E-4E12-AEA4-51FA799B72F2}"/>
    <cellStyle name="40% - Accent2 6 3 3" xfId="30732" xr:uid="{2547B845-1CF1-4955-9AF4-1670E7E56FB8}"/>
    <cellStyle name="40% - Accent2 6 3 4" xfId="22284" xr:uid="{0923C66A-4BEB-49BA-82A8-F8DAB5D5F2C6}"/>
    <cellStyle name="40% - Accent2 6 4" xfId="9619" xr:uid="{C3BD878B-1585-4F49-842F-703A054B7052}"/>
    <cellStyle name="40% - Accent2 6 4 2" xfId="35794" xr:uid="{FAEF46C6-C11F-4E19-98FC-8E3B77436DFB}"/>
    <cellStyle name="40% - Accent2 6 5" xfId="26514" xr:uid="{FAFE2585-11F7-451E-85E4-0713D85AFB78}"/>
    <cellStyle name="40% - Accent2 6 6" xfId="18067" xr:uid="{8B915E4B-A7AC-4C15-AD0F-E6CCBAF178B1}"/>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3B0DFADC-7699-4619-A9AF-AC0737E36801}"/>
    <cellStyle name="40% - Accent2 7 2 2 2 2" xfId="42569" xr:uid="{87C8ECB3-51B9-4E32-9DC7-284E488E9F69}"/>
    <cellStyle name="40% - Accent2 7 2 2 3" xfId="33290" xr:uid="{698ABFFE-3CCA-49DA-BB4F-65E36568AD5F}"/>
    <cellStyle name="40% - Accent2 7 2 2 4" xfId="24842" xr:uid="{99BCDE78-D5DE-43EA-99F3-3F9F7154A6A1}"/>
    <cellStyle name="40% - Accent2 7 2 3" xfId="12177" xr:uid="{2307873E-82FA-4EC3-A91B-4CB058A6398B}"/>
    <cellStyle name="40% - Accent2 7 2 3 2" xfId="38352" xr:uid="{E9411ED2-F03C-40C6-B973-2C6B6364AEB0}"/>
    <cellStyle name="40% - Accent2 7 2 4" xfId="29072" xr:uid="{5A62F833-5752-43D7-93C3-DA5CFA5AE35B}"/>
    <cellStyle name="40% - Accent2 7 2 5" xfId="20625" xr:uid="{23230B32-41D6-4B45-9228-76F85795C294}"/>
    <cellStyle name="40% - Accent2 7 3" xfId="5800" xr:uid="{00000000-0005-0000-0000-0000F9040000}"/>
    <cellStyle name="40% - Accent2 7 3 2" xfId="14250" xr:uid="{5A31E103-7FBC-4DB9-9332-792CE2B9B966}"/>
    <cellStyle name="40% - Accent2 7 3 2 2" xfId="40424" xr:uid="{A8C1F82D-7DDD-4D89-A23D-53CEFE59BA20}"/>
    <cellStyle name="40% - Accent2 7 3 3" xfId="31145" xr:uid="{91DA22DE-ECB8-43D1-A9D6-84777EAD5BA7}"/>
    <cellStyle name="40% - Accent2 7 3 4" xfId="22697" xr:uid="{ACE0B43D-1265-4E9D-85E7-4A25E2818031}"/>
    <cellStyle name="40% - Accent2 7 4" xfId="10032" xr:uid="{8BA1CDB8-BE2F-4CCC-9121-B312A8D885A8}"/>
    <cellStyle name="40% - Accent2 7 4 2" xfId="36207" xr:uid="{FF696D4D-D249-4610-919B-558C56F20EAE}"/>
    <cellStyle name="40% - Accent2 7 5" xfId="26927" xr:uid="{E2608266-E45C-4F68-A02C-99665BE39AAD}"/>
    <cellStyle name="40% - Accent2 7 6" xfId="18480" xr:uid="{B3CB9E42-183B-4D81-85AE-E1396CA8126F}"/>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73629090-5BE6-44C3-BB5F-092DC648F4D3}"/>
    <cellStyle name="40% - Accent2 8 2 2 2 2" xfId="42982" xr:uid="{B334E75C-9E34-4915-B987-517D76556105}"/>
    <cellStyle name="40% - Accent2 8 2 2 3" xfId="33703" xr:uid="{385C5D2E-8F5E-477E-853D-6E3DEE1B1EF2}"/>
    <cellStyle name="40% - Accent2 8 2 2 4" xfId="25255" xr:uid="{D08D7042-F228-4D59-8547-7666582AED1F}"/>
    <cellStyle name="40% - Accent2 8 2 3" xfId="12590" xr:uid="{EC854BAE-E142-471B-A54E-B3DFADE432E6}"/>
    <cellStyle name="40% - Accent2 8 2 3 2" xfId="38765" xr:uid="{326614C3-DCC3-4B9F-ACC2-8A3DCA31FF5B}"/>
    <cellStyle name="40% - Accent2 8 2 4" xfId="29485" xr:uid="{AC1D9F6A-13F3-43E1-AF7F-DE3B99142D07}"/>
    <cellStyle name="40% - Accent2 8 2 5" xfId="21038" xr:uid="{01B0417E-F7A6-47E8-86E1-2BAFC1DC8E96}"/>
    <cellStyle name="40% - Accent2 8 3" xfId="6213" xr:uid="{00000000-0005-0000-0000-0000FD040000}"/>
    <cellStyle name="40% - Accent2 8 3 2" xfId="14663" xr:uid="{3D164246-59DF-4540-B9D6-CB4F01F1E212}"/>
    <cellStyle name="40% - Accent2 8 3 2 2" xfId="40837" xr:uid="{90F909F3-7363-4A65-BF29-F17FC980DCB4}"/>
    <cellStyle name="40% - Accent2 8 3 3" xfId="31558" xr:uid="{39E13290-73B8-419B-B695-EEA9ABF29E35}"/>
    <cellStyle name="40% - Accent2 8 3 4" xfId="23110" xr:uid="{44EAE56C-F34F-495A-9E1B-BC3E59685DC4}"/>
    <cellStyle name="40% - Accent2 8 4" xfId="10445" xr:uid="{12931E2D-1090-409D-A0FD-9457781ECACE}"/>
    <cellStyle name="40% - Accent2 8 4 2" xfId="36620" xr:uid="{9FDDCFA2-264B-4427-B180-333D39748B01}"/>
    <cellStyle name="40% - Accent2 8 5" xfId="27340" xr:uid="{8792A30E-DF72-4E2E-93F5-63216E86EFEB}"/>
    <cellStyle name="40% - Accent2 8 6" xfId="18893" xr:uid="{61CEACCA-07E6-4DE0-834B-954D3B3E3C82}"/>
    <cellStyle name="40% - Accent2 9" xfId="2320" xr:uid="{00000000-0005-0000-0000-0000FE040000}"/>
    <cellStyle name="40% - Accent2 9 2" xfId="6626" xr:uid="{00000000-0005-0000-0000-0000FF040000}"/>
    <cellStyle name="40% - Accent2 9 2 2" xfId="15076" xr:uid="{C9820E6A-E3A7-491C-8FCF-66FE5E1EB569}"/>
    <cellStyle name="40% - Accent2 9 2 2 2" xfId="41250" xr:uid="{C9E9BBC1-3EE3-4FBA-A267-580829FD95D1}"/>
    <cellStyle name="40% - Accent2 9 2 3" xfId="31971" xr:uid="{809C42A2-303F-46DA-81E6-869707D87332}"/>
    <cellStyle name="40% - Accent2 9 2 4" xfId="23523" xr:uid="{7E0D3937-0FB1-4C17-93C7-532C4C964DD9}"/>
    <cellStyle name="40% - Accent2 9 3" xfId="10858" xr:uid="{1814D464-1657-4805-A18A-47A3FAAB57BB}"/>
    <cellStyle name="40% - Accent2 9 3 2" xfId="37033" xr:uid="{546E20BE-33BC-41E8-9132-3F870EDCFBF3}"/>
    <cellStyle name="40% - Accent2 9 4" xfId="27753" xr:uid="{7662D933-C219-4C1D-9AAA-B427BD103EBC}"/>
    <cellStyle name="40% - Accent2 9 5" xfId="19306" xr:uid="{662AF6B6-7171-49B9-B7B8-40F9F3E7D213}"/>
    <cellStyle name="40% - Accent3" xfId="65" builtinId="39" customBuiltin="1"/>
    <cellStyle name="40% - Accent3 10" xfId="4568" xr:uid="{00000000-0005-0000-0000-000001050000}"/>
    <cellStyle name="40% - Accent3 10 2" xfId="13018" xr:uid="{300183BE-8E26-4054-BE0B-6C5AF4BEC010}"/>
    <cellStyle name="40% - Accent3 10 2 2" xfId="39192" xr:uid="{28A00F64-01FF-4A58-A81A-6816E60A7DC7}"/>
    <cellStyle name="40% - Accent3 10 3" xfId="29913" xr:uid="{108DCD68-5075-4F96-ADEF-5D9BF6A248AA}"/>
    <cellStyle name="40% - Accent3 10 4" xfId="21465" xr:uid="{780A102D-2226-4051-AB8A-00B03F0AD099}"/>
    <cellStyle name="40% - Accent3 11" xfId="8800" xr:uid="{CA626844-D9D9-4617-9A70-254298294D99}"/>
    <cellStyle name="40% - Accent3 11 2" xfId="34975" xr:uid="{AC6F75AA-8A16-4BB2-8E5D-C0734BAFFFE1}"/>
    <cellStyle name="40% - Accent3 12" xfId="34143" xr:uid="{0EF9C843-482D-4A94-8E2B-3ED2016F8CE4}"/>
    <cellStyle name="40% - Accent3 13" xfId="25695" xr:uid="{AFF45FE8-8A17-475E-B475-97206FE351D0}"/>
    <cellStyle name="40% - Accent3 14" xfId="17248" xr:uid="{50EFA9EE-04EC-47BA-A93B-905E62C004A6}"/>
    <cellStyle name="40% - Accent3 2" xfId="66" xr:uid="{00000000-0005-0000-0000-000002050000}"/>
    <cellStyle name="40% - Accent3 2 10" xfId="8801" xr:uid="{58B82F71-A312-48FB-AA54-FB346CDA79E6}"/>
    <cellStyle name="40% - Accent3 2 10 2" xfId="34976" xr:uid="{4009AFD4-470F-4F09-A3B6-E47714464AC0}"/>
    <cellStyle name="40% - Accent3 2 11" xfId="34144" xr:uid="{AC682FFB-8C69-4038-B76D-23E5E0824329}"/>
    <cellStyle name="40% - Accent3 2 12" xfId="25696" xr:uid="{11E61C1C-A6B0-42AF-90A9-6190B6F59338}"/>
    <cellStyle name="40% - Accent3 2 13" xfId="17249" xr:uid="{1FFCB167-4F14-42F8-A2B7-E55A866D3482}"/>
    <cellStyle name="40% - Accent3 2 2" xfId="67" xr:uid="{00000000-0005-0000-0000-000003050000}"/>
    <cellStyle name="40% - Accent3 2 2 10" xfId="34145" xr:uid="{D57A5647-DC8E-4DFE-88D1-CC9DA3CCB67D}"/>
    <cellStyle name="40% - Accent3 2 2 11" xfId="25697" xr:uid="{BA12D346-3ACA-453C-9E52-AE9A5A859E24}"/>
    <cellStyle name="40% - Accent3 2 2 12" xfId="17250" xr:uid="{E6FB0AFC-BFE3-415D-8968-C510CD51BBE6}"/>
    <cellStyle name="40% - Accent3 2 2 2" xfId="68" xr:uid="{00000000-0005-0000-0000-000004050000}"/>
    <cellStyle name="40% - Accent3 2 2 2 10" xfId="25698" xr:uid="{3C8B19D5-41C6-4B13-B47F-EA8B309AA509}"/>
    <cellStyle name="40% - Accent3 2 2 2 11" xfId="17251" xr:uid="{189FEB80-1BA5-4ACC-80A2-8B5E68EA5A4C}"/>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6299A4D9-B9F4-4596-B3F3-74AAD08C4B0E}"/>
    <cellStyle name="40% - Accent3 2 2 2 2 2 2 2 2" xfId="41754" xr:uid="{2B02FE14-0B2D-4502-BD1E-3077D3235E10}"/>
    <cellStyle name="40% - Accent3 2 2 2 2 2 2 3" xfId="32475" xr:uid="{912F1985-D336-472D-8891-7994FA7C061C}"/>
    <cellStyle name="40% - Accent3 2 2 2 2 2 2 4" xfId="24027" xr:uid="{EC0396ED-B95A-416F-8C3E-9DEFD775DD7F}"/>
    <cellStyle name="40% - Accent3 2 2 2 2 2 3" xfId="11362" xr:uid="{3E067A1D-52E0-41E5-A307-A5765FD0105C}"/>
    <cellStyle name="40% - Accent3 2 2 2 2 2 3 2" xfId="37537" xr:uid="{C69D0F3D-421E-4F88-B533-45836563777A}"/>
    <cellStyle name="40% - Accent3 2 2 2 2 2 4" xfId="28257" xr:uid="{50C01DBE-1EC6-4346-B0C4-0CB0A845C1A7}"/>
    <cellStyle name="40% - Accent3 2 2 2 2 2 5" xfId="19810" xr:uid="{77C16DC6-B5A2-4D4F-876C-11BBCFBA59E7}"/>
    <cellStyle name="40% - Accent3 2 2 2 2 3" xfId="4985" xr:uid="{00000000-0005-0000-0000-000008050000}"/>
    <cellStyle name="40% - Accent3 2 2 2 2 3 2" xfId="13435" xr:uid="{6379996D-E330-434A-A30C-3C102E15F9CB}"/>
    <cellStyle name="40% - Accent3 2 2 2 2 3 2 2" xfId="39609" xr:uid="{55C195FE-ECB6-4AF9-A347-8833D4909504}"/>
    <cellStyle name="40% - Accent3 2 2 2 2 3 3" xfId="30330" xr:uid="{6EE19C16-AE3B-440D-85C8-56E03399C4BB}"/>
    <cellStyle name="40% - Accent3 2 2 2 2 3 4" xfId="21882" xr:uid="{865A753F-38D9-486E-BEAE-08C2811D711C}"/>
    <cellStyle name="40% - Accent3 2 2 2 2 4" xfId="9217" xr:uid="{D32A3A11-7484-4158-A8AF-A356C97A3FAD}"/>
    <cellStyle name="40% - Accent3 2 2 2 2 4 2" xfId="35392" xr:uid="{EAEBC2C4-C99E-4898-8DCB-AB167C2F5E39}"/>
    <cellStyle name="40% - Accent3 2 2 2 2 5" xfId="34562" xr:uid="{653518FD-6BA1-451C-95B1-75E12D2FC049}"/>
    <cellStyle name="40% - Accent3 2 2 2 2 6" xfId="26112" xr:uid="{781223B9-F699-4777-9959-7FC9458B06B9}"/>
    <cellStyle name="40% - Accent3 2 2 2 2 7" xfId="17665" xr:uid="{4369D9DF-7959-4732-BF9A-56FCFCD7629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BE0E2103-1E86-4498-A746-DB3D283E7E8E}"/>
    <cellStyle name="40% - Accent3 2 2 2 3 2 2 2 2" xfId="42167" xr:uid="{BEB531A2-3498-47C2-80AC-6648D486A11F}"/>
    <cellStyle name="40% - Accent3 2 2 2 3 2 2 3" xfId="32888" xr:uid="{7FB43063-4CD3-416F-B3BC-D5A1EC6EC61A}"/>
    <cellStyle name="40% - Accent3 2 2 2 3 2 2 4" xfId="24440" xr:uid="{595AF4BB-5CEF-40BC-BEF4-D1E546B05143}"/>
    <cellStyle name="40% - Accent3 2 2 2 3 2 3" xfId="11775" xr:uid="{72AD7677-AA11-42B1-8046-D89F8E37CA3D}"/>
    <cellStyle name="40% - Accent3 2 2 2 3 2 3 2" xfId="37950" xr:uid="{CC331A0F-4447-4ECA-B373-F9DF3CC0A839}"/>
    <cellStyle name="40% - Accent3 2 2 2 3 2 4" xfId="28670" xr:uid="{BE8A030E-43C2-4BA3-B5A8-3AAD5F94D8A2}"/>
    <cellStyle name="40% - Accent3 2 2 2 3 2 5" xfId="20223" xr:uid="{08EFE476-8978-4091-87ED-79464BF4D611}"/>
    <cellStyle name="40% - Accent3 2 2 2 3 3" xfId="5398" xr:uid="{00000000-0005-0000-0000-00000C050000}"/>
    <cellStyle name="40% - Accent3 2 2 2 3 3 2" xfId="13848" xr:uid="{6DC5A3D0-8974-40D1-8971-8CE6FB522000}"/>
    <cellStyle name="40% - Accent3 2 2 2 3 3 2 2" xfId="40022" xr:uid="{CF85455B-41C7-4E4B-903B-CFD61B81053D}"/>
    <cellStyle name="40% - Accent3 2 2 2 3 3 3" xfId="30743" xr:uid="{182ACA9B-DD61-474E-A775-B181938FA2D5}"/>
    <cellStyle name="40% - Accent3 2 2 2 3 3 4" xfId="22295" xr:uid="{9FA3C36A-1DA1-4A6B-8437-764FC7B640F7}"/>
    <cellStyle name="40% - Accent3 2 2 2 3 4" xfId="9630" xr:uid="{41468386-F317-4BC4-B6CE-57911EDE8D0C}"/>
    <cellStyle name="40% - Accent3 2 2 2 3 4 2" xfId="35805" xr:uid="{52D71D0C-B035-41A3-9C76-21FB3709F83A}"/>
    <cellStyle name="40% - Accent3 2 2 2 3 5" xfId="26525" xr:uid="{769F4A00-D1C1-47CF-B4AD-D39749400F89}"/>
    <cellStyle name="40% - Accent3 2 2 2 3 6" xfId="18078" xr:uid="{E735521A-D1DD-4718-B0E8-A433B2277738}"/>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639988C6-491A-48EC-A2CD-F9CF1E5151E7}"/>
    <cellStyle name="40% - Accent3 2 2 2 4 2 2 2 2" xfId="42580" xr:uid="{FCD98A0E-67F1-4B6B-BF4F-BD2FCF41C2A9}"/>
    <cellStyle name="40% - Accent3 2 2 2 4 2 2 3" xfId="33301" xr:uid="{283966DB-468C-4D4A-B50D-D8C48C67A11B}"/>
    <cellStyle name="40% - Accent3 2 2 2 4 2 2 4" xfId="24853" xr:uid="{0FE7563A-70E4-4837-A2F0-DD26DF347F94}"/>
    <cellStyle name="40% - Accent3 2 2 2 4 2 3" xfId="12188" xr:uid="{BDE2D187-B5E8-4F82-9795-B05C4F21D356}"/>
    <cellStyle name="40% - Accent3 2 2 2 4 2 3 2" xfId="38363" xr:uid="{51597204-E4F6-445A-AEEC-1D2651AAE1A1}"/>
    <cellStyle name="40% - Accent3 2 2 2 4 2 4" xfId="29083" xr:uid="{FF8A4B60-4C77-4BF2-9538-B45D8FA207E1}"/>
    <cellStyle name="40% - Accent3 2 2 2 4 2 5" xfId="20636" xr:uid="{35863783-6968-4A73-8A2C-169863C83A71}"/>
    <cellStyle name="40% - Accent3 2 2 2 4 3" xfId="5811" xr:uid="{00000000-0005-0000-0000-000010050000}"/>
    <cellStyle name="40% - Accent3 2 2 2 4 3 2" xfId="14261" xr:uid="{AD97F0D1-D6CC-41C0-BF76-616FC8641E35}"/>
    <cellStyle name="40% - Accent3 2 2 2 4 3 2 2" xfId="40435" xr:uid="{3FCB41F1-B5C8-4953-A86F-ED6873A35844}"/>
    <cellStyle name="40% - Accent3 2 2 2 4 3 3" xfId="31156" xr:uid="{C0966AA8-0369-45AD-B6D3-2DF70AC1FF55}"/>
    <cellStyle name="40% - Accent3 2 2 2 4 3 4" xfId="22708" xr:uid="{CF202F6F-835A-476D-B890-E386B1DBAF83}"/>
    <cellStyle name="40% - Accent3 2 2 2 4 4" xfId="10043" xr:uid="{96BE44DA-5486-4086-8F43-31207FF71F21}"/>
    <cellStyle name="40% - Accent3 2 2 2 4 4 2" xfId="36218" xr:uid="{9F48629D-08A1-4663-9C25-9EB77A09E314}"/>
    <cellStyle name="40% - Accent3 2 2 2 4 5" xfId="26938" xr:uid="{7E36F5E2-34A0-46A1-8AA9-DCD871811B7C}"/>
    <cellStyle name="40% - Accent3 2 2 2 4 6" xfId="18491" xr:uid="{4FC679D1-B0ED-41CC-B29D-77198F82F232}"/>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64236EC8-FF10-4713-8FAE-B92BFFC8EAE2}"/>
    <cellStyle name="40% - Accent3 2 2 2 5 2 2 2 2" xfId="42993" xr:uid="{116ECF0E-04DA-40FB-BC68-C83536B0B567}"/>
    <cellStyle name="40% - Accent3 2 2 2 5 2 2 3" xfId="33714" xr:uid="{18279EF4-077F-410F-A5DF-1A3E09CF98F4}"/>
    <cellStyle name="40% - Accent3 2 2 2 5 2 2 4" xfId="25266" xr:uid="{EE61F4FA-CFBC-47D7-BC83-10728990B59C}"/>
    <cellStyle name="40% - Accent3 2 2 2 5 2 3" xfId="12601" xr:uid="{006600CC-DFE1-430D-B079-431E5028E75F}"/>
    <cellStyle name="40% - Accent3 2 2 2 5 2 3 2" xfId="38776" xr:uid="{ECA7B53A-F122-4C63-82AE-E5548F8947A6}"/>
    <cellStyle name="40% - Accent3 2 2 2 5 2 4" xfId="29496" xr:uid="{50B6466D-8185-457F-B594-862F13CD4867}"/>
    <cellStyle name="40% - Accent3 2 2 2 5 2 5" xfId="21049" xr:uid="{FF16167E-746E-4579-923E-BF18B9248D8B}"/>
    <cellStyle name="40% - Accent3 2 2 2 5 3" xfId="6224" xr:uid="{00000000-0005-0000-0000-000014050000}"/>
    <cellStyle name="40% - Accent3 2 2 2 5 3 2" xfId="14674" xr:uid="{2DF5F825-A4A3-4599-A60D-1CA4B4DE61C9}"/>
    <cellStyle name="40% - Accent3 2 2 2 5 3 2 2" xfId="40848" xr:uid="{26FBD769-CE7E-474A-8B11-F8E8477C6B36}"/>
    <cellStyle name="40% - Accent3 2 2 2 5 3 3" xfId="31569" xr:uid="{1C412DE0-8744-414E-A562-576C90FA2FCB}"/>
    <cellStyle name="40% - Accent3 2 2 2 5 3 4" xfId="23121" xr:uid="{4B265B71-9FA6-4BA3-80CE-CCC830ABB614}"/>
    <cellStyle name="40% - Accent3 2 2 2 5 4" xfId="10456" xr:uid="{388B48F8-4B6E-424A-91F0-265066360999}"/>
    <cellStyle name="40% - Accent3 2 2 2 5 4 2" xfId="36631" xr:uid="{53370784-CCE9-4AE3-931B-EC75B712619B}"/>
    <cellStyle name="40% - Accent3 2 2 2 5 5" xfId="27351" xr:uid="{D0454B58-12D4-4E60-B055-27795DCC8B9F}"/>
    <cellStyle name="40% - Accent3 2 2 2 5 6" xfId="18904" xr:uid="{E6032292-4814-496A-ACF4-DD5829A279DD}"/>
    <cellStyle name="40% - Accent3 2 2 2 6" xfId="2331" xr:uid="{00000000-0005-0000-0000-000015050000}"/>
    <cellStyle name="40% - Accent3 2 2 2 6 2" xfId="6637" xr:uid="{00000000-0005-0000-0000-000016050000}"/>
    <cellStyle name="40% - Accent3 2 2 2 6 2 2" xfId="15087" xr:uid="{EA74F1B7-FB00-4D3F-AA80-231B99FD04FE}"/>
    <cellStyle name="40% - Accent3 2 2 2 6 2 2 2" xfId="41261" xr:uid="{DA5C5F85-8C9C-4A85-9B15-E56CEB8D4036}"/>
    <cellStyle name="40% - Accent3 2 2 2 6 2 3" xfId="31982" xr:uid="{991670A4-7A1F-4C72-8017-608BCC6A470F}"/>
    <cellStyle name="40% - Accent3 2 2 2 6 2 4" xfId="23534" xr:uid="{B7E3E85C-C9AB-4CBD-847F-12CBA1050E5D}"/>
    <cellStyle name="40% - Accent3 2 2 2 6 3" xfId="10869" xr:uid="{2F90517C-D085-42EE-9889-C2A9C36E0CAB}"/>
    <cellStyle name="40% - Accent3 2 2 2 6 3 2" xfId="37044" xr:uid="{990FEC87-1E0E-4DC0-952E-27E22B0EB0CD}"/>
    <cellStyle name="40% - Accent3 2 2 2 6 4" xfId="27764" xr:uid="{687C70FB-2ABB-4490-916D-3CD6BF8B20D1}"/>
    <cellStyle name="40% - Accent3 2 2 2 6 5" xfId="19317" xr:uid="{C1BC8661-69B4-4D90-B3C8-4A76D415BE0D}"/>
    <cellStyle name="40% - Accent3 2 2 2 7" xfId="4571" xr:uid="{00000000-0005-0000-0000-000017050000}"/>
    <cellStyle name="40% - Accent3 2 2 2 7 2" xfId="13021" xr:uid="{2BA0AD9D-15DE-42A4-8B48-28C2E192ACA7}"/>
    <cellStyle name="40% - Accent3 2 2 2 7 2 2" xfId="39195" xr:uid="{FAD787C7-34AE-4847-9C71-DCAB458123EC}"/>
    <cellStyle name="40% - Accent3 2 2 2 7 3" xfId="29916" xr:uid="{04C0B0A1-FE4B-46A3-8DD5-28A031CE49CF}"/>
    <cellStyle name="40% - Accent3 2 2 2 7 4" xfId="21468" xr:uid="{13C18BB9-FADB-42B0-8529-4E70016C55BC}"/>
    <cellStyle name="40% - Accent3 2 2 2 8" xfId="8803" xr:uid="{36FADA4C-175D-433F-9A02-3AE53BC5F1E1}"/>
    <cellStyle name="40% - Accent3 2 2 2 8 2" xfId="34978" xr:uid="{D69B354F-F92F-4A3C-AE55-9E34E56FCEA7}"/>
    <cellStyle name="40% - Accent3 2 2 2 9" xfId="34146" xr:uid="{FD485584-C9BC-4143-9EB4-5BE869D155FF}"/>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6DB50558-505B-4CF1-A83A-347A479EAD0D}"/>
    <cellStyle name="40% - Accent3 2 2 3 2 2 2 2" xfId="41753" xr:uid="{34F5536D-F986-4D4E-9ECA-6E0EB046D65A}"/>
    <cellStyle name="40% - Accent3 2 2 3 2 2 3" xfId="32474" xr:uid="{B2DFD7B8-5BE3-4591-9BA3-4A7BFBB00243}"/>
    <cellStyle name="40% - Accent3 2 2 3 2 2 4" xfId="24026" xr:uid="{242939A4-3F80-419B-91D4-8EECBA18D02A}"/>
    <cellStyle name="40% - Accent3 2 2 3 2 3" xfId="11361" xr:uid="{1FF8D160-A2FB-4094-94E3-1A363730BD4E}"/>
    <cellStyle name="40% - Accent3 2 2 3 2 3 2" xfId="37536" xr:uid="{9C955E1F-800C-4904-816C-2609E1D2C47C}"/>
    <cellStyle name="40% - Accent3 2 2 3 2 4" xfId="28256" xr:uid="{6AE67B1A-E263-4DAB-8CBD-79EE09F06805}"/>
    <cellStyle name="40% - Accent3 2 2 3 2 5" xfId="19809" xr:uid="{0B6A44AF-F479-42A3-B155-E10B260EF223}"/>
    <cellStyle name="40% - Accent3 2 2 3 3" xfId="4984" xr:uid="{00000000-0005-0000-0000-00001B050000}"/>
    <cellStyle name="40% - Accent3 2 2 3 3 2" xfId="13434" xr:uid="{163ACAC3-6304-4312-B564-5347147DA9BF}"/>
    <cellStyle name="40% - Accent3 2 2 3 3 2 2" xfId="39608" xr:uid="{FBC5CFFC-A027-4F9C-8F2F-BBE820993933}"/>
    <cellStyle name="40% - Accent3 2 2 3 3 3" xfId="30329" xr:uid="{0BBE67CC-B196-474B-AD12-5A73EFCF24DD}"/>
    <cellStyle name="40% - Accent3 2 2 3 3 4" xfId="21881" xr:uid="{0CB1B9F4-671E-4B5B-B892-6FF8D52E81CA}"/>
    <cellStyle name="40% - Accent3 2 2 3 4" xfId="9216" xr:uid="{E9C49325-C327-42BB-B04A-7C8C75ECC7E7}"/>
    <cellStyle name="40% - Accent3 2 2 3 4 2" xfId="35391" xr:uid="{6FBA07D3-C046-4305-9801-EDFB50426690}"/>
    <cellStyle name="40% - Accent3 2 2 3 5" xfId="34561" xr:uid="{5D56E0F4-B44F-459F-85AF-E5FFEAFFD29C}"/>
    <cellStyle name="40% - Accent3 2 2 3 6" xfId="26111" xr:uid="{26ECC8BB-E450-450A-981A-83BE121B91A2}"/>
    <cellStyle name="40% - Accent3 2 2 3 7" xfId="17664" xr:uid="{F6EAC11E-1704-4E19-B464-2E63C3DA0E7E}"/>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D38394E1-6770-4754-9309-E78F4168CE9A}"/>
    <cellStyle name="40% - Accent3 2 2 4 2 2 2 2" xfId="42166" xr:uid="{113E6391-F3DC-407E-A692-6FE713615D45}"/>
    <cellStyle name="40% - Accent3 2 2 4 2 2 3" xfId="32887" xr:uid="{FC845BA3-5FE9-4905-A695-676EE20EAF73}"/>
    <cellStyle name="40% - Accent3 2 2 4 2 2 4" xfId="24439" xr:uid="{5399C170-4947-4F72-91E2-B2E4296B08C6}"/>
    <cellStyle name="40% - Accent3 2 2 4 2 3" xfId="11774" xr:uid="{BA8B5B6E-EDFB-424F-B0E0-7A390D427F82}"/>
    <cellStyle name="40% - Accent3 2 2 4 2 3 2" xfId="37949" xr:uid="{62BA5DF5-C497-49E6-A1C5-42E0098A4231}"/>
    <cellStyle name="40% - Accent3 2 2 4 2 4" xfId="28669" xr:uid="{969CDAFB-537A-4F1B-B1B9-A6063F00E7D0}"/>
    <cellStyle name="40% - Accent3 2 2 4 2 5" xfId="20222" xr:uid="{D0287895-DE92-44E4-9C8C-15DA51263F64}"/>
    <cellStyle name="40% - Accent3 2 2 4 3" xfId="5397" xr:uid="{00000000-0005-0000-0000-00001F050000}"/>
    <cellStyle name="40% - Accent3 2 2 4 3 2" xfId="13847" xr:uid="{3E76BA2A-614A-4CE4-9734-5D2DC8CC3972}"/>
    <cellStyle name="40% - Accent3 2 2 4 3 2 2" xfId="40021" xr:uid="{026F8981-8512-4BC4-911D-71D6A420F29E}"/>
    <cellStyle name="40% - Accent3 2 2 4 3 3" xfId="30742" xr:uid="{275B5433-73EF-4AF5-A429-EA0A8C3C4099}"/>
    <cellStyle name="40% - Accent3 2 2 4 3 4" xfId="22294" xr:uid="{500A4C47-1A73-44F2-9B9D-AEECA51D3DFD}"/>
    <cellStyle name="40% - Accent3 2 2 4 4" xfId="9629" xr:uid="{A8087CB2-0CEC-4387-8FD8-8547B339F410}"/>
    <cellStyle name="40% - Accent3 2 2 4 4 2" xfId="35804" xr:uid="{2AA115E1-1011-4287-B238-6994F4F9605D}"/>
    <cellStyle name="40% - Accent3 2 2 4 5" xfId="26524" xr:uid="{B001435F-1B2F-4371-B2B4-9491DF81C3FB}"/>
    <cellStyle name="40% - Accent3 2 2 4 6" xfId="18077" xr:uid="{6DAB5EEA-6721-41A1-B88A-9998DBDC1DD6}"/>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7D73C612-DDA1-4F82-A04F-CEE991CFFCDA}"/>
    <cellStyle name="40% - Accent3 2 2 5 2 2 2 2" xfId="42579" xr:uid="{914FA3B7-D401-40E0-B9DF-397E0086A2AA}"/>
    <cellStyle name="40% - Accent3 2 2 5 2 2 3" xfId="33300" xr:uid="{D392C6F4-0CC2-4648-9E3F-2F5225A8CC0E}"/>
    <cellStyle name="40% - Accent3 2 2 5 2 2 4" xfId="24852" xr:uid="{94DC2F01-ECEE-426E-A4BE-4AE77BDE273A}"/>
    <cellStyle name="40% - Accent3 2 2 5 2 3" xfId="12187" xr:uid="{FE2055D4-AB26-45DF-82BA-E074ADD70264}"/>
    <cellStyle name="40% - Accent3 2 2 5 2 3 2" xfId="38362" xr:uid="{B0E7C246-E2EF-471D-8928-5717BAA2505F}"/>
    <cellStyle name="40% - Accent3 2 2 5 2 4" xfId="29082" xr:uid="{4A7B3090-36E7-48FF-9306-CF81E578F509}"/>
    <cellStyle name="40% - Accent3 2 2 5 2 5" xfId="20635" xr:uid="{B50A675D-698F-486A-A43C-E3DAE46F7711}"/>
    <cellStyle name="40% - Accent3 2 2 5 3" xfId="5810" xr:uid="{00000000-0005-0000-0000-000023050000}"/>
    <cellStyle name="40% - Accent3 2 2 5 3 2" xfId="14260" xr:uid="{C3B4B824-B97B-4CD7-9E11-5779BDE0A07F}"/>
    <cellStyle name="40% - Accent3 2 2 5 3 2 2" xfId="40434" xr:uid="{919DE89A-CD4E-46A4-868B-009F9F958AFD}"/>
    <cellStyle name="40% - Accent3 2 2 5 3 3" xfId="31155" xr:uid="{60F35556-7179-40D8-B35D-7266A15CEED2}"/>
    <cellStyle name="40% - Accent3 2 2 5 3 4" xfId="22707" xr:uid="{49A0695C-6FD8-48F4-B0EE-896126885027}"/>
    <cellStyle name="40% - Accent3 2 2 5 4" xfId="10042" xr:uid="{1EB66D4B-12DF-4722-ACCD-4F07923E17B8}"/>
    <cellStyle name="40% - Accent3 2 2 5 4 2" xfId="36217" xr:uid="{2572A602-1E82-4950-A89C-6E2C3CA0D483}"/>
    <cellStyle name="40% - Accent3 2 2 5 5" xfId="26937" xr:uid="{0F181EE0-22B9-4877-AE14-6DA39BB12588}"/>
    <cellStyle name="40% - Accent3 2 2 5 6" xfId="18490" xr:uid="{790A3E18-1F7E-4D6B-92D7-80867B20DB95}"/>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8B186C2F-2A89-4F85-B1E9-6B278F5A8BB7}"/>
    <cellStyle name="40% - Accent3 2 2 6 2 2 2 2" xfId="42992" xr:uid="{71622B49-294E-4809-93D9-9EC673173ED9}"/>
    <cellStyle name="40% - Accent3 2 2 6 2 2 3" xfId="33713" xr:uid="{BB5148AE-8A3F-4830-8189-2435D76AE3C0}"/>
    <cellStyle name="40% - Accent3 2 2 6 2 2 4" xfId="25265" xr:uid="{1933E9F0-4ED6-4A68-B768-197D4BF8EC7D}"/>
    <cellStyle name="40% - Accent3 2 2 6 2 3" xfId="12600" xr:uid="{2DD144D3-07AE-45F8-A227-9594C20C8CDC}"/>
    <cellStyle name="40% - Accent3 2 2 6 2 3 2" xfId="38775" xr:uid="{F02897E5-1212-472C-8963-99C970731C43}"/>
    <cellStyle name="40% - Accent3 2 2 6 2 4" xfId="29495" xr:uid="{DA6D754C-988C-471A-96B5-BC965FD90FF4}"/>
    <cellStyle name="40% - Accent3 2 2 6 2 5" xfId="21048" xr:uid="{E6A65B1A-89B1-49D9-B02F-70B34ABA8FFF}"/>
    <cellStyle name="40% - Accent3 2 2 6 3" xfId="6223" xr:uid="{00000000-0005-0000-0000-000027050000}"/>
    <cellStyle name="40% - Accent3 2 2 6 3 2" xfId="14673" xr:uid="{F28A32CE-6B1F-465F-970B-DBCCED5B663A}"/>
    <cellStyle name="40% - Accent3 2 2 6 3 2 2" xfId="40847" xr:uid="{D647DEBC-8ABB-4D2C-88F7-3359CC809E69}"/>
    <cellStyle name="40% - Accent3 2 2 6 3 3" xfId="31568" xr:uid="{0C4B0643-9D0C-45F0-92B9-764F9278963C}"/>
    <cellStyle name="40% - Accent3 2 2 6 3 4" xfId="23120" xr:uid="{4CFD2550-BDF1-46AC-A9CE-16CAD864BE5B}"/>
    <cellStyle name="40% - Accent3 2 2 6 4" xfId="10455" xr:uid="{8CC80095-368D-4E1A-B93C-30299113F1BB}"/>
    <cellStyle name="40% - Accent3 2 2 6 4 2" xfId="36630" xr:uid="{45E7EFEC-378A-4F71-82CF-C64C7A0A9CA8}"/>
    <cellStyle name="40% - Accent3 2 2 6 5" xfId="27350" xr:uid="{FAFC780E-D013-4FC7-B853-D523C7B1DCA2}"/>
    <cellStyle name="40% - Accent3 2 2 6 6" xfId="18903" xr:uid="{5367F6E5-3196-455D-9814-80C2F1D322CB}"/>
    <cellStyle name="40% - Accent3 2 2 7" xfId="2330" xr:uid="{00000000-0005-0000-0000-000028050000}"/>
    <cellStyle name="40% - Accent3 2 2 7 2" xfId="6636" xr:uid="{00000000-0005-0000-0000-000029050000}"/>
    <cellStyle name="40% - Accent3 2 2 7 2 2" xfId="15086" xr:uid="{93CC9584-0BD5-4245-897D-6EE1136CDFD9}"/>
    <cellStyle name="40% - Accent3 2 2 7 2 2 2" xfId="41260" xr:uid="{AEFF2C94-9D34-4FFB-9C90-DDE5DD764E48}"/>
    <cellStyle name="40% - Accent3 2 2 7 2 3" xfId="31981" xr:uid="{EEF9B0DE-1322-49A1-91FC-5F78652DBAD7}"/>
    <cellStyle name="40% - Accent3 2 2 7 2 4" xfId="23533" xr:uid="{6CA4D8C1-D60B-4869-B51A-F904FB1DAD40}"/>
    <cellStyle name="40% - Accent3 2 2 7 3" xfId="10868" xr:uid="{FCEF1C7D-A3AE-4B69-88DE-077AA450360F}"/>
    <cellStyle name="40% - Accent3 2 2 7 3 2" xfId="37043" xr:uid="{9FE5C827-C684-4500-ABC3-47197A92B39C}"/>
    <cellStyle name="40% - Accent3 2 2 7 4" xfId="27763" xr:uid="{A6BDB366-2AAB-4EE3-9778-755AECC2895D}"/>
    <cellStyle name="40% - Accent3 2 2 7 5" xfId="19316" xr:uid="{FFC5AAC4-6BC0-400B-B73D-A8CE6CABE904}"/>
    <cellStyle name="40% - Accent3 2 2 8" xfId="4570" xr:uid="{00000000-0005-0000-0000-00002A050000}"/>
    <cellStyle name="40% - Accent3 2 2 8 2" xfId="13020" xr:uid="{F13E4F77-4595-4CC2-9DCE-D45C15377819}"/>
    <cellStyle name="40% - Accent3 2 2 8 2 2" xfId="39194" xr:uid="{E29E423F-F837-4CF2-8670-3F5132E94466}"/>
    <cellStyle name="40% - Accent3 2 2 8 3" xfId="29915" xr:uid="{958DF0E0-A713-49D5-B5F5-C06636F81644}"/>
    <cellStyle name="40% - Accent3 2 2 8 4" xfId="21467" xr:uid="{89D260C1-5282-4088-AFCD-3D6FCE2C6389}"/>
    <cellStyle name="40% - Accent3 2 2 9" xfId="8802" xr:uid="{C5E161FB-253E-413F-B29C-4EB72E6C9CA2}"/>
    <cellStyle name="40% - Accent3 2 2 9 2" xfId="34977" xr:uid="{731DB9EE-8F69-453D-BF10-342C64367C2A}"/>
    <cellStyle name="40% - Accent3 2 3" xfId="69" xr:uid="{00000000-0005-0000-0000-00002B050000}"/>
    <cellStyle name="40% - Accent3 2 3 10" xfId="25699" xr:uid="{58D1E380-40E7-4F28-AF86-174B912F64DF}"/>
    <cellStyle name="40% - Accent3 2 3 11" xfId="17252" xr:uid="{BCF40C46-F79D-44F2-804A-C03404A581C2}"/>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2DE48240-FE48-429A-8E10-3E7A44DEC33E}"/>
    <cellStyle name="40% - Accent3 2 3 2 2 2 2 2" xfId="41755" xr:uid="{548D2F0D-26A0-4A1C-836A-DA0FF2D28433}"/>
    <cellStyle name="40% - Accent3 2 3 2 2 2 3" xfId="32476" xr:uid="{56E68D89-AB5E-4AA7-B7D5-FFB93F756CE6}"/>
    <cellStyle name="40% - Accent3 2 3 2 2 2 4" xfId="24028" xr:uid="{99749354-A2BD-4452-AE38-322E9EFEDFB0}"/>
    <cellStyle name="40% - Accent3 2 3 2 2 3" xfId="11363" xr:uid="{D2A8789E-593E-4CCE-A777-6D37A00576D8}"/>
    <cellStyle name="40% - Accent3 2 3 2 2 3 2" xfId="37538" xr:uid="{F156A924-AB26-4B85-A31A-0129C6BE9D4F}"/>
    <cellStyle name="40% - Accent3 2 3 2 2 4" xfId="28258" xr:uid="{AD66AA90-F28E-484B-8D9C-08E4ABBA5F66}"/>
    <cellStyle name="40% - Accent3 2 3 2 2 5" xfId="19811" xr:uid="{0275EE34-D46B-4B7D-8E24-A88BE0F6C584}"/>
    <cellStyle name="40% - Accent3 2 3 2 3" xfId="4986" xr:uid="{00000000-0005-0000-0000-00002F050000}"/>
    <cellStyle name="40% - Accent3 2 3 2 3 2" xfId="13436" xr:uid="{75F5213C-26BA-4441-BEA9-10AF0E012E05}"/>
    <cellStyle name="40% - Accent3 2 3 2 3 2 2" xfId="39610" xr:uid="{6BBBDD1C-C999-4A46-ADEF-C0887CE30641}"/>
    <cellStyle name="40% - Accent3 2 3 2 3 3" xfId="30331" xr:uid="{9F9AA401-DA2C-4F63-914B-39F905C97C98}"/>
    <cellStyle name="40% - Accent3 2 3 2 3 4" xfId="21883" xr:uid="{4225DF2F-721B-4D96-8DEC-4D56A5EDC060}"/>
    <cellStyle name="40% - Accent3 2 3 2 4" xfId="9218" xr:uid="{F6D2B75F-294E-4D5C-A2B2-00ACF189CE38}"/>
    <cellStyle name="40% - Accent3 2 3 2 4 2" xfId="35393" xr:uid="{0DB77B06-0BE8-452F-91D8-E463F86D1757}"/>
    <cellStyle name="40% - Accent3 2 3 2 5" xfId="34563" xr:uid="{F0FAD7BA-47F2-40E6-9002-9BD87BE2ABBA}"/>
    <cellStyle name="40% - Accent3 2 3 2 6" xfId="26113" xr:uid="{B6771F1F-1EA8-4413-A0E5-9474B94C708E}"/>
    <cellStyle name="40% - Accent3 2 3 2 7" xfId="17666" xr:uid="{AAB11AF9-6F96-4148-8D43-E133268A8EDE}"/>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D44944A7-675B-40EB-A1EC-31A657681BB6}"/>
    <cellStyle name="40% - Accent3 2 3 3 2 2 2 2" xfId="42168" xr:uid="{0BC23DCD-6590-43E8-B76A-474EAD7E6970}"/>
    <cellStyle name="40% - Accent3 2 3 3 2 2 3" xfId="32889" xr:uid="{E70F6DDD-9945-4E4B-9235-80188AD53527}"/>
    <cellStyle name="40% - Accent3 2 3 3 2 2 4" xfId="24441" xr:uid="{F913FC0D-3061-4EEA-943A-415061CA89C0}"/>
    <cellStyle name="40% - Accent3 2 3 3 2 3" xfId="11776" xr:uid="{D6ED7B6E-8352-4A67-91DC-D374C90470FD}"/>
    <cellStyle name="40% - Accent3 2 3 3 2 3 2" xfId="37951" xr:uid="{1F1EB5CE-B182-4B3B-9EEC-406372011766}"/>
    <cellStyle name="40% - Accent3 2 3 3 2 4" xfId="28671" xr:uid="{CA3B17D4-0664-43A8-9336-B96AD396B91C}"/>
    <cellStyle name="40% - Accent3 2 3 3 2 5" xfId="20224" xr:uid="{6F6C4663-C2EB-4EF6-9151-AB177422BE8A}"/>
    <cellStyle name="40% - Accent3 2 3 3 3" xfId="5399" xr:uid="{00000000-0005-0000-0000-000033050000}"/>
    <cellStyle name="40% - Accent3 2 3 3 3 2" xfId="13849" xr:uid="{C511EFE2-5F3E-4FB8-AF82-EECC83F139AB}"/>
    <cellStyle name="40% - Accent3 2 3 3 3 2 2" xfId="40023" xr:uid="{11FA3B1D-CFDF-4CFC-9191-8040FE914FAC}"/>
    <cellStyle name="40% - Accent3 2 3 3 3 3" xfId="30744" xr:uid="{CDD12C99-2614-472F-A4EA-16377D7D4B10}"/>
    <cellStyle name="40% - Accent3 2 3 3 3 4" xfId="22296" xr:uid="{F7763D23-CA1B-4222-8578-12F0444A5D27}"/>
    <cellStyle name="40% - Accent3 2 3 3 4" xfId="9631" xr:uid="{FE2870FF-F3D3-49C8-AE53-BDF8C3C2F89E}"/>
    <cellStyle name="40% - Accent3 2 3 3 4 2" xfId="35806" xr:uid="{3BC2177B-0A07-4244-B01B-08D57A60DBB8}"/>
    <cellStyle name="40% - Accent3 2 3 3 5" xfId="26526" xr:uid="{6064679E-97AA-4B01-A9E2-F4F6DC1700CF}"/>
    <cellStyle name="40% - Accent3 2 3 3 6" xfId="18079" xr:uid="{02A6DD36-E384-4466-8205-D5A2A74E87BA}"/>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CF7DFF4A-F5AD-4785-A0E3-0F13FDDE3C5C}"/>
    <cellStyle name="40% - Accent3 2 3 4 2 2 2 2" xfId="42581" xr:uid="{04FB8884-2F3A-4CEC-BC15-D9763B49B2F9}"/>
    <cellStyle name="40% - Accent3 2 3 4 2 2 3" xfId="33302" xr:uid="{ED99C218-525A-4B2C-85C6-05AE8811DC20}"/>
    <cellStyle name="40% - Accent3 2 3 4 2 2 4" xfId="24854" xr:uid="{A60AC91D-2904-4770-9406-57A514758104}"/>
    <cellStyle name="40% - Accent3 2 3 4 2 3" xfId="12189" xr:uid="{947F6B14-0544-4C1F-9425-5CFBE3FA3B5F}"/>
    <cellStyle name="40% - Accent3 2 3 4 2 3 2" xfId="38364" xr:uid="{23AE3EFF-7BC2-4678-90EB-9CAAC01A9D8B}"/>
    <cellStyle name="40% - Accent3 2 3 4 2 4" xfId="29084" xr:uid="{65CE1E4F-7A46-4DB3-B2B8-7E752DCEAF43}"/>
    <cellStyle name="40% - Accent3 2 3 4 2 5" xfId="20637" xr:uid="{F3C372CE-D99E-4380-9197-4D2EA12C5B2E}"/>
    <cellStyle name="40% - Accent3 2 3 4 3" xfId="5812" xr:uid="{00000000-0005-0000-0000-000037050000}"/>
    <cellStyle name="40% - Accent3 2 3 4 3 2" xfId="14262" xr:uid="{7385C92B-0CCB-4DC7-95E5-534F6D9C365B}"/>
    <cellStyle name="40% - Accent3 2 3 4 3 2 2" xfId="40436" xr:uid="{54F255A7-3AAA-41FE-BEC3-60BCAD54D951}"/>
    <cellStyle name="40% - Accent3 2 3 4 3 3" xfId="31157" xr:uid="{FF614303-C281-4F87-B566-1B7C6ABEF15C}"/>
    <cellStyle name="40% - Accent3 2 3 4 3 4" xfId="22709" xr:uid="{E19FAB5B-8DDF-45FF-999B-9B876ACE4A1F}"/>
    <cellStyle name="40% - Accent3 2 3 4 4" xfId="10044" xr:uid="{82749B45-88ED-4F11-8D35-DE6637641834}"/>
    <cellStyle name="40% - Accent3 2 3 4 4 2" xfId="36219" xr:uid="{82E5BD79-3423-4EB9-829D-4C4E49844E19}"/>
    <cellStyle name="40% - Accent3 2 3 4 5" xfId="26939" xr:uid="{8CE8976A-DD72-4858-8457-1171B64E3AEC}"/>
    <cellStyle name="40% - Accent3 2 3 4 6" xfId="18492" xr:uid="{54DE1F64-386A-4CDB-850A-244B2F204511}"/>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161A6ADF-0FDA-46F2-8B07-5D339A3D02BC}"/>
    <cellStyle name="40% - Accent3 2 3 5 2 2 2 2" xfId="42994" xr:uid="{1ACD63AD-1231-48C0-AD00-8148007E30BF}"/>
    <cellStyle name="40% - Accent3 2 3 5 2 2 3" xfId="33715" xr:uid="{D9EBB48B-C180-4DE5-A2A9-C755ACFB53BC}"/>
    <cellStyle name="40% - Accent3 2 3 5 2 2 4" xfId="25267" xr:uid="{A838B838-B4D3-46BC-980E-15B77DD94CB5}"/>
    <cellStyle name="40% - Accent3 2 3 5 2 3" xfId="12602" xr:uid="{EF5C4ADA-6DAF-4A74-B0DA-DF8A50B97F6C}"/>
    <cellStyle name="40% - Accent3 2 3 5 2 3 2" xfId="38777" xr:uid="{E6C219F6-DBC3-450B-B1A9-4918243EA796}"/>
    <cellStyle name="40% - Accent3 2 3 5 2 4" xfId="29497" xr:uid="{CC023EE6-384D-4E8C-BC82-0FC81CFB00E0}"/>
    <cellStyle name="40% - Accent3 2 3 5 2 5" xfId="21050" xr:uid="{23D035B7-D2C7-4BA6-93F7-406B89DA0833}"/>
    <cellStyle name="40% - Accent3 2 3 5 3" xfId="6225" xr:uid="{00000000-0005-0000-0000-00003B050000}"/>
    <cellStyle name="40% - Accent3 2 3 5 3 2" xfId="14675" xr:uid="{74E16067-68D7-4BB0-896C-B7BBE9F31DE2}"/>
    <cellStyle name="40% - Accent3 2 3 5 3 2 2" xfId="40849" xr:uid="{F2DC65D0-6781-4A6D-B782-F3F6CA57DC9C}"/>
    <cellStyle name="40% - Accent3 2 3 5 3 3" xfId="31570" xr:uid="{A873404C-37B9-4D54-8435-0F30B910C9E6}"/>
    <cellStyle name="40% - Accent3 2 3 5 3 4" xfId="23122" xr:uid="{F9CEEB5D-6DE3-4F21-881E-531E0722BE29}"/>
    <cellStyle name="40% - Accent3 2 3 5 4" xfId="10457" xr:uid="{289E8FA6-98D0-4AB8-B80C-EB3DE549475C}"/>
    <cellStyle name="40% - Accent3 2 3 5 4 2" xfId="36632" xr:uid="{08783F21-7545-4EF8-80CE-0B25DF63032F}"/>
    <cellStyle name="40% - Accent3 2 3 5 5" xfId="27352" xr:uid="{669413FD-A993-4947-A46C-0524D23CEB16}"/>
    <cellStyle name="40% - Accent3 2 3 5 6" xfId="18905" xr:uid="{820FDB0F-26F1-4C22-9648-9627E95FF0F7}"/>
    <cellStyle name="40% - Accent3 2 3 6" xfId="2332" xr:uid="{00000000-0005-0000-0000-00003C050000}"/>
    <cellStyle name="40% - Accent3 2 3 6 2" xfId="6638" xr:uid="{00000000-0005-0000-0000-00003D050000}"/>
    <cellStyle name="40% - Accent3 2 3 6 2 2" xfId="15088" xr:uid="{ED14EB3D-7913-441A-8D2F-588612E472D4}"/>
    <cellStyle name="40% - Accent3 2 3 6 2 2 2" xfId="41262" xr:uid="{CCD54EFE-A2B7-41B3-A44A-8459758D103D}"/>
    <cellStyle name="40% - Accent3 2 3 6 2 3" xfId="31983" xr:uid="{B9C8717D-A983-4C39-83CE-CC4CFD6BA3D9}"/>
    <cellStyle name="40% - Accent3 2 3 6 2 4" xfId="23535" xr:uid="{749BAEE6-506A-496E-B668-CD9E9BE1C4F7}"/>
    <cellStyle name="40% - Accent3 2 3 6 3" xfId="10870" xr:uid="{64D2E6B9-6B19-4586-8322-B388D343A24C}"/>
    <cellStyle name="40% - Accent3 2 3 6 3 2" xfId="37045" xr:uid="{9D322226-CF0D-4E4D-B5A2-1A036F37D418}"/>
    <cellStyle name="40% - Accent3 2 3 6 4" xfId="27765" xr:uid="{669FEB90-8F9C-42AB-989D-3E65B43FFE81}"/>
    <cellStyle name="40% - Accent3 2 3 6 5" xfId="19318" xr:uid="{14077D8D-7B19-48DD-940A-B3475630AADD}"/>
    <cellStyle name="40% - Accent3 2 3 7" xfId="4572" xr:uid="{00000000-0005-0000-0000-00003E050000}"/>
    <cellStyle name="40% - Accent3 2 3 7 2" xfId="13022" xr:uid="{29AAB8E9-2796-4080-8482-06B6617E038F}"/>
    <cellStyle name="40% - Accent3 2 3 7 2 2" xfId="39196" xr:uid="{C939BE7E-99F5-4041-85DB-BB08D849560B}"/>
    <cellStyle name="40% - Accent3 2 3 7 3" xfId="29917" xr:uid="{2862F822-6E61-4BAB-ACC8-A9892C480CFB}"/>
    <cellStyle name="40% - Accent3 2 3 7 4" xfId="21469" xr:uid="{61D2503D-A786-4814-BED4-B306DF2531B7}"/>
    <cellStyle name="40% - Accent3 2 3 8" xfId="8804" xr:uid="{B42EFCE8-1FF2-44FA-95A3-D5D794216914}"/>
    <cellStyle name="40% - Accent3 2 3 8 2" xfId="34979" xr:uid="{DA392B97-7ED5-4593-9B7B-AC5D5565A1EF}"/>
    <cellStyle name="40% - Accent3 2 3 9" xfId="34147" xr:uid="{D967B087-8310-4D93-BD28-658B76CBF05D}"/>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EBD9A27E-6BBC-4976-8ACC-5F8E0BDC2F21}"/>
    <cellStyle name="40% - Accent3 2 4 2 2 2 2" xfId="41752" xr:uid="{B129A86F-F006-4A34-8F22-5721A398EFEF}"/>
    <cellStyle name="40% - Accent3 2 4 2 2 3" xfId="32473" xr:uid="{4082F706-7902-4C11-A765-30A691E8C51B}"/>
    <cellStyle name="40% - Accent3 2 4 2 2 4" xfId="24025" xr:uid="{8E2866FA-B791-4FC5-BDAA-FC394130F1A2}"/>
    <cellStyle name="40% - Accent3 2 4 2 3" xfId="11360" xr:uid="{9719FF43-9A53-4919-B37F-9CFB60E8AAE0}"/>
    <cellStyle name="40% - Accent3 2 4 2 3 2" xfId="37535" xr:uid="{92A20A84-5196-44DC-9DD0-2ACDE2FDA984}"/>
    <cellStyle name="40% - Accent3 2 4 2 4" xfId="28255" xr:uid="{9D248D53-95EF-4AB1-9767-0FCFDA78F026}"/>
    <cellStyle name="40% - Accent3 2 4 2 5" xfId="19808" xr:uid="{67516723-A0C7-4262-A996-94D95BD30119}"/>
    <cellStyle name="40% - Accent3 2 4 3" xfId="4983" xr:uid="{00000000-0005-0000-0000-000042050000}"/>
    <cellStyle name="40% - Accent3 2 4 3 2" xfId="13433" xr:uid="{6E908B23-12C9-41A6-8724-3BDA1AF09346}"/>
    <cellStyle name="40% - Accent3 2 4 3 2 2" xfId="39607" xr:uid="{BAEE70F2-40E2-4E82-B1B9-00332B151C7B}"/>
    <cellStyle name="40% - Accent3 2 4 3 3" xfId="30328" xr:uid="{1495E9FC-5461-463C-8243-391AF1F87E62}"/>
    <cellStyle name="40% - Accent3 2 4 3 4" xfId="21880" xr:uid="{B5949761-404E-48D9-8D32-3F6E3507EB7E}"/>
    <cellStyle name="40% - Accent3 2 4 4" xfId="9215" xr:uid="{B451EA97-DFF4-47E9-ADD4-3E9E3E4652DD}"/>
    <cellStyle name="40% - Accent3 2 4 4 2" xfId="35390" xr:uid="{2BA4FE05-36F1-4198-BE74-F6AD3A9480E2}"/>
    <cellStyle name="40% - Accent3 2 4 5" xfId="34560" xr:uid="{4D9E6D2A-67C4-4264-9A87-E5ECCB1DE42F}"/>
    <cellStyle name="40% - Accent3 2 4 6" xfId="26110" xr:uid="{ED439490-CBD6-43E7-A4AD-F9CC7BE9DE71}"/>
    <cellStyle name="40% - Accent3 2 4 7" xfId="17663" xr:uid="{29AABD98-DBCF-4D6A-9D7E-509659D1DEB7}"/>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9B8EFB89-4F7B-4D63-9495-F7E4633E9DAF}"/>
    <cellStyle name="40% - Accent3 2 5 2 2 2 2" xfId="42165" xr:uid="{BB651C74-454D-4DA5-813F-CA5B3443A239}"/>
    <cellStyle name="40% - Accent3 2 5 2 2 3" xfId="32886" xr:uid="{B54A2F7D-A967-4CBB-B5AC-56C92AFA8A48}"/>
    <cellStyle name="40% - Accent3 2 5 2 2 4" xfId="24438" xr:uid="{C4C7BA25-1C83-48DF-9AB2-9A64E6A79CC5}"/>
    <cellStyle name="40% - Accent3 2 5 2 3" xfId="11773" xr:uid="{5CD22562-0D81-4CFF-A4F1-71C4C60F9C6F}"/>
    <cellStyle name="40% - Accent3 2 5 2 3 2" xfId="37948" xr:uid="{87C6D53C-8EF9-4B7D-A7CB-C36F9CE02705}"/>
    <cellStyle name="40% - Accent3 2 5 2 4" xfId="28668" xr:uid="{B3D8B4E4-009B-455A-B50F-9FAC456AC115}"/>
    <cellStyle name="40% - Accent3 2 5 2 5" xfId="20221" xr:uid="{20529DFD-23AE-4C44-A9A5-E31A2FF8488E}"/>
    <cellStyle name="40% - Accent3 2 5 3" xfId="5396" xr:uid="{00000000-0005-0000-0000-000046050000}"/>
    <cellStyle name="40% - Accent3 2 5 3 2" xfId="13846" xr:uid="{6FD3A83B-5F6B-4DCF-BD13-96A09265587E}"/>
    <cellStyle name="40% - Accent3 2 5 3 2 2" xfId="40020" xr:uid="{3E4EA180-476B-4E87-AE45-AD9AAFA87EFD}"/>
    <cellStyle name="40% - Accent3 2 5 3 3" xfId="30741" xr:uid="{B86CFBBC-D859-4546-9ED6-2C51063F1BBD}"/>
    <cellStyle name="40% - Accent3 2 5 3 4" xfId="22293" xr:uid="{4AA68401-E26E-441A-9B05-C9940599E3F4}"/>
    <cellStyle name="40% - Accent3 2 5 4" xfId="9628" xr:uid="{5DE11C77-5680-44C4-8A36-BB9AE9BD2893}"/>
    <cellStyle name="40% - Accent3 2 5 4 2" xfId="35803" xr:uid="{F3F52CC0-4546-42B9-B486-24F266F3F725}"/>
    <cellStyle name="40% - Accent3 2 5 5" xfId="26523" xr:uid="{BB74F3C4-5A25-45C7-AE90-D218D127A7CE}"/>
    <cellStyle name="40% - Accent3 2 5 6" xfId="18076" xr:uid="{1BE2FA60-4BF3-430C-AD30-0D7C104F8297}"/>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E81FA479-0E25-4809-889E-052FC64CCCA8}"/>
    <cellStyle name="40% - Accent3 2 6 2 2 2 2" xfId="42578" xr:uid="{76C80BB3-0A1C-40B5-8CCB-6CC9BA34C6F7}"/>
    <cellStyle name="40% - Accent3 2 6 2 2 3" xfId="33299" xr:uid="{697ACED2-D02D-4740-9808-D1EE47EE49FA}"/>
    <cellStyle name="40% - Accent3 2 6 2 2 4" xfId="24851" xr:uid="{A2231019-0FF7-49E0-B766-535606F5EEC8}"/>
    <cellStyle name="40% - Accent3 2 6 2 3" xfId="12186" xr:uid="{0982035E-EB41-4166-A42B-516F8B5760FA}"/>
    <cellStyle name="40% - Accent3 2 6 2 3 2" xfId="38361" xr:uid="{7A074355-F8D9-4F05-A904-A8F5A185C3F1}"/>
    <cellStyle name="40% - Accent3 2 6 2 4" xfId="29081" xr:uid="{91767CEE-3437-406E-AFB5-F8B481B680DA}"/>
    <cellStyle name="40% - Accent3 2 6 2 5" xfId="20634" xr:uid="{C8E749D1-130A-46CA-B71F-0C3A64B6D4A9}"/>
    <cellStyle name="40% - Accent3 2 6 3" xfId="5809" xr:uid="{00000000-0005-0000-0000-00004A050000}"/>
    <cellStyle name="40% - Accent3 2 6 3 2" xfId="14259" xr:uid="{55C0724E-C72C-415F-AB98-BE3F043E2FE2}"/>
    <cellStyle name="40% - Accent3 2 6 3 2 2" xfId="40433" xr:uid="{2D75496F-5B2C-4159-8DF2-FC0A233E5F4D}"/>
    <cellStyle name="40% - Accent3 2 6 3 3" xfId="31154" xr:uid="{138DCFBD-2640-4E12-B867-DD802B1386D4}"/>
    <cellStyle name="40% - Accent3 2 6 3 4" xfId="22706" xr:uid="{2D3CA3E9-62AD-4E6D-AA09-9C142CE8F704}"/>
    <cellStyle name="40% - Accent3 2 6 4" xfId="10041" xr:uid="{DB9FA5DB-14AB-409C-8991-19A727003B2F}"/>
    <cellStyle name="40% - Accent3 2 6 4 2" xfId="36216" xr:uid="{933A7F46-D4B9-4ADE-A5DE-4C94572DBA91}"/>
    <cellStyle name="40% - Accent3 2 6 5" xfId="26936" xr:uid="{51A7A4F4-DCA2-4E2C-AD3F-25D0801B4C37}"/>
    <cellStyle name="40% - Accent3 2 6 6" xfId="18489" xr:uid="{BA545C15-1F73-4A25-8DC3-20E40DEC5852}"/>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57507D42-8444-43E8-9BB0-3A1CD7F900AF}"/>
    <cellStyle name="40% - Accent3 2 7 2 2 2 2" xfId="42991" xr:uid="{1126C6C9-FFAC-441D-A868-31C9DA7DDD8E}"/>
    <cellStyle name="40% - Accent3 2 7 2 2 3" xfId="33712" xr:uid="{5B0C57CF-4235-46B0-96E3-B8EF5618FFD1}"/>
    <cellStyle name="40% - Accent3 2 7 2 2 4" xfId="25264" xr:uid="{69ED7E29-FEC9-49B5-8831-2E2A64818CC5}"/>
    <cellStyle name="40% - Accent3 2 7 2 3" xfId="12599" xr:uid="{2C3176A9-32F2-4AC3-8A88-D1A69A8ACC8B}"/>
    <cellStyle name="40% - Accent3 2 7 2 3 2" xfId="38774" xr:uid="{25789EDF-77A5-46DE-B4D3-8DD39E9F0467}"/>
    <cellStyle name="40% - Accent3 2 7 2 4" xfId="29494" xr:uid="{BBC2884E-F4D9-49CA-B083-76CE07DCD8AE}"/>
    <cellStyle name="40% - Accent3 2 7 2 5" xfId="21047" xr:uid="{0609E701-E3B0-40F9-8125-6698126C6B3E}"/>
    <cellStyle name="40% - Accent3 2 7 3" xfId="6222" xr:uid="{00000000-0005-0000-0000-00004E050000}"/>
    <cellStyle name="40% - Accent3 2 7 3 2" xfId="14672" xr:uid="{2E110775-DFD1-420E-BF86-310DEC6E7541}"/>
    <cellStyle name="40% - Accent3 2 7 3 2 2" xfId="40846" xr:uid="{76CDA9AD-1FB1-40AA-9659-B5932302FDD0}"/>
    <cellStyle name="40% - Accent3 2 7 3 3" xfId="31567" xr:uid="{D7F55612-D75B-43E3-B815-61A9FDE4A840}"/>
    <cellStyle name="40% - Accent3 2 7 3 4" xfId="23119" xr:uid="{989B347A-AEA3-4083-97CC-F48871ECD451}"/>
    <cellStyle name="40% - Accent3 2 7 4" xfId="10454" xr:uid="{F2C14AD1-03DA-4F91-AB2C-5038C65D2E5A}"/>
    <cellStyle name="40% - Accent3 2 7 4 2" xfId="36629" xr:uid="{2FF3342A-8F5A-40DD-A3BF-97E692D9B31F}"/>
    <cellStyle name="40% - Accent3 2 7 5" xfId="27349" xr:uid="{783B9797-B5D8-4A1E-B355-42A5AED8536F}"/>
    <cellStyle name="40% - Accent3 2 7 6" xfId="18902" xr:uid="{3824112A-B52C-42B0-A8B4-DD63DBC3890B}"/>
    <cellStyle name="40% - Accent3 2 8" xfId="2329" xr:uid="{00000000-0005-0000-0000-00004F050000}"/>
    <cellStyle name="40% - Accent3 2 8 2" xfId="6635" xr:uid="{00000000-0005-0000-0000-000050050000}"/>
    <cellStyle name="40% - Accent3 2 8 2 2" xfId="15085" xr:uid="{AB02E538-48AD-450A-9D2C-D9B77FF79DDE}"/>
    <cellStyle name="40% - Accent3 2 8 2 2 2" xfId="41259" xr:uid="{A5EFE228-6CA4-4B3B-84DE-AC8078F5FEC9}"/>
    <cellStyle name="40% - Accent3 2 8 2 3" xfId="31980" xr:uid="{155100B5-DA1C-4601-B13C-12A56B5122A1}"/>
    <cellStyle name="40% - Accent3 2 8 2 4" xfId="23532" xr:uid="{955098A2-F7DF-4941-933A-F2BDCC142350}"/>
    <cellStyle name="40% - Accent3 2 8 3" xfId="10867" xr:uid="{0B2FDE1E-2EE9-4818-84CE-6AD8B97917CE}"/>
    <cellStyle name="40% - Accent3 2 8 3 2" xfId="37042" xr:uid="{143846CD-CBCA-480F-8543-597AC8D9C767}"/>
    <cellStyle name="40% - Accent3 2 8 4" xfId="27762" xr:uid="{ABEE5AE0-B8AF-4A99-8370-70756404A326}"/>
    <cellStyle name="40% - Accent3 2 8 5" xfId="19315" xr:uid="{500D67D6-347B-4143-8E7C-EAFF33B86FEB}"/>
    <cellStyle name="40% - Accent3 2 9" xfId="4569" xr:uid="{00000000-0005-0000-0000-000051050000}"/>
    <cellStyle name="40% - Accent3 2 9 2" xfId="13019" xr:uid="{4D28DB29-4731-4252-B18F-0AD10E52C672}"/>
    <cellStyle name="40% - Accent3 2 9 2 2" xfId="39193" xr:uid="{E9293912-EE04-4C54-B1C3-F4ACAD7F9357}"/>
    <cellStyle name="40% - Accent3 2 9 3" xfId="29914" xr:uid="{6A3CA1DA-C904-493E-B511-F60428B32749}"/>
    <cellStyle name="40% - Accent3 2 9 4" xfId="21466" xr:uid="{93626588-D4D9-4C68-B123-E021B567AADE}"/>
    <cellStyle name="40% - Accent3 3" xfId="70" xr:uid="{00000000-0005-0000-0000-000052050000}"/>
    <cellStyle name="40% - Accent3 3 10" xfId="34148" xr:uid="{20207D4C-A764-4E4B-9B41-5DF60FCCB5A2}"/>
    <cellStyle name="40% - Accent3 3 11" xfId="25700" xr:uid="{89157E17-7E3B-472B-B170-5C3B45631B90}"/>
    <cellStyle name="40% - Accent3 3 12" xfId="17253" xr:uid="{A7032FB3-9F1D-4909-B3C2-9966EEE2B0F2}"/>
    <cellStyle name="40% - Accent3 3 2" xfId="71" xr:uid="{00000000-0005-0000-0000-000053050000}"/>
    <cellStyle name="40% - Accent3 3 2 10" xfId="25701" xr:uid="{F6D94130-97A9-4E01-9E87-7845C6C60DDB}"/>
    <cellStyle name="40% - Accent3 3 2 11" xfId="17254" xr:uid="{25C43A5D-8F39-430B-93BA-40C1E474FC9F}"/>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75A9D652-34DD-4829-B717-D2A583BBF81C}"/>
    <cellStyle name="40% - Accent3 3 2 2 2 2 2 2" xfId="41757" xr:uid="{B9581282-785B-475D-A265-D9C82475BE9D}"/>
    <cellStyle name="40% - Accent3 3 2 2 2 2 3" xfId="32478" xr:uid="{CA460D80-8620-48F5-B19F-11417AE36878}"/>
    <cellStyle name="40% - Accent3 3 2 2 2 2 4" xfId="24030" xr:uid="{F9F21991-CAF2-496D-AFFA-5FD9F0732FFD}"/>
    <cellStyle name="40% - Accent3 3 2 2 2 3" xfId="11365" xr:uid="{B2C1C6AF-6664-45CF-8997-780EFAEE325E}"/>
    <cellStyle name="40% - Accent3 3 2 2 2 3 2" xfId="37540" xr:uid="{A3B1D8F6-0D81-47EB-A308-B4760474F81F}"/>
    <cellStyle name="40% - Accent3 3 2 2 2 4" xfId="28260" xr:uid="{D0A97F07-23CF-4059-B349-6AB77FB5313E}"/>
    <cellStyle name="40% - Accent3 3 2 2 2 5" xfId="19813" xr:uid="{9C84B67E-7702-418D-A4F4-39CA9746C86A}"/>
    <cellStyle name="40% - Accent3 3 2 2 3" xfId="4988" xr:uid="{00000000-0005-0000-0000-000057050000}"/>
    <cellStyle name="40% - Accent3 3 2 2 3 2" xfId="13438" xr:uid="{58A9BE59-EC62-4621-9126-5C2F23D4D942}"/>
    <cellStyle name="40% - Accent3 3 2 2 3 2 2" xfId="39612" xr:uid="{2EC36027-1D2D-415E-A211-4324E9850C84}"/>
    <cellStyle name="40% - Accent3 3 2 2 3 3" xfId="30333" xr:uid="{6E269E45-384C-4EA3-B6C2-F9577DA3598A}"/>
    <cellStyle name="40% - Accent3 3 2 2 3 4" xfId="21885" xr:uid="{EB7DB6E2-224C-4B50-95FE-82EA9CE5C4EF}"/>
    <cellStyle name="40% - Accent3 3 2 2 4" xfId="9220" xr:uid="{2AB1D89C-13BE-4F27-A7FB-DBE8A955CF73}"/>
    <cellStyle name="40% - Accent3 3 2 2 4 2" xfId="35395" xr:uid="{035C806C-D8AF-4612-9976-1AF7B8B3985E}"/>
    <cellStyle name="40% - Accent3 3 2 2 5" xfId="34565" xr:uid="{22BA63EE-F7C2-41D1-BAFE-B3B2F69D7B60}"/>
    <cellStyle name="40% - Accent3 3 2 2 6" xfId="26115" xr:uid="{19AA0047-F2F6-47F9-AA7C-D3142EF7D7F2}"/>
    <cellStyle name="40% - Accent3 3 2 2 7" xfId="17668" xr:uid="{6746BD04-6FC3-4851-9C7D-5FFB9AED2D62}"/>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F6E1102B-1C71-4F19-8A7F-64B98CA63E29}"/>
    <cellStyle name="40% - Accent3 3 2 3 2 2 2 2" xfId="42170" xr:uid="{09681808-B3EF-446A-B304-8574B9FDFA33}"/>
    <cellStyle name="40% - Accent3 3 2 3 2 2 3" xfId="32891" xr:uid="{018392D6-7838-4CDC-9E1C-F4291B32B865}"/>
    <cellStyle name="40% - Accent3 3 2 3 2 2 4" xfId="24443" xr:uid="{00655CF3-DB1A-425B-A8C6-7A83C4230C8B}"/>
    <cellStyle name="40% - Accent3 3 2 3 2 3" xfId="11778" xr:uid="{7A09EF43-08BF-4B76-A8CB-904EAE5C32D0}"/>
    <cellStyle name="40% - Accent3 3 2 3 2 3 2" xfId="37953" xr:uid="{87CBB6DD-9DC9-4F9D-A960-F3851E108F1E}"/>
    <cellStyle name="40% - Accent3 3 2 3 2 4" xfId="28673" xr:uid="{01D2BDAD-B15E-4910-A430-80D005AEDB19}"/>
    <cellStyle name="40% - Accent3 3 2 3 2 5" xfId="20226" xr:uid="{32D001D8-C979-4742-8BE2-EFD651287D32}"/>
    <cellStyle name="40% - Accent3 3 2 3 3" xfId="5401" xr:uid="{00000000-0005-0000-0000-00005B050000}"/>
    <cellStyle name="40% - Accent3 3 2 3 3 2" xfId="13851" xr:uid="{3E92D639-777D-488C-9262-F478E52AFDA2}"/>
    <cellStyle name="40% - Accent3 3 2 3 3 2 2" xfId="40025" xr:uid="{C9CEEF3C-F6A9-4836-B106-0134C01084CB}"/>
    <cellStyle name="40% - Accent3 3 2 3 3 3" xfId="30746" xr:uid="{DC26DBE6-CBFB-4812-9DAD-FDCF33F409A0}"/>
    <cellStyle name="40% - Accent3 3 2 3 3 4" xfId="22298" xr:uid="{C26C4A3F-8EA6-4098-95C9-AC270E859539}"/>
    <cellStyle name="40% - Accent3 3 2 3 4" xfId="9633" xr:uid="{6B42A055-EBCF-47B5-9D6E-0B0A5C014F34}"/>
    <cellStyle name="40% - Accent3 3 2 3 4 2" xfId="35808" xr:uid="{6892F96C-CC50-4288-9CEA-1D773AB110C3}"/>
    <cellStyle name="40% - Accent3 3 2 3 5" xfId="26528" xr:uid="{790FC597-7AD2-4041-9B1E-A8E859D8D953}"/>
    <cellStyle name="40% - Accent3 3 2 3 6" xfId="18081" xr:uid="{26FB5AED-B9DA-4AFF-B9B3-7E5515424C0B}"/>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D1AA550E-C34C-4569-97A4-35057619C875}"/>
    <cellStyle name="40% - Accent3 3 2 4 2 2 2 2" xfId="42583" xr:uid="{22B25D0B-D901-4F85-89C1-7EEEE329FF48}"/>
    <cellStyle name="40% - Accent3 3 2 4 2 2 3" xfId="33304" xr:uid="{635D811B-B18F-4DD1-B554-E2ED39C68DE0}"/>
    <cellStyle name="40% - Accent3 3 2 4 2 2 4" xfId="24856" xr:uid="{BDD50C49-7536-4F5D-9905-CE911F4B86C7}"/>
    <cellStyle name="40% - Accent3 3 2 4 2 3" xfId="12191" xr:uid="{68F2097C-F84D-41E9-B1EC-A7B18BA2D259}"/>
    <cellStyle name="40% - Accent3 3 2 4 2 3 2" xfId="38366" xr:uid="{694FDBBA-B52E-4D95-9502-AC81827FC420}"/>
    <cellStyle name="40% - Accent3 3 2 4 2 4" xfId="29086" xr:uid="{99F5FB76-C80C-4CB6-8820-054CAACFA659}"/>
    <cellStyle name="40% - Accent3 3 2 4 2 5" xfId="20639" xr:uid="{7EAF917D-DE74-482D-BFF6-8434078B2A5F}"/>
    <cellStyle name="40% - Accent3 3 2 4 3" xfId="5814" xr:uid="{00000000-0005-0000-0000-00005F050000}"/>
    <cellStyle name="40% - Accent3 3 2 4 3 2" xfId="14264" xr:uid="{0C57C4B5-0217-40BA-BDB5-242CD4EC681D}"/>
    <cellStyle name="40% - Accent3 3 2 4 3 2 2" xfId="40438" xr:uid="{5B8CD771-8125-48C3-BB12-245323F2A6B6}"/>
    <cellStyle name="40% - Accent3 3 2 4 3 3" xfId="31159" xr:uid="{DEDB5947-2DA1-4B2D-956B-2F86974476E4}"/>
    <cellStyle name="40% - Accent3 3 2 4 3 4" xfId="22711" xr:uid="{1D1693C7-9D5B-4A67-8369-51F6AD2C616C}"/>
    <cellStyle name="40% - Accent3 3 2 4 4" xfId="10046" xr:uid="{F7F21BFF-48BA-402A-8BD5-2FEA6D82136C}"/>
    <cellStyle name="40% - Accent3 3 2 4 4 2" xfId="36221" xr:uid="{9378AB13-0398-42D4-949B-08676C8D01B6}"/>
    <cellStyle name="40% - Accent3 3 2 4 5" xfId="26941" xr:uid="{6F789D4E-F560-40E7-ABF1-464ED1D6919F}"/>
    <cellStyle name="40% - Accent3 3 2 4 6" xfId="18494" xr:uid="{4EB74EC0-B33C-4E0C-8BE0-049583EBAD04}"/>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C44DBF46-9FD6-4AF4-A14F-3BC24A7A73F8}"/>
    <cellStyle name="40% - Accent3 3 2 5 2 2 2 2" xfId="42996" xr:uid="{526F3545-BDF7-4284-92F4-553AE836BA19}"/>
    <cellStyle name="40% - Accent3 3 2 5 2 2 3" xfId="33717" xr:uid="{DC5C505E-B80A-435A-8AA5-20B920E0E409}"/>
    <cellStyle name="40% - Accent3 3 2 5 2 2 4" xfId="25269" xr:uid="{2395DB3E-A256-431A-9AE5-BC1A29BC08D4}"/>
    <cellStyle name="40% - Accent3 3 2 5 2 3" xfId="12604" xr:uid="{C2D8530F-A7AC-4DC1-BC0E-1B37A54FBE64}"/>
    <cellStyle name="40% - Accent3 3 2 5 2 3 2" xfId="38779" xr:uid="{402A2A35-35C2-4565-BDB2-D2EB316D2A04}"/>
    <cellStyle name="40% - Accent3 3 2 5 2 4" xfId="29499" xr:uid="{F0746240-3D39-46C5-B9A0-DE62069345C2}"/>
    <cellStyle name="40% - Accent3 3 2 5 2 5" xfId="21052" xr:uid="{58F012F6-8CE0-4851-8731-17F4947B5B2E}"/>
    <cellStyle name="40% - Accent3 3 2 5 3" xfId="6227" xr:uid="{00000000-0005-0000-0000-000063050000}"/>
    <cellStyle name="40% - Accent3 3 2 5 3 2" xfId="14677" xr:uid="{62F7DF71-B886-46DC-AA84-AD70394FB9B0}"/>
    <cellStyle name="40% - Accent3 3 2 5 3 2 2" xfId="40851" xr:uid="{870B65AB-B005-4195-BD45-7382679D6D81}"/>
    <cellStyle name="40% - Accent3 3 2 5 3 3" xfId="31572" xr:uid="{65D7032F-CDEC-46DE-8326-87EC87DE94CB}"/>
    <cellStyle name="40% - Accent3 3 2 5 3 4" xfId="23124" xr:uid="{6ABB6F37-8B20-4302-B153-B565CD63E276}"/>
    <cellStyle name="40% - Accent3 3 2 5 4" xfId="10459" xr:uid="{A7369861-3D46-46F0-9B75-60D40263D43B}"/>
    <cellStyle name="40% - Accent3 3 2 5 4 2" xfId="36634" xr:uid="{F4635420-36B6-4FC0-8B47-1E9631FA4D2E}"/>
    <cellStyle name="40% - Accent3 3 2 5 5" xfId="27354" xr:uid="{F0DE8E2C-DA4F-4636-BEE2-AA8B5853CD40}"/>
    <cellStyle name="40% - Accent3 3 2 5 6" xfId="18907" xr:uid="{75DF1E22-460E-4844-A112-60C438B02C68}"/>
    <cellStyle name="40% - Accent3 3 2 6" xfId="2334" xr:uid="{00000000-0005-0000-0000-000064050000}"/>
    <cellStyle name="40% - Accent3 3 2 6 2" xfId="6640" xr:uid="{00000000-0005-0000-0000-000065050000}"/>
    <cellStyle name="40% - Accent3 3 2 6 2 2" xfId="15090" xr:uid="{0312A1FE-3AB9-4A8E-A7F7-9CAE1FC0E2BC}"/>
    <cellStyle name="40% - Accent3 3 2 6 2 2 2" xfId="41264" xr:uid="{D5EAAF0A-A249-49FA-95D9-648C5CAC5F5B}"/>
    <cellStyle name="40% - Accent3 3 2 6 2 3" xfId="31985" xr:uid="{F739C5CF-BD4F-47D3-A326-6296894D5186}"/>
    <cellStyle name="40% - Accent3 3 2 6 2 4" xfId="23537" xr:uid="{95C9EB59-22F2-4AD9-ACDF-A5558AC415F0}"/>
    <cellStyle name="40% - Accent3 3 2 6 3" xfId="10872" xr:uid="{2F9D9B11-7A58-4946-BBF8-2BFA37EFEFEB}"/>
    <cellStyle name="40% - Accent3 3 2 6 3 2" xfId="37047" xr:uid="{2071C8DE-6C68-4033-9397-B5016D8C2BE0}"/>
    <cellStyle name="40% - Accent3 3 2 6 4" xfId="27767" xr:uid="{78C6AD18-2F63-41D2-B147-7451A3B23D18}"/>
    <cellStyle name="40% - Accent3 3 2 6 5" xfId="19320" xr:uid="{FA9F2131-0699-41F8-A052-996B694616BA}"/>
    <cellStyle name="40% - Accent3 3 2 7" xfId="4574" xr:uid="{00000000-0005-0000-0000-000066050000}"/>
    <cellStyle name="40% - Accent3 3 2 7 2" xfId="13024" xr:uid="{6D6DF5FC-B046-447D-81C7-F09038793B0B}"/>
    <cellStyle name="40% - Accent3 3 2 7 2 2" xfId="39198" xr:uid="{BE462769-72D7-4422-925D-EF9393EC09F8}"/>
    <cellStyle name="40% - Accent3 3 2 7 3" xfId="29919" xr:uid="{78B4A0FD-AC60-4985-82AA-6EFBCDBFF33C}"/>
    <cellStyle name="40% - Accent3 3 2 7 4" xfId="21471" xr:uid="{7CD4E128-F039-4489-A18F-E91A2E6F3A45}"/>
    <cellStyle name="40% - Accent3 3 2 8" xfId="8806" xr:uid="{57D745CA-9651-4930-87D7-298D2CD33C48}"/>
    <cellStyle name="40% - Accent3 3 2 8 2" xfId="34981" xr:uid="{B8428E73-C2EE-4895-B03C-EE5C7F1F60B8}"/>
    <cellStyle name="40% - Accent3 3 2 9" xfId="34149" xr:uid="{E1738994-FA3F-440D-AC5A-FE618C51E240}"/>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BA32116C-FA84-470F-A24D-80EE9531BE48}"/>
    <cellStyle name="40% - Accent3 3 3 2 2 2 2" xfId="41756" xr:uid="{DCC3ED3A-73AC-4A87-80D7-9A9DF0A19E89}"/>
    <cellStyle name="40% - Accent3 3 3 2 2 3" xfId="32477" xr:uid="{C311EBE2-E76B-48F9-9732-8DE170B45DD5}"/>
    <cellStyle name="40% - Accent3 3 3 2 2 4" xfId="24029" xr:uid="{176735F9-E01D-4699-B07C-18BE2A16AF93}"/>
    <cellStyle name="40% - Accent3 3 3 2 3" xfId="11364" xr:uid="{F84FAE48-DBA7-46F9-9A16-664FCFC812D2}"/>
    <cellStyle name="40% - Accent3 3 3 2 3 2" xfId="37539" xr:uid="{AE1B2311-4BC5-4438-96C3-D15EF379AE04}"/>
    <cellStyle name="40% - Accent3 3 3 2 4" xfId="28259" xr:uid="{A2CD1C49-C990-413B-A119-4B92BB296EA0}"/>
    <cellStyle name="40% - Accent3 3 3 2 5" xfId="19812" xr:uid="{0C234368-FE62-4439-AC46-881C9E3818B8}"/>
    <cellStyle name="40% - Accent3 3 3 3" xfId="4987" xr:uid="{00000000-0005-0000-0000-00006A050000}"/>
    <cellStyle name="40% - Accent3 3 3 3 2" xfId="13437" xr:uid="{789510FC-07FC-4BE4-91E6-DBDB5F94A9F0}"/>
    <cellStyle name="40% - Accent3 3 3 3 2 2" xfId="39611" xr:uid="{39939C9C-2C04-4A51-B52E-322DDDB5B1C1}"/>
    <cellStyle name="40% - Accent3 3 3 3 3" xfId="30332" xr:uid="{87500F83-29BA-4E9D-9E3F-8C834EC3A46F}"/>
    <cellStyle name="40% - Accent3 3 3 3 4" xfId="21884" xr:uid="{590186CE-EA6E-445F-A4FA-3B6DBD230DE7}"/>
    <cellStyle name="40% - Accent3 3 3 4" xfId="9219" xr:uid="{ABAB34FB-AC72-4D38-8303-5EECB27964CD}"/>
    <cellStyle name="40% - Accent3 3 3 4 2" xfId="35394" xr:uid="{C867F050-32D6-44A7-842D-D8080CBEE7C8}"/>
    <cellStyle name="40% - Accent3 3 3 5" xfId="34564" xr:uid="{3939D555-EE55-46FC-AD1C-FDDC7300C0D0}"/>
    <cellStyle name="40% - Accent3 3 3 6" xfId="26114" xr:uid="{DF8759CB-1A45-4742-B0C5-FAAD9079B2E6}"/>
    <cellStyle name="40% - Accent3 3 3 7" xfId="17667" xr:uid="{60E696B1-3F2B-4F2D-AAE5-A26B78529094}"/>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ADD70080-9D2C-461E-A6FB-9565E01283F3}"/>
    <cellStyle name="40% - Accent3 3 4 2 2 2 2" xfId="42169" xr:uid="{04DAF030-CFC7-49E3-9680-0B549F72314A}"/>
    <cellStyle name="40% - Accent3 3 4 2 2 3" xfId="32890" xr:uid="{9C777022-6958-4321-A129-8CF76DF15140}"/>
    <cellStyle name="40% - Accent3 3 4 2 2 4" xfId="24442" xr:uid="{42CA3916-E520-4F4F-81C7-E5A712676500}"/>
    <cellStyle name="40% - Accent3 3 4 2 3" xfId="11777" xr:uid="{C33FCAEA-D2E0-4C31-A26B-F04156BEFC02}"/>
    <cellStyle name="40% - Accent3 3 4 2 3 2" xfId="37952" xr:uid="{B68AA7C4-2720-443D-A163-C2B1697EABEE}"/>
    <cellStyle name="40% - Accent3 3 4 2 4" xfId="28672" xr:uid="{8B3B3BD9-0C65-4A72-AA0F-85721AB1EE56}"/>
    <cellStyle name="40% - Accent3 3 4 2 5" xfId="20225" xr:uid="{76B25FFA-05A1-4615-AB93-2FE3DBFBE11D}"/>
    <cellStyle name="40% - Accent3 3 4 3" xfId="5400" xr:uid="{00000000-0005-0000-0000-00006E050000}"/>
    <cellStyle name="40% - Accent3 3 4 3 2" xfId="13850" xr:uid="{96D37696-B766-4A90-AE52-883C956B162C}"/>
    <cellStyle name="40% - Accent3 3 4 3 2 2" xfId="40024" xr:uid="{0B0E62C0-653E-488F-BF1E-BD6E1A04FD39}"/>
    <cellStyle name="40% - Accent3 3 4 3 3" xfId="30745" xr:uid="{0C2DD153-0BD2-40B7-AE86-67F7E043C52A}"/>
    <cellStyle name="40% - Accent3 3 4 3 4" xfId="22297" xr:uid="{B52A0668-EA2A-48C5-AF03-38ABB7DC81EC}"/>
    <cellStyle name="40% - Accent3 3 4 4" xfId="9632" xr:uid="{8749CCC1-A068-4F7E-8336-3BA9DB456460}"/>
    <cellStyle name="40% - Accent3 3 4 4 2" xfId="35807" xr:uid="{2DA8D599-AED8-43BC-82DA-C9BE9A6EBF74}"/>
    <cellStyle name="40% - Accent3 3 4 5" xfId="26527" xr:uid="{84E95AB1-A56A-4B8F-9EBB-726247F79871}"/>
    <cellStyle name="40% - Accent3 3 4 6" xfId="18080" xr:uid="{E4120DA9-4741-488C-BF50-10DCB4DF7830}"/>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F4A5341E-E02F-4F4D-BA96-12572B6725B9}"/>
    <cellStyle name="40% - Accent3 3 5 2 2 2 2" xfId="42582" xr:uid="{623C0722-8961-4881-9666-370110F42F0D}"/>
    <cellStyle name="40% - Accent3 3 5 2 2 3" xfId="33303" xr:uid="{3FB64809-B6F3-4BE2-9EC9-6C31DBBE74E3}"/>
    <cellStyle name="40% - Accent3 3 5 2 2 4" xfId="24855" xr:uid="{D5600967-D28B-4EAC-8FF9-979C063F1698}"/>
    <cellStyle name="40% - Accent3 3 5 2 3" xfId="12190" xr:uid="{64673E66-3A1E-401F-8330-A0B7E8935319}"/>
    <cellStyle name="40% - Accent3 3 5 2 3 2" xfId="38365" xr:uid="{F1CAD8DC-2963-4593-A618-476BBB4C461D}"/>
    <cellStyle name="40% - Accent3 3 5 2 4" xfId="29085" xr:uid="{8128F6B8-FFD4-47A3-A7E0-3CF5723C274C}"/>
    <cellStyle name="40% - Accent3 3 5 2 5" xfId="20638" xr:uid="{FFAB7425-234C-4C21-AF69-BAB00F2DB6FF}"/>
    <cellStyle name="40% - Accent3 3 5 3" xfId="5813" xr:uid="{00000000-0005-0000-0000-000072050000}"/>
    <cellStyle name="40% - Accent3 3 5 3 2" xfId="14263" xr:uid="{1CFC25AD-E292-455B-8335-A1832B22E924}"/>
    <cellStyle name="40% - Accent3 3 5 3 2 2" xfId="40437" xr:uid="{319DA669-A4A0-4DD7-B122-DCF166FDFEE0}"/>
    <cellStyle name="40% - Accent3 3 5 3 3" xfId="31158" xr:uid="{BE57000B-6AEA-4CA1-8754-F1C0B88D8BAF}"/>
    <cellStyle name="40% - Accent3 3 5 3 4" xfId="22710" xr:uid="{26A039A0-8114-49B1-B0D8-270B6A85981C}"/>
    <cellStyle name="40% - Accent3 3 5 4" xfId="10045" xr:uid="{2DE65ED2-0F6B-4B44-9433-51DB2AF91A28}"/>
    <cellStyle name="40% - Accent3 3 5 4 2" xfId="36220" xr:uid="{B05E6E52-B7BC-4158-A33A-FAA885D292A7}"/>
    <cellStyle name="40% - Accent3 3 5 5" xfId="26940" xr:uid="{B223D51C-0ECD-4977-B168-E9106703967E}"/>
    <cellStyle name="40% - Accent3 3 5 6" xfId="18493" xr:uid="{4EBC74B6-F87E-45A1-9DB4-0F7A16CF0098}"/>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119D9912-637C-4ABB-AA5B-05EA53A745EA}"/>
    <cellStyle name="40% - Accent3 3 6 2 2 2 2" xfId="42995" xr:uid="{11CF4698-2276-4AE0-86CC-EDCA1842F69B}"/>
    <cellStyle name="40% - Accent3 3 6 2 2 3" xfId="33716" xr:uid="{6AD5CDC5-DC4E-4175-9D9B-88015C7974F8}"/>
    <cellStyle name="40% - Accent3 3 6 2 2 4" xfId="25268" xr:uid="{9CC0CACD-4603-4618-A8FC-82E38572AB92}"/>
    <cellStyle name="40% - Accent3 3 6 2 3" xfId="12603" xr:uid="{57639E19-E491-4B7D-AE2F-FB08AABAD2A1}"/>
    <cellStyle name="40% - Accent3 3 6 2 3 2" xfId="38778" xr:uid="{431DBFA2-9969-4E91-BFB5-B9A2084BF2F0}"/>
    <cellStyle name="40% - Accent3 3 6 2 4" xfId="29498" xr:uid="{97FCD799-E9EC-450D-85AC-DCBAC3AAFD06}"/>
    <cellStyle name="40% - Accent3 3 6 2 5" xfId="21051" xr:uid="{9EA8132D-5E4A-4C74-8D42-026B1CB7611C}"/>
    <cellStyle name="40% - Accent3 3 6 3" xfId="6226" xr:uid="{00000000-0005-0000-0000-000076050000}"/>
    <cellStyle name="40% - Accent3 3 6 3 2" xfId="14676" xr:uid="{48681A09-690C-45C2-9D75-67864192174D}"/>
    <cellStyle name="40% - Accent3 3 6 3 2 2" xfId="40850" xr:uid="{4C4FCD73-93BD-481F-B496-39BCA92C0DB5}"/>
    <cellStyle name="40% - Accent3 3 6 3 3" xfId="31571" xr:uid="{C20BBEE2-B31A-4259-B2B5-18F9A71C0EB5}"/>
    <cellStyle name="40% - Accent3 3 6 3 4" xfId="23123" xr:uid="{23CE6BB4-01AC-45AC-A3A6-46C0526590D4}"/>
    <cellStyle name="40% - Accent3 3 6 4" xfId="10458" xr:uid="{C24CEB7D-CCCF-4745-A2A1-62755AF5DD8E}"/>
    <cellStyle name="40% - Accent3 3 6 4 2" xfId="36633" xr:uid="{1C693171-B16A-45C3-B555-F556902C0152}"/>
    <cellStyle name="40% - Accent3 3 6 5" xfId="27353" xr:uid="{D674C9B2-D61E-4452-A14F-09207E60C766}"/>
    <cellStyle name="40% - Accent3 3 6 6" xfId="18906" xr:uid="{F8791601-A9EA-4FC4-8426-3790CF781204}"/>
    <cellStyle name="40% - Accent3 3 7" xfId="2333" xr:uid="{00000000-0005-0000-0000-000077050000}"/>
    <cellStyle name="40% - Accent3 3 7 2" xfId="6639" xr:uid="{00000000-0005-0000-0000-000078050000}"/>
    <cellStyle name="40% - Accent3 3 7 2 2" xfId="15089" xr:uid="{49888E1A-D9F6-4551-9D7A-2B016B514952}"/>
    <cellStyle name="40% - Accent3 3 7 2 2 2" xfId="41263" xr:uid="{1B4D6254-AC90-4137-8D1B-314C4713B508}"/>
    <cellStyle name="40% - Accent3 3 7 2 3" xfId="31984" xr:uid="{F8A68D25-9D66-4BE8-A82F-BE53AC9B7FBE}"/>
    <cellStyle name="40% - Accent3 3 7 2 4" xfId="23536" xr:uid="{E03DEDD7-BB3F-445E-9D5F-BD352B4A47A9}"/>
    <cellStyle name="40% - Accent3 3 7 3" xfId="10871" xr:uid="{1D670C8D-1AE6-4D1D-AE0A-8F6ADCBF2B3B}"/>
    <cellStyle name="40% - Accent3 3 7 3 2" xfId="37046" xr:uid="{60D1DDC2-12A0-48E4-AE91-25476DDA62CF}"/>
    <cellStyle name="40% - Accent3 3 7 4" xfId="27766" xr:uid="{951EF834-744B-4AC8-B3B9-1E9F92B6F17E}"/>
    <cellStyle name="40% - Accent3 3 7 5" xfId="19319" xr:uid="{B1ACADE8-A66A-4565-93B4-A199324F0CCE}"/>
    <cellStyle name="40% - Accent3 3 8" xfId="4573" xr:uid="{00000000-0005-0000-0000-000079050000}"/>
    <cellStyle name="40% - Accent3 3 8 2" xfId="13023" xr:uid="{E7F233CA-01B1-4871-9D08-9DFB4D619FAA}"/>
    <cellStyle name="40% - Accent3 3 8 2 2" xfId="39197" xr:uid="{39E9A7DD-33B4-4408-A930-216158F35D62}"/>
    <cellStyle name="40% - Accent3 3 8 3" xfId="29918" xr:uid="{576ED7E6-8B32-48F5-AC6A-A4EB4E206077}"/>
    <cellStyle name="40% - Accent3 3 8 4" xfId="21470" xr:uid="{2874386E-DB03-4274-879F-54FB87D56695}"/>
    <cellStyle name="40% - Accent3 3 9" xfId="8805" xr:uid="{05B5F67B-646A-421B-8109-BC9DF1584D43}"/>
    <cellStyle name="40% - Accent3 3 9 2" xfId="34980" xr:uid="{EE2BC00D-DF65-413A-B523-54DE6F5953F1}"/>
    <cellStyle name="40% - Accent3 4" xfId="72" xr:uid="{00000000-0005-0000-0000-00007A050000}"/>
    <cellStyle name="40% - Accent3 4 10" xfId="25702" xr:uid="{973F2542-9A2E-47F8-A67A-74B544BBA6EE}"/>
    <cellStyle name="40% - Accent3 4 11" xfId="17255" xr:uid="{7CF2D09D-8C94-47E6-815D-5BF1AFC39223}"/>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2690E96C-3FE5-429F-8FC5-8E4C3FD6D9BA}"/>
    <cellStyle name="40% - Accent3 4 2 2 2 2 2" xfId="41758" xr:uid="{7E196E37-4F96-43E5-97A2-B76B02765693}"/>
    <cellStyle name="40% - Accent3 4 2 2 2 3" xfId="32479" xr:uid="{27F65359-1ADB-41EA-B75C-877268561D2F}"/>
    <cellStyle name="40% - Accent3 4 2 2 2 4" xfId="24031" xr:uid="{434C0352-3676-4EF1-8CE3-3C01BCC8AEE9}"/>
    <cellStyle name="40% - Accent3 4 2 2 3" xfId="11366" xr:uid="{BA3CC454-A226-4E14-9200-09257B6F0234}"/>
    <cellStyle name="40% - Accent3 4 2 2 3 2" xfId="37541" xr:uid="{9E539D18-9EF5-4A1E-990E-C278D7F64177}"/>
    <cellStyle name="40% - Accent3 4 2 2 4" xfId="28261" xr:uid="{E29AF314-6EB4-44E0-A116-1FFDFEA0FA1A}"/>
    <cellStyle name="40% - Accent3 4 2 2 5" xfId="19814" xr:uid="{2C9A7E6E-3B0C-489E-B387-52CFE606BF4F}"/>
    <cellStyle name="40% - Accent3 4 2 3" xfId="4989" xr:uid="{00000000-0005-0000-0000-00007E050000}"/>
    <cellStyle name="40% - Accent3 4 2 3 2" xfId="13439" xr:uid="{241F89BC-1C37-4F5B-ADA4-3CC6D5F2110D}"/>
    <cellStyle name="40% - Accent3 4 2 3 2 2" xfId="39613" xr:uid="{16237E99-A6EF-4689-84D0-95E7D294B4C8}"/>
    <cellStyle name="40% - Accent3 4 2 3 3" xfId="30334" xr:uid="{DB29272B-DD3F-4337-A82C-54B0651AE363}"/>
    <cellStyle name="40% - Accent3 4 2 3 4" xfId="21886" xr:uid="{E9F33954-1B94-47FB-9B08-66544091CDEE}"/>
    <cellStyle name="40% - Accent3 4 2 4" xfId="9221" xr:uid="{50B6FE63-87D5-4D0F-8DF1-B1201684AABA}"/>
    <cellStyle name="40% - Accent3 4 2 4 2" xfId="35396" xr:uid="{6FA4141F-690E-4277-AECB-527424983F6A}"/>
    <cellStyle name="40% - Accent3 4 2 5" xfId="34566" xr:uid="{F5B613CC-72E2-4B5B-8065-31BA20628F6E}"/>
    <cellStyle name="40% - Accent3 4 2 6" xfId="26116" xr:uid="{F202081E-F869-47AA-8F0D-C0AD47970815}"/>
    <cellStyle name="40% - Accent3 4 2 7" xfId="17669" xr:uid="{B3DAC2FF-BFAE-48C5-9DE0-C04C4FA004AA}"/>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2C55EBA4-6A03-4DCB-9F65-687A36A3DC4A}"/>
    <cellStyle name="40% - Accent3 4 3 2 2 2 2" xfId="42171" xr:uid="{8FF36CD3-8583-4559-AB50-B58E459831A5}"/>
    <cellStyle name="40% - Accent3 4 3 2 2 3" xfId="32892" xr:uid="{AAA36C30-2715-4EF0-8EB5-D317D0F78EFF}"/>
    <cellStyle name="40% - Accent3 4 3 2 2 4" xfId="24444" xr:uid="{D4849527-A981-4ABF-8A8E-E22E276974FC}"/>
    <cellStyle name="40% - Accent3 4 3 2 3" xfId="11779" xr:uid="{E0829554-13D9-4E51-864F-AA0B89828C5F}"/>
    <cellStyle name="40% - Accent3 4 3 2 3 2" xfId="37954" xr:uid="{9618D8B9-AD1D-4D53-9E72-C1762E5DB27B}"/>
    <cellStyle name="40% - Accent3 4 3 2 4" xfId="28674" xr:uid="{69792F30-24B2-438E-847A-E14625174F6C}"/>
    <cellStyle name="40% - Accent3 4 3 2 5" xfId="20227" xr:uid="{121E1F0B-8FA2-4407-9709-008599672EF8}"/>
    <cellStyle name="40% - Accent3 4 3 3" xfId="5402" xr:uid="{00000000-0005-0000-0000-000082050000}"/>
    <cellStyle name="40% - Accent3 4 3 3 2" xfId="13852" xr:uid="{2D2D6DA8-3F5A-4672-BB6A-534DDBF0C508}"/>
    <cellStyle name="40% - Accent3 4 3 3 2 2" xfId="40026" xr:uid="{0D7FB5E6-FA51-47D6-AAEE-3309D0AB395F}"/>
    <cellStyle name="40% - Accent3 4 3 3 3" xfId="30747" xr:uid="{14788931-92F2-4227-905B-EE056C913986}"/>
    <cellStyle name="40% - Accent3 4 3 3 4" xfId="22299" xr:uid="{D495CB2E-99D6-4053-8631-DA8EACCDB6DA}"/>
    <cellStyle name="40% - Accent3 4 3 4" xfId="9634" xr:uid="{320B32B4-BA66-4023-B52C-7C92B8A9DE3A}"/>
    <cellStyle name="40% - Accent3 4 3 4 2" xfId="35809" xr:uid="{DB406B13-6983-4633-801F-EE3FDB0275B2}"/>
    <cellStyle name="40% - Accent3 4 3 5" xfId="26529" xr:uid="{5C312F42-FD6C-4E21-8EE9-7407CDE11266}"/>
    <cellStyle name="40% - Accent3 4 3 6" xfId="18082" xr:uid="{3F04E3DB-CB26-46DA-A750-1A15542609D0}"/>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34405070-D6D1-4A5B-862D-02BF1B12D422}"/>
    <cellStyle name="40% - Accent3 4 4 2 2 2 2" xfId="42584" xr:uid="{B535E4C5-30AA-402C-A63A-65644E27BD1F}"/>
    <cellStyle name="40% - Accent3 4 4 2 2 3" xfId="33305" xr:uid="{3956F6BC-A5D0-4DB1-ABDC-58A81E73A2B4}"/>
    <cellStyle name="40% - Accent3 4 4 2 2 4" xfId="24857" xr:uid="{CF59FDB9-03E4-4F8B-8976-98105EC8DD5D}"/>
    <cellStyle name="40% - Accent3 4 4 2 3" xfId="12192" xr:uid="{5D0AB6CA-FA8C-46BC-8625-3AE04AAEAD48}"/>
    <cellStyle name="40% - Accent3 4 4 2 3 2" xfId="38367" xr:uid="{60164BBF-AAA0-4386-8465-840584085D27}"/>
    <cellStyle name="40% - Accent3 4 4 2 4" xfId="29087" xr:uid="{2D7B5071-7F4E-48F3-A714-B241298CBC4A}"/>
    <cellStyle name="40% - Accent3 4 4 2 5" xfId="20640" xr:uid="{C0FBFE7E-7015-469A-A723-B1F05C34F13B}"/>
    <cellStyle name="40% - Accent3 4 4 3" xfId="5815" xr:uid="{00000000-0005-0000-0000-000086050000}"/>
    <cellStyle name="40% - Accent3 4 4 3 2" xfId="14265" xr:uid="{6D35B98F-0DF7-48EF-A486-8DF971B62970}"/>
    <cellStyle name="40% - Accent3 4 4 3 2 2" xfId="40439" xr:uid="{3D252F8B-CA3F-49FF-85FA-ECF9FDCA33F1}"/>
    <cellStyle name="40% - Accent3 4 4 3 3" xfId="31160" xr:uid="{B965789E-F847-4928-A62B-9F7F8BD3E955}"/>
    <cellStyle name="40% - Accent3 4 4 3 4" xfId="22712" xr:uid="{DE913C48-B8D5-45F9-B7C7-E0CFCACB9B26}"/>
    <cellStyle name="40% - Accent3 4 4 4" xfId="10047" xr:uid="{FD793E1D-F8AF-4722-BC94-F37C7639512C}"/>
    <cellStyle name="40% - Accent3 4 4 4 2" xfId="36222" xr:uid="{5ED45578-95BC-4A4F-89F5-4E298CDF16EE}"/>
    <cellStyle name="40% - Accent3 4 4 5" xfId="26942" xr:uid="{3F9BFBD7-D376-44CB-9703-339365C15BDC}"/>
    <cellStyle name="40% - Accent3 4 4 6" xfId="18495" xr:uid="{0712B0EF-6E64-4FEF-A679-0A068539DAC7}"/>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C8D8A97C-96DF-40A0-AEAC-BEE80B2D845A}"/>
    <cellStyle name="40% - Accent3 4 5 2 2 2 2" xfId="42997" xr:uid="{F5CB8772-E956-4E20-B5E2-35C315230152}"/>
    <cellStyle name="40% - Accent3 4 5 2 2 3" xfId="33718" xr:uid="{1A9C35FC-BC2F-406F-9121-7739C4A977AA}"/>
    <cellStyle name="40% - Accent3 4 5 2 2 4" xfId="25270" xr:uid="{601C1D38-3D5C-4518-A503-EEFB8570F75A}"/>
    <cellStyle name="40% - Accent3 4 5 2 3" xfId="12605" xr:uid="{53F7DF5A-F1E5-48CD-BE2D-F759C064277C}"/>
    <cellStyle name="40% - Accent3 4 5 2 3 2" xfId="38780" xr:uid="{73B0110B-FCB5-4715-BC66-A202F19A1520}"/>
    <cellStyle name="40% - Accent3 4 5 2 4" xfId="29500" xr:uid="{38B898D1-376C-4F6E-AB5C-B2560922E6E0}"/>
    <cellStyle name="40% - Accent3 4 5 2 5" xfId="21053" xr:uid="{F890E7B9-946C-4228-8891-11B18ABD3EE0}"/>
    <cellStyle name="40% - Accent3 4 5 3" xfId="6228" xr:uid="{00000000-0005-0000-0000-00008A050000}"/>
    <cellStyle name="40% - Accent3 4 5 3 2" xfId="14678" xr:uid="{BDA42FDA-6FEC-41C2-AE6D-2FBE61D9C2CE}"/>
    <cellStyle name="40% - Accent3 4 5 3 2 2" xfId="40852" xr:uid="{165F5FB8-B5C4-4776-991B-16131BDE8F16}"/>
    <cellStyle name="40% - Accent3 4 5 3 3" xfId="31573" xr:uid="{DBF773DD-F305-414C-AB1F-556273746325}"/>
    <cellStyle name="40% - Accent3 4 5 3 4" xfId="23125" xr:uid="{543D75DE-A3CA-4E66-AFDB-16CA7775176F}"/>
    <cellStyle name="40% - Accent3 4 5 4" xfId="10460" xr:uid="{F1DA04BB-6DA1-452F-ADD0-BE649C0208BE}"/>
    <cellStyle name="40% - Accent3 4 5 4 2" xfId="36635" xr:uid="{643DDC5F-C2FA-4071-A389-86C01A16E206}"/>
    <cellStyle name="40% - Accent3 4 5 5" xfId="27355" xr:uid="{B4F18407-56CA-48BE-AF7E-1F4A007479C8}"/>
    <cellStyle name="40% - Accent3 4 5 6" xfId="18908" xr:uid="{E877D32F-4108-435F-8C52-A200F5DF1432}"/>
    <cellStyle name="40% - Accent3 4 6" xfId="2335" xr:uid="{00000000-0005-0000-0000-00008B050000}"/>
    <cellStyle name="40% - Accent3 4 6 2" xfId="6641" xr:uid="{00000000-0005-0000-0000-00008C050000}"/>
    <cellStyle name="40% - Accent3 4 6 2 2" xfId="15091" xr:uid="{C6A3B181-EC85-438D-8D9D-017B636EBF1D}"/>
    <cellStyle name="40% - Accent3 4 6 2 2 2" xfId="41265" xr:uid="{FB68BA14-D723-4F85-ABBF-82F76AF2C988}"/>
    <cellStyle name="40% - Accent3 4 6 2 3" xfId="31986" xr:uid="{70694161-9B22-47E0-8779-FA930A90EF91}"/>
    <cellStyle name="40% - Accent3 4 6 2 4" xfId="23538" xr:uid="{911C851A-A564-4EDF-9408-A10A52F00742}"/>
    <cellStyle name="40% - Accent3 4 6 3" xfId="10873" xr:uid="{D03CDFBB-39B9-4AC2-8552-A03726355A9E}"/>
    <cellStyle name="40% - Accent3 4 6 3 2" xfId="37048" xr:uid="{3D0A7594-9D12-4A86-97EF-73E979614722}"/>
    <cellStyle name="40% - Accent3 4 6 4" xfId="27768" xr:uid="{BB3DA995-9DF2-423E-ACC9-4E088330C7F5}"/>
    <cellStyle name="40% - Accent3 4 6 5" xfId="19321" xr:uid="{EEDA5058-F8B3-410C-8B3D-453810E3D63A}"/>
    <cellStyle name="40% - Accent3 4 7" xfId="4575" xr:uid="{00000000-0005-0000-0000-00008D050000}"/>
    <cellStyle name="40% - Accent3 4 7 2" xfId="13025" xr:uid="{AA1FBBD9-2ECC-4DA6-A8A7-B1943A9135FE}"/>
    <cellStyle name="40% - Accent3 4 7 2 2" xfId="39199" xr:uid="{E5B6FF1A-E63D-4B25-82DE-19A6B88EFE56}"/>
    <cellStyle name="40% - Accent3 4 7 3" xfId="29920" xr:uid="{5D60AC9D-FE6B-47FB-8540-068D3DB50A3F}"/>
    <cellStyle name="40% - Accent3 4 7 4" xfId="21472" xr:uid="{F289460C-518D-4E73-866B-085D2EDBAFB5}"/>
    <cellStyle name="40% - Accent3 4 8" xfId="8807" xr:uid="{FE23E767-8D72-4E45-B180-A5F59229191F}"/>
    <cellStyle name="40% - Accent3 4 8 2" xfId="34982" xr:uid="{3D8789B9-A027-4D75-B16D-590C86ED8C0B}"/>
    <cellStyle name="40% - Accent3 4 9" xfId="34150" xr:uid="{B40A727F-BC90-437B-A249-0C1F2FEDD87E}"/>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BBD3FEDD-89EC-4739-B813-C3BFBC4A2A46}"/>
    <cellStyle name="40% - Accent3 5 2 2 2 2" xfId="41751" xr:uid="{3DC44C3D-3BF4-40C6-BA9E-FE0B1689162F}"/>
    <cellStyle name="40% - Accent3 5 2 2 3" xfId="32472" xr:uid="{460F6C45-B616-4313-ADE8-43AF1732011A}"/>
    <cellStyle name="40% - Accent3 5 2 2 4" xfId="24024" xr:uid="{C9692D24-3CE1-41F8-8D85-ED6703982967}"/>
    <cellStyle name="40% - Accent3 5 2 3" xfId="11359" xr:uid="{944A0310-C5A7-4348-A092-8420DBFAC675}"/>
    <cellStyle name="40% - Accent3 5 2 3 2" xfId="37534" xr:uid="{9B006E1B-AE0F-4921-9DE0-0959D37ECADF}"/>
    <cellStyle name="40% - Accent3 5 2 4" xfId="28254" xr:uid="{6D18552C-B667-4FF5-9E1F-B15FD8478223}"/>
    <cellStyle name="40% - Accent3 5 2 5" xfId="19807" xr:uid="{51F2AF41-72FE-4135-9A0E-F9E7EA07BB08}"/>
    <cellStyle name="40% - Accent3 5 3" xfId="4982" xr:uid="{00000000-0005-0000-0000-000091050000}"/>
    <cellStyle name="40% - Accent3 5 3 2" xfId="13432" xr:uid="{FB9D58C4-4F62-4CC9-979D-407A75DE11A8}"/>
    <cellStyle name="40% - Accent3 5 3 2 2" xfId="39606" xr:uid="{4D37D180-441A-436E-93F6-148E6AF18B82}"/>
    <cellStyle name="40% - Accent3 5 3 3" xfId="30327" xr:uid="{E7E5FD02-54D3-4B30-AE76-EBBE12E12DFD}"/>
    <cellStyle name="40% - Accent3 5 3 4" xfId="21879" xr:uid="{A34E88DA-E239-4132-9437-0DF43AB6084B}"/>
    <cellStyle name="40% - Accent3 5 4" xfId="9214" xr:uid="{8A6B27F9-EC4F-402F-81D9-11117212A2DD}"/>
    <cellStyle name="40% - Accent3 5 4 2" xfId="35389" xr:uid="{5C3212B3-BEF9-4E84-ABFF-1F625944B112}"/>
    <cellStyle name="40% - Accent3 5 5" xfId="34559" xr:uid="{763D302D-06E5-4BB1-9744-F90E4652D783}"/>
    <cellStyle name="40% - Accent3 5 6" xfId="26109" xr:uid="{4B036EC0-4C65-49F7-953C-EE8CFFB717F0}"/>
    <cellStyle name="40% - Accent3 5 7" xfId="17662" xr:uid="{3DBAB885-2F18-4CD5-9531-0952A44C16F8}"/>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BD35B764-3EBF-4CE9-84AF-7793B36D7948}"/>
    <cellStyle name="40% - Accent3 6 2 2 2 2" xfId="42164" xr:uid="{70E1EB42-107A-475F-9A2E-C186F26CDFA3}"/>
    <cellStyle name="40% - Accent3 6 2 2 3" xfId="32885" xr:uid="{480CA313-9823-42E3-A686-558DDB4EFFFE}"/>
    <cellStyle name="40% - Accent3 6 2 2 4" xfId="24437" xr:uid="{B8E09DF7-9680-4A74-8706-83F6723EC515}"/>
    <cellStyle name="40% - Accent3 6 2 3" xfId="11772" xr:uid="{ED80EE2A-1C8C-4DEA-96D5-BDFF6C7BF6A3}"/>
    <cellStyle name="40% - Accent3 6 2 3 2" xfId="37947" xr:uid="{646C7AC0-548D-4661-AA4D-987B6BE572CC}"/>
    <cellStyle name="40% - Accent3 6 2 4" xfId="28667" xr:uid="{68F8755F-5995-4A60-A2F9-662FA1AB6A89}"/>
    <cellStyle name="40% - Accent3 6 2 5" xfId="20220" xr:uid="{C6CB0746-4DE8-466F-8F7E-A368C652B996}"/>
    <cellStyle name="40% - Accent3 6 3" xfId="5395" xr:uid="{00000000-0005-0000-0000-000095050000}"/>
    <cellStyle name="40% - Accent3 6 3 2" xfId="13845" xr:uid="{CFD31D32-EF3B-410A-A212-9AEA718F5473}"/>
    <cellStyle name="40% - Accent3 6 3 2 2" xfId="40019" xr:uid="{AAE5C1B3-7C91-4B78-B6D2-DE23C640625C}"/>
    <cellStyle name="40% - Accent3 6 3 3" xfId="30740" xr:uid="{AD9E4799-E59D-40C3-B33D-A13757BC121D}"/>
    <cellStyle name="40% - Accent3 6 3 4" xfId="22292" xr:uid="{FFD2EF13-E39D-4C2A-BAB8-D302502C6214}"/>
    <cellStyle name="40% - Accent3 6 4" xfId="9627" xr:uid="{11057394-6E29-4671-9A39-90597DFC7645}"/>
    <cellStyle name="40% - Accent3 6 4 2" xfId="35802" xr:uid="{31E65A1F-BD31-4A7B-ABD7-FEC5D38BCB77}"/>
    <cellStyle name="40% - Accent3 6 5" xfId="26522" xr:uid="{3F2EB3EE-B545-46A9-B0C0-DAFAD59D5744}"/>
    <cellStyle name="40% - Accent3 6 6" xfId="18075" xr:uid="{9040AB36-90FB-47EA-BA58-0DF46A9864B1}"/>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AB766B80-3C18-4875-9ECC-2EBBFED6C849}"/>
    <cellStyle name="40% - Accent3 7 2 2 2 2" xfId="42577" xr:uid="{0E99EE2C-9F0E-47DC-837A-2C1B18A3A63F}"/>
    <cellStyle name="40% - Accent3 7 2 2 3" xfId="33298" xr:uid="{347F3BE0-DECF-42D7-AA7F-21BCB7D2641C}"/>
    <cellStyle name="40% - Accent3 7 2 2 4" xfId="24850" xr:uid="{11A2B216-769D-40E9-B31A-098022716556}"/>
    <cellStyle name="40% - Accent3 7 2 3" xfId="12185" xr:uid="{BF475181-5F2A-4B98-8EA8-30770B10E0D9}"/>
    <cellStyle name="40% - Accent3 7 2 3 2" xfId="38360" xr:uid="{67920E2C-0A69-4FC7-92EF-C83B9DADCDDE}"/>
    <cellStyle name="40% - Accent3 7 2 4" xfId="29080" xr:uid="{C85F0E40-1C08-422D-8159-22429ACE03C3}"/>
    <cellStyle name="40% - Accent3 7 2 5" xfId="20633" xr:uid="{2D23F9F3-4FCD-4D4F-A1BF-F2D05CE49C98}"/>
    <cellStyle name="40% - Accent3 7 3" xfId="5808" xr:uid="{00000000-0005-0000-0000-000099050000}"/>
    <cellStyle name="40% - Accent3 7 3 2" xfId="14258" xr:uid="{FEE8AAF6-4D89-42FF-96A8-BB98F7259C71}"/>
    <cellStyle name="40% - Accent3 7 3 2 2" xfId="40432" xr:uid="{EE0E8257-DB51-4DB1-8E2A-A12327441A27}"/>
    <cellStyle name="40% - Accent3 7 3 3" xfId="31153" xr:uid="{5FC1A7E7-94CE-4D49-BBA0-DAA208B7C0BD}"/>
    <cellStyle name="40% - Accent3 7 3 4" xfId="22705" xr:uid="{C1EA3E7C-98A6-41EE-A3E1-61D10352DC69}"/>
    <cellStyle name="40% - Accent3 7 4" xfId="10040" xr:uid="{7B96A9A1-CD8B-4E5D-9462-B4706656DBF4}"/>
    <cellStyle name="40% - Accent3 7 4 2" xfId="36215" xr:uid="{F780BA6B-8352-400A-ABCB-DB6B6C6628BB}"/>
    <cellStyle name="40% - Accent3 7 5" xfId="26935" xr:uid="{08DAE9C4-356F-49EE-8FB7-A3DAE6109CD8}"/>
    <cellStyle name="40% - Accent3 7 6" xfId="18488" xr:uid="{CE2E657C-F8E2-42F5-A506-9CB9284A4AE5}"/>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58D96133-25FA-4C53-9A98-D438B3C0FA93}"/>
    <cellStyle name="40% - Accent3 8 2 2 2 2" xfId="42990" xr:uid="{155606D8-00D1-4144-A85A-E01A9289DC27}"/>
    <cellStyle name="40% - Accent3 8 2 2 3" xfId="33711" xr:uid="{447076C4-6416-446D-8527-8FAA5FC64ED0}"/>
    <cellStyle name="40% - Accent3 8 2 2 4" xfId="25263" xr:uid="{BBDA7061-33D9-4290-A900-A749FE02C79E}"/>
    <cellStyle name="40% - Accent3 8 2 3" xfId="12598" xr:uid="{E2DFB113-9024-42CC-A136-AC5B0039E021}"/>
    <cellStyle name="40% - Accent3 8 2 3 2" xfId="38773" xr:uid="{375766E2-A6A9-45D9-8555-1CF004FB0B25}"/>
    <cellStyle name="40% - Accent3 8 2 4" xfId="29493" xr:uid="{84EA5093-2113-4DFE-8418-3E1434EA073D}"/>
    <cellStyle name="40% - Accent3 8 2 5" xfId="21046" xr:uid="{8ED38C25-8979-4767-9FEB-8CEE9FA4CBD6}"/>
    <cellStyle name="40% - Accent3 8 3" xfId="6221" xr:uid="{00000000-0005-0000-0000-00009D050000}"/>
    <cellStyle name="40% - Accent3 8 3 2" xfId="14671" xr:uid="{6330AB4D-805F-4A2C-863E-5516E6BF177C}"/>
    <cellStyle name="40% - Accent3 8 3 2 2" xfId="40845" xr:uid="{3CF4458C-2125-4633-B139-1ECCAFB0D54E}"/>
    <cellStyle name="40% - Accent3 8 3 3" xfId="31566" xr:uid="{D8DBEE01-FD24-4A6E-9D81-4143FCEB751E}"/>
    <cellStyle name="40% - Accent3 8 3 4" xfId="23118" xr:uid="{B13DA192-5B9D-4C13-846A-12EEB16CBBA6}"/>
    <cellStyle name="40% - Accent3 8 4" xfId="10453" xr:uid="{3C3E6ECE-AA0C-4DE7-8B7C-E3FFE99C74C8}"/>
    <cellStyle name="40% - Accent3 8 4 2" xfId="36628" xr:uid="{DBDB1853-B40E-4005-986C-84D86F8B1E8F}"/>
    <cellStyle name="40% - Accent3 8 5" xfId="27348" xr:uid="{D4D9C654-63DC-4D2D-936F-3D208ECB37A9}"/>
    <cellStyle name="40% - Accent3 8 6" xfId="18901" xr:uid="{1504CAF2-641C-4060-9B93-234BE701DAD6}"/>
    <cellStyle name="40% - Accent3 9" xfId="2328" xr:uid="{00000000-0005-0000-0000-00009E050000}"/>
    <cellStyle name="40% - Accent3 9 2" xfId="6634" xr:uid="{00000000-0005-0000-0000-00009F050000}"/>
    <cellStyle name="40% - Accent3 9 2 2" xfId="15084" xr:uid="{0643F4E0-9A2D-4120-A012-833D6317748C}"/>
    <cellStyle name="40% - Accent3 9 2 2 2" xfId="41258" xr:uid="{18CC2C52-54ED-4959-B317-388814D233C7}"/>
    <cellStyle name="40% - Accent3 9 2 3" xfId="31979" xr:uid="{791E8085-55F6-4B48-9CC7-C7D6A672606D}"/>
    <cellStyle name="40% - Accent3 9 2 4" xfId="23531" xr:uid="{9C04C735-70BF-4174-AE98-E9F0591B9C28}"/>
    <cellStyle name="40% - Accent3 9 3" xfId="10866" xr:uid="{90E0240C-62A6-47B0-A98A-AF56D4F7F0A2}"/>
    <cellStyle name="40% - Accent3 9 3 2" xfId="37041" xr:uid="{FC70E9CF-94B8-4BAB-9A86-9F7B0EF54FAF}"/>
    <cellStyle name="40% - Accent3 9 4" xfId="27761" xr:uid="{AA03D1D0-43E0-474B-9BCA-FF48F3EA269E}"/>
    <cellStyle name="40% - Accent3 9 5" xfId="19314" xr:uid="{B0AB3364-E122-4B5E-AED8-F57491207EEE}"/>
    <cellStyle name="40% - Accent4" xfId="73" builtinId="43" customBuiltin="1"/>
    <cellStyle name="40% - Accent4 10" xfId="4576" xr:uid="{00000000-0005-0000-0000-0000A1050000}"/>
    <cellStyle name="40% - Accent4 10 2" xfId="13026" xr:uid="{BF5424DB-54CE-4150-86B1-EA12C82FFA16}"/>
    <cellStyle name="40% - Accent4 10 2 2" xfId="39200" xr:uid="{69C9F9DA-4525-4A93-BE28-00AB9BE98E22}"/>
    <cellStyle name="40% - Accent4 10 3" xfId="29921" xr:uid="{F9696020-924B-40FC-AC07-491AA6596696}"/>
    <cellStyle name="40% - Accent4 10 4" xfId="21473" xr:uid="{54F6037D-8EB0-4365-BA54-7797D111CB78}"/>
    <cellStyle name="40% - Accent4 11" xfId="8808" xr:uid="{8520BA8D-7B22-4A6E-BC14-7B5C59326E9D}"/>
    <cellStyle name="40% - Accent4 11 2" xfId="34983" xr:uid="{0AE35085-3E43-4175-9A44-1CEBC46EC450}"/>
    <cellStyle name="40% - Accent4 12" xfId="34151" xr:uid="{2C8EA706-05AE-4618-867B-DC467644C060}"/>
    <cellStyle name="40% - Accent4 13" xfId="25703" xr:uid="{9EDD492C-0365-4C50-AF2E-E08D6634F99B}"/>
    <cellStyle name="40% - Accent4 14" xfId="17256" xr:uid="{55283947-EE63-413F-8EC5-BA93438C848C}"/>
    <cellStyle name="40% - Accent4 2" xfId="74" xr:uid="{00000000-0005-0000-0000-0000A2050000}"/>
    <cellStyle name="40% - Accent4 2 10" xfId="8809" xr:uid="{C1DEAE6B-2295-4A51-8E35-3582D4DF6D3C}"/>
    <cellStyle name="40% - Accent4 2 10 2" xfId="34984" xr:uid="{8375FB27-32EE-41C8-BC2B-3F72FA020FDF}"/>
    <cellStyle name="40% - Accent4 2 11" xfId="34152" xr:uid="{858C4745-0738-4989-8E8B-8DF2438CFBDA}"/>
    <cellStyle name="40% - Accent4 2 12" xfId="25704" xr:uid="{7ECE127C-2302-4E72-8248-E94F674D3C5E}"/>
    <cellStyle name="40% - Accent4 2 13" xfId="17257" xr:uid="{6F28B8F3-ECAB-4F8C-879D-551DF7AF4387}"/>
    <cellStyle name="40% - Accent4 2 2" xfId="75" xr:uid="{00000000-0005-0000-0000-0000A3050000}"/>
    <cellStyle name="40% - Accent4 2 2 10" xfId="34153" xr:uid="{36BA6007-1936-4B34-A415-95091766EF26}"/>
    <cellStyle name="40% - Accent4 2 2 11" xfId="25705" xr:uid="{D327EA3C-1221-41C7-A7D6-C9A97F3BE585}"/>
    <cellStyle name="40% - Accent4 2 2 12" xfId="17258" xr:uid="{C34162BB-68F3-41D3-A545-A798B6D7EC63}"/>
    <cellStyle name="40% - Accent4 2 2 2" xfId="76" xr:uid="{00000000-0005-0000-0000-0000A4050000}"/>
    <cellStyle name="40% - Accent4 2 2 2 10" xfId="25706" xr:uid="{C7194906-8DEB-4260-BC2C-38780211C7A0}"/>
    <cellStyle name="40% - Accent4 2 2 2 11" xfId="17259" xr:uid="{52CA3304-F303-4885-80DE-C8B6A5FCF0E4}"/>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BE581676-F3E4-4830-9AAD-1089DF0B84FF}"/>
    <cellStyle name="40% - Accent4 2 2 2 2 2 2 2 2" xfId="41762" xr:uid="{50643BA7-9477-408C-8F19-DD22A1D988C1}"/>
    <cellStyle name="40% - Accent4 2 2 2 2 2 2 3" xfId="32483" xr:uid="{196C2B71-52A1-4736-B77A-1F11E283C5A5}"/>
    <cellStyle name="40% - Accent4 2 2 2 2 2 2 4" xfId="24035" xr:uid="{24836E65-BB80-4FEA-AC0B-A81B8F07CBAA}"/>
    <cellStyle name="40% - Accent4 2 2 2 2 2 3" xfId="11370" xr:uid="{3C0EA366-CBE8-4085-ACC3-576DAC3D14DC}"/>
    <cellStyle name="40% - Accent4 2 2 2 2 2 3 2" xfId="37545" xr:uid="{CBA66AB7-1084-4DBC-A9D3-B49A2DA233A7}"/>
    <cellStyle name="40% - Accent4 2 2 2 2 2 4" xfId="28265" xr:uid="{33CBBB01-E008-4FE7-B26D-09AA42B8DE0A}"/>
    <cellStyle name="40% - Accent4 2 2 2 2 2 5" xfId="19818" xr:uid="{95E09AB3-B7D5-46FF-98AA-748590FB8A28}"/>
    <cellStyle name="40% - Accent4 2 2 2 2 3" xfId="4993" xr:uid="{00000000-0005-0000-0000-0000A8050000}"/>
    <cellStyle name="40% - Accent4 2 2 2 2 3 2" xfId="13443" xr:uid="{3899CEA5-1328-4F5F-B7DD-20105E77FDF5}"/>
    <cellStyle name="40% - Accent4 2 2 2 2 3 2 2" xfId="39617" xr:uid="{C0235673-0871-4308-8434-5A1F6C634770}"/>
    <cellStyle name="40% - Accent4 2 2 2 2 3 3" xfId="30338" xr:uid="{94B12AEC-7F21-4055-8B2F-3C708298B578}"/>
    <cellStyle name="40% - Accent4 2 2 2 2 3 4" xfId="21890" xr:uid="{88A0192E-F102-4951-A9B2-504B881673B8}"/>
    <cellStyle name="40% - Accent4 2 2 2 2 4" xfId="9225" xr:uid="{1B422950-4AF9-40B5-8326-5D84177D168F}"/>
    <cellStyle name="40% - Accent4 2 2 2 2 4 2" xfId="35400" xr:uid="{EACEBE2D-9253-47FE-969C-52081D5C14F7}"/>
    <cellStyle name="40% - Accent4 2 2 2 2 5" xfId="34570" xr:uid="{83225D62-888E-4BB6-A730-1FA1C7EE4C20}"/>
    <cellStyle name="40% - Accent4 2 2 2 2 6" xfId="26120" xr:uid="{B046B31A-768B-45B8-BE55-7EB42B8ACBC2}"/>
    <cellStyle name="40% - Accent4 2 2 2 2 7" xfId="17673" xr:uid="{CEA158E6-943B-478B-8028-36F860DDEB98}"/>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5935557F-E791-4D63-9042-11C92630E088}"/>
    <cellStyle name="40% - Accent4 2 2 2 3 2 2 2 2" xfId="42175" xr:uid="{47477248-CB24-437D-884F-55342D6CC984}"/>
    <cellStyle name="40% - Accent4 2 2 2 3 2 2 3" xfId="32896" xr:uid="{9D24C34C-A8DE-4583-B023-C83ADC802075}"/>
    <cellStyle name="40% - Accent4 2 2 2 3 2 2 4" xfId="24448" xr:uid="{162FA20A-E49D-457F-93FE-A5EB6BB0EEAE}"/>
    <cellStyle name="40% - Accent4 2 2 2 3 2 3" xfId="11783" xr:uid="{E8928081-913F-43A3-AEF7-CB3130598E0A}"/>
    <cellStyle name="40% - Accent4 2 2 2 3 2 3 2" xfId="37958" xr:uid="{B30A23AD-F6EC-4CD4-9966-B67404C44D82}"/>
    <cellStyle name="40% - Accent4 2 2 2 3 2 4" xfId="28678" xr:uid="{C5E8EDDD-F925-49CB-A649-D6DEE154B224}"/>
    <cellStyle name="40% - Accent4 2 2 2 3 2 5" xfId="20231" xr:uid="{B2FA6E8B-E6BB-4CE6-89F7-E83E18B45157}"/>
    <cellStyle name="40% - Accent4 2 2 2 3 3" xfId="5406" xr:uid="{00000000-0005-0000-0000-0000AC050000}"/>
    <cellStyle name="40% - Accent4 2 2 2 3 3 2" xfId="13856" xr:uid="{4D83257E-2B8F-4322-83EB-55CE3A398E11}"/>
    <cellStyle name="40% - Accent4 2 2 2 3 3 2 2" xfId="40030" xr:uid="{CCF1D48C-D048-4274-8A64-3E2C1A0E17AA}"/>
    <cellStyle name="40% - Accent4 2 2 2 3 3 3" xfId="30751" xr:uid="{703EB9F9-CAED-4A29-B370-33B7516AE2D7}"/>
    <cellStyle name="40% - Accent4 2 2 2 3 3 4" xfId="22303" xr:uid="{A068E402-74AC-4B94-9095-B680BBE6B8D8}"/>
    <cellStyle name="40% - Accent4 2 2 2 3 4" xfId="9638" xr:uid="{559A9CA2-573C-4587-89E9-EE9A0E2A4A00}"/>
    <cellStyle name="40% - Accent4 2 2 2 3 4 2" xfId="35813" xr:uid="{A8EDBE7C-9AE9-4224-AFDC-E3982CEB7BC8}"/>
    <cellStyle name="40% - Accent4 2 2 2 3 5" xfId="26533" xr:uid="{249C8ED3-7C50-4A97-B920-E39171676CE8}"/>
    <cellStyle name="40% - Accent4 2 2 2 3 6" xfId="18086" xr:uid="{1976BEA4-98BE-4066-801C-DE7865C4417D}"/>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306B8DBE-C64B-49EC-85A2-BEEF1B406314}"/>
    <cellStyle name="40% - Accent4 2 2 2 4 2 2 2 2" xfId="42588" xr:uid="{04ED7938-0BC0-4171-9EF5-564AB9B6AD13}"/>
    <cellStyle name="40% - Accent4 2 2 2 4 2 2 3" xfId="33309" xr:uid="{0CF8CFBC-C880-44D0-8BBF-189E6295C087}"/>
    <cellStyle name="40% - Accent4 2 2 2 4 2 2 4" xfId="24861" xr:uid="{1BD44B51-15B7-4C39-9EE2-97425F2E4696}"/>
    <cellStyle name="40% - Accent4 2 2 2 4 2 3" xfId="12196" xr:uid="{BF793265-AE29-47B3-91C3-13DAE50B70A7}"/>
    <cellStyle name="40% - Accent4 2 2 2 4 2 3 2" xfId="38371" xr:uid="{CD3B0988-AD63-4879-91B8-6BB98DC525C7}"/>
    <cellStyle name="40% - Accent4 2 2 2 4 2 4" xfId="29091" xr:uid="{42A4690F-92A4-4A2C-B80A-FC330A28D3F7}"/>
    <cellStyle name="40% - Accent4 2 2 2 4 2 5" xfId="20644" xr:uid="{84341096-5EAF-4D1D-A108-25815C24CC66}"/>
    <cellStyle name="40% - Accent4 2 2 2 4 3" xfId="5819" xr:uid="{00000000-0005-0000-0000-0000B0050000}"/>
    <cellStyle name="40% - Accent4 2 2 2 4 3 2" xfId="14269" xr:uid="{B9219E75-DD15-4B1B-8ED7-4BE2F7C6EAAD}"/>
    <cellStyle name="40% - Accent4 2 2 2 4 3 2 2" xfId="40443" xr:uid="{1780D843-1FBB-4E7C-9120-2E51E18487E6}"/>
    <cellStyle name="40% - Accent4 2 2 2 4 3 3" xfId="31164" xr:uid="{298F0D64-1711-4BED-B301-57609EE94B4D}"/>
    <cellStyle name="40% - Accent4 2 2 2 4 3 4" xfId="22716" xr:uid="{501D171D-C47D-4DC1-9B2B-3C01F48E5CE1}"/>
    <cellStyle name="40% - Accent4 2 2 2 4 4" xfId="10051" xr:uid="{1CD09923-DDB0-4194-93C1-DA71BE99C75B}"/>
    <cellStyle name="40% - Accent4 2 2 2 4 4 2" xfId="36226" xr:uid="{C5BA8A1E-3171-4203-9700-DA5C91D16BC1}"/>
    <cellStyle name="40% - Accent4 2 2 2 4 5" xfId="26946" xr:uid="{43869FFD-D25D-4CDC-89C1-D8CF75C0B20D}"/>
    <cellStyle name="40% - Accent4 2 2 2 4 6" xfId="18499" xr:uid="{8C29E240-9267-4127-A0C3-74FFD292494D}"/>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DB08606C-EE4F-4032-AD78-2AFCA369E1FC}"/>
    <cellStyle name="40% - Accent4 2 2 2 5 2 2 2 2" xfId="43001" xr:uid="{6D346A3C-67A0-458B-A50D-87A0F5BCBA2C}"/>
    <cellStyle name="40% - Accent4 2 2 2 5 2 2 3" xfId="33722" xr:uid="{9F9F1780-0B39-4F6C-B0BF-5E67B1EA2EDC}"/>
    <cellStyle name="40% - Accent4 2 2 2 5 2 2 4" xfId="25274" xr:uid="{7865F074-A643-49C6-BD62-27A8CCB2B03B}"/>
    <cellStyle name="40% - Accent4 2 2 2 5 2 3" xfId="12609" xr:uid="{CB089F92-1052-43F6-BF4B-EEB58CB9F970}"/>
    <cellStyle name="40% - Accent4 2 2 2 5 2 3 2" xfId="38784" xr:uid="{ACCF8D95-CF3E-4B25-8322-DFF991ADB4C0}"/>
    <cellStyle name="40% - Accent4 2 2 2 5 2 4" xfId="29504" xr:uid="{D6E3E5CA-5275-4322-9242-0FCC4FF1376F}"/>
    <cellStyle name="40% - Accent4 2 2 2 5 2 5" xfId="21057" xr:uid="{1926D434-318D-443C-A761-D3B8B08E2DD9}"/>
    <cellStyle name="40% - Accent4 2 2 2 5 3" xfId="6232" xr:uid="{00000000-0005-0000-0000-0000B4050000}"/>
    <cellStyle name="40% - Accent4 2 2 2 5 3 2" xfId="14682" xr:uid="{7D219EA9-81AA-41F6-B9E4-E5EC5FCC2C88}"/>
    <cellStyle name="40% - Accent4 2 2 2 5 3 2 2" xfId="40856" xr:uid="{7545AF6C-A1D0-4278-BEF0-68F99798A968}"/>
    <cellStyle name="40% - Accent4 2 2 2 5 3 3" xfId="31577" xr:uid="{A08BB7FE-CDD2-464D-B3F7-AE5F8F80CE24}"/>
    <cellStyle name="40% - Accent4 2 2 2 5 3 4" xfId="23129" xr:uid="{CE054349-A223-4115-B598-625E6BCDD8BE}"/>
    <cellStyle name="40% - Accent4 2 2 2 5 4" xfId="10464" xr:uid="{1B4D5A8B-B89C-4ABC-AB10-D83F7D1CF058}"/>
    <cellStyle name="40% - Accent4 2 2 2 5 4 2" xfId="36639" xr:uid="{CB1D5F59-05E7-4B16-8F71-79F6794CCB8E}"/>
    <cellStyle name="40% - Accent4 2 2 2 5 5" xfId="27359" xr:uid="{364945B6-BF15-4DB3-BC52-F4442F0BB3CF}"/>
    <cellStyle name="40% - Accent4 2 2 2 5 6" xfId="18912" xr:uid="{141FFC79-77C3-4F85-8F9A-42B23A946349}"/>
    <cellStyle name="40% - Accent4 2 2 2 6" xfId="2339" xr:uid="{00000000-0005-0000-0000-0000B5050000}"/>
    <cellStyle name="40% - Accent4 2 2 2 6 2" xfId="6645" xr:uid="{00000000-0005-0000-0000-0000B6050000}"/>
    <cellStyle name="40% - Accent4 2 2 2 6 2 2" xfId="15095" xr:uid="{98D26EAC-4624-4857-86FB-31B98555F428}"/>
    <cellStyle name="40% - Accent4 2 2 2 6 2 2 2" xfId="41269" xr:uid="{C9244B4F-604D-4CE2-AC38-EF97B63883A5}"/>
    <cellStyle name="40% - Accent4 2 2 2 6 2 3" xfId="31990" xr:uid="{EC0FB2FC-6E08-401A-8827-2AD1E8F5BB7A}"/>
    <cellStyle name="40% - Accent4 2 2 2 6 2 4" xfId="23542" xr:uid="{A4B9E22D-572E-4F7B-A3E7-B2F45AC7395D}"/>
    <cellStyle name="40% - Accent4 2 2 2 6 3" xfId="10877" xr:uid="{B70A9D95-3C98-45DE-A73E-D31B4EB3D6C9}"/>
    <cellStyle name="40% - Accent4 2 2 2 6 3 2" xfId="37052" xr:uid="{B97A216D-2877-4E13-9FA0-D13AF38CFE54}"/>
    <cellStyle name="40% - Accent4 2 2 2 6 4" xfId="27772" xr:uid="{95D736FD-1B01-4B28-B6E5-60A1D383EE26}"/>
    <cellStyle name="40% - Accent4 2 2 2 6 5" xfId="19325" xr:uid="{F6357FE8-DE7F-4BC6-98EA-B77FFB83235F}"/>
    <cellStyle name="40% - Accent4 2 2 2 7" xfId="4579" xr:uid="{00000000-0005-0000-0000-0000B7050000}"/>
    <cellStyle name="40% - Accent4 2 2 2 7 2" xfId="13029" xr:uid="{0C765C5E-860D-417A-91D8-6B66C6DECBA0}"/>
    <cellStyle name="40% - Accent4 2 2 2 7 2 2" xfId="39203" xr:uid="{5B768CE5-F26A-4D69-BDCE-CABE86A88AAE}"/>
    <cellStyle name="40% - Accent4 2 2 2 7 3" xfId="29924" xr:uid="{BC89FA1C-72FC-448D-92DC-CACB9AB83257}"/>
    <cellStyle name="40% - Accent4 2 2 2 7 4" xfId="21476" xr:uid="{2250117A-B6D0-454D-BA31-6D9E8D5EAECD}"/>
    <cellStyle name="40% - Accent4 2 2 2 8" xfId="8811" xr:uid="{8D02D330-2302-4BE9-BB20-BE6F5864A271}"/>
    <cellStyle name="40% - Accent4 2 2 2 8 2" xfId="34986" xr:uid="{7BD56B35-6E3E-4FD2-9D37-3DCE62CE4C3E}"/>
    <cellStyle name="40% - Accent4 2 2 2 9" xfId="34154" xr:uid="{1EA3EE55-D1B1-4219-A443-DC1BA5398382}"/>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9D704EDE-FC4B-4730-B35F-18B23540A569}"/>
    <cellStyle name="40% - Accent4 2 2 3 2 2 2 2" xfId="41761" xr:uid="{86541EC2-556F-4D2D-A273-D0A7A57EB464}"/>
    <cellStyle name="40% - Accent4 2 2 3 2 2 3" xfId="32482" xr:uid="{E2097FBC-05FA-45CF-9F4F-2A39229A6AAC}"/>
    <cellStyle name="40% - Accent4 2 2 3 2 2 4" xfId="24034" xr:uid="{00431A30-9E34-4207-BEA7-5CB389F82931}"/>
    <cellStyle name="40% - Accent4 2 2 3 2 3" xfId="11369" xr:uid="{8861D8B6-04C3-462E-8673-F8766BCF0C02}"/>
    <cellStyle name="40% - Accent4 2 2 3 2 3 2" xfId="37544" xr:uid="{31404D98-46D0-45F8-A134-EC51ACC57B6B}"/>
    <cellStyle name="40% - Accent4 2 2 3 2 4" xfId="28264" xr:uid="{51FADCD3-16C8-430D-87F0-EF8650337D57}"/>
    <cellStyle name="40% - Accent4 2 2 3 2 5" xfId="19817" xr:uid="{FB9747BF-358D-4661-9E83-2B6A630F2C9D}"/>
    <cellStyle name="40% - Accent4 2 2 3 3" xfId="4992" xr:uid="{00000000-0005-0000-0000-0000BB050000}"/>
    <cellStyle name="40% - Accent4 2 2 3 3 2" xfId="13442" xr:uid="{FE1E66AD-14AA-4669-9215-18D2E5E57FCC}"/>
    <cellStyle name="40% - Accent4 2 2 3 3 2 2" xfId="39616" xr:uid="{74C5001C-D732-4928-82FB-8D3811087EE1}"/>
    <cellStyle name="40% - Accent4 2 2 3 3 3" xfId="30337" xr:uid="{4DF111AF-C788-4E74-8DD8-BDA4C6F7A3DD}"/>
    <cellStyle name="40% - Accent4 2 2 3 3 4" xfId="21889" xr:uid="{E7C039C0-27C7-42E3-8DF9-655D06BA486C}"/>
    <cellStyle name="40% - Accent4 2 2 3 4" xfId="9224" xr:uid="{8133DFA1-8DED-4AD1-B2A4-14611EC3FE36}"/>
    <cellStyle name="40% - Accent4 2 2 3 4 2" xfId="35399" xr:uid="{14B9C561-F7AD-4281-A8C3-292132BB9D60}"/>
    <cellStyle name="40% - Accent4 2 2 3 5" xfId="34569" xr:uid="{AC88D9A4-BEDA-4B4D-A3CF-D8B98D7C6888}"/>
    <cellStyle name="40% - Accent4 2 2 3 6" xfId="26119" xr:uid="{81F54189-E7F8-460E-B399-43769CA0A861}"/>
    <cellStyle name="40% - Accent4 2 2 3 7" xfId="17672" xr:uid="{17E01F2D-8225-44CB-96F2-A536ECB899B2}"/>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429A57AA-08EF-448C-9B87-4BCFC520D4F6}"/>
    <cellStyle name="40% - Accent4 2 2 4 2 2 2 2" xfId="42174" xr:uid="{C6BF6A87-5318-46D4-8C0C-C1B658B68FA1}"/>
    <cellStyle name="40% - Accent4 2 2 4 2 2 3" xfId="32895" xr:uid="{521043DC-7D98-4C89-BCEE-6DB1D6FAA3F3}"/>
    <cellStyle name="40% - Accent4 2 2 4 2 2 4" xfId="24447" xr:uid="{84B02D31-73BC-4807-A202-650C5121BA0F}"/>
    <cellStyle name="40% - Accent4 2 2 4 2 3" xfId="11782" xr:uid="{DC41E4EB-799E-467C-A449-89CB07235451}"/>
    <cellStyle name="40% - Accent4 2 2 4 2 3 2" xfId="37957" xr:uid="{83E15C66-4E5E-4CA6-9FD7-663D3F830CE8}"/>
    <cellStyle name="40% - Accent4 2 2 4 2 4" xfId="28677" xr:uid="{B1CA5880-823F-4D7F-8CB0-DDADBD42F5B4}"/>
    <cellStyle name="40% - Accent4 2 2 4 2 5" xfId="20230" xr:uid="{7D02BFC4-5716-46CD-AC5A-119AC45462E0}"/>
    <cellStyle name="40% - Accent4 2 2 4 3" xfId="5405" xr:uid="{00000000-0005-0000-0000-0000BF050000}"/>
    <cellStyle name="40% - Accent4 2 2 4 3 2" xfId="13855" xr:uid="{A88BBDE7-DEB3-49F0-8521-8E5118644741}"/>
    <cellStyle name="40% - Accent4 2 2 4 3 2 2" xfId="40029" xr:uid="{10DCD20D-767C-4A3B-8AEC-D2C0EF88D0C5}"/>
    <cellStyle name="40% - Accent4 2 2 4 3 3" xfId="30750" xr:uid="{89469DE0-EA50-4E57-9743-A71667627040}"/>
    <cellStyle name="40% - Accent4 2 2 4 3 4" xfId="22302" xr:uid="{514407EC-09DD-42F8-AAFF-C46D44BBC35F}"/>
    <cellStyle name="40% - Accent4 2 2 4 4" xfId="9637" xr:uid="{BAA1381A-E3C5-48C8-B3B2-D636AB75360C}"/>
    <cellStyle name="40% - Accent4 2 2 4 4 2" xfId="35812" xr:uid="{E623A426-FCB3-4D6A-B06C-D2A7D50178C9}"/>
    <cellStyle name="40% - Accent4 2 2 4 5" xfId="26532" xr:uid="{08DB43A5-165C-4C28-B427-2168CBB42200}"/>
    <cellStyle name="40% - Accent4 2 2 4 6" xfId="18085" xr:uid="{E3A2D484-8442-4D9E-91F9-587AD5DEC249}"/>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FE4BCF50-C2BB-4F89-8A81-E8422EA40C49}"/>
    <cellStyle name="40% - Accent4 2 2 5 2 2 2 2" xfId="42587" xr:uid="{7A22189E-D12B-45DE-BD37-C3BA32D5E124}"/>
    <cellStyle name="40% - Accent4 2 2 5 2 2 3" xfId="33308" xr:uid="{19F785CA-FD1D-45BD-A170-0A89D40B62E2}"/>
    <cellStyle name="40% - Accent4 2 2 5 2 2 4" xfId="24860" xr:uid="{C6419819-C00D-4799-BF41-E854ED535DF7}"/>
    <cellStyle name="40% - Accent4 2 2 5 2 3" xfId="12195" xr:uid="{03935735-53A3-482C-A465-A85F9F82561C}"/>
    <cellStyle name="40% - Accent4 2 2 5 2 3 2" xfId="38370" xr:uid="{D0BE1994-6B2F-47AC-B0B2-90D38089F67A}"/>
    <cellStyle name="40% - Accent4 2 2 5 2 4" xfId="29090" xr:uid="{9D24CCBB-59FE-443F-B772-940365349C05}"/>
    <cellStyle name="40% - Accent4 2 2 5 2 5" xfId="20643" xr:uid="{40309021-F5CF-458E-B556-8B8E749C9753}"/>
    <cellStyle name="40% - Accent4 2 2 5 3" xfId="5818" xr:uid="{00000000-0005-0000-0000-0000C3050000}"/>
    <cellStyle name="40% - Accent4 2 2 5 3 2" xfId="14268" xr:uid="{11BE34F3-6854-49D7-92E2-12A45541FC7B}"/>
    <cellStyle name="40% - Accent4 2 2 5 3 2 2" xfId="40442" xr:uid="{906F0EE0-4EB9-4AFD-8DD0-785B1CEAD2C0}"/>
    <cellStyle name="40% - Accent4 2 2 5 3 3" xfId="31163" xr:uid="{0668016F-4251-4A8A-823C-E61EB4333231}"/>
    <cellStyle name="40% - Accent4 2 2 5 3 4" xfId="22715" xr:uid="{2BED7BCB-06B6-4EC4-AAA5-363B6409E4C2}"/>
    <cellStyle name="40% - Accent4 2 2 5 4" xfId="10050" xr:uid="{EDDC8A57-1A42-4A2F-92E7-CA0778CFA377}"/>
    <cellStyle name="40% - Accent4 2 2 5 4 2" xfId="36225" xr:uid="{4A49329F-1A41-4453-90ED-684252C79D3C}"/>
    <cellStyle name="40% - Accent4 2 2 5 5" xfId="26945" xr:uid="{41C0EFD8-DC3A-4E63-BD5D-F2FE4AEEAD3B}"/>
    <cellStyle name="40% - Accent4 2 2 5 6" xfId="18498" xr:uid="{AB151E4D-76D3-433B-8BF8-4A263671071C}"/>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FE0481DD-F7EE-41FE-B6E3-AABE2A1A2434}"/>
    <cellStyle name="40% - Accent4 2 2 6 2 2 2 2" xfId="43000" xr:uid="{39ED4348-E37A-4D51-85A3-3CE42013F515}"/>
    <cellStyle name="40% - Accent4 2 2 6 2 2 3" xfId="33721" xr:uid="{A5052166-CAC8-432F-B209-844AAF915E13}"/>
    <cellStyle name="40% - Accent4 2 2 6 2 2 4" xfId="25273" xr:uid="{FE8BD7B6-9622-479A-8389-124984B49D49}"/>
    <cellStyle name="40% - Accent4 2 2 6 2 3" xfId="12608" xr:uid="{1A525F79-F3BE-4FBE-AC15-C32CFA6C846F}"/>
    <cellStyle name="40% - Accent4 2 2 6 2 3 2" xfId="38783" xr:uid="{8F325749-1947-44D4-BE4E-E7E2289765AE}"/>
    <cellStyle name="40% - Accent4 2 2 6 2 4" xfId="29503" xr:uid="{C2516B9A-E40A-4B15-A154-D2591040CC79}"/>
    <cellStyle name="40% - Accent4 2 2 6 2 5" xfId="21056" xr:uid="{D7256AC9-998C-49EC-B5F4-AFA15CCA6CD8}"/>
    <cellStyle name="40% - Accent4 2 2 6 3" xfId="6231" xr:uid="{00000000-0005-0000-0000-0000C7050000}"/>
    <cellStyle name="40% - Accent4 2 2 6 3 2" xfId="14681" xr:uid="{4B7F1AD8-A8BA-40E5-817C-444BCAAD57CF}"/>
    <cellStyle name="40% - Accent4 2 2 6 3 2 2" xfId="40855" xr:uid="{E7DB9806-4E6E-4539-A1A2-7EC0F1CA99B7}"/>
    <cellStyle name="40% - Accent4 2 2 6 3 3" xfId="31576" xr:uid="{BC676E8A-3A89-4BB7-8603-3F03FE4007CB}"/>
    <cellStyle name="40% - Accent4 2 2 6 3 4" xfId="23128" xr:uid="{2825B64A-A21E-4425-BC00-40BCD539B6B7}"/>
    <cellStyle name="40% - Accent4 2 2 6 4" xfId="10463" xr:uid="{05109711-3144-4CC1-914A-2AFBC660B07F}"/>
    <cellStyle name="40% - Accent4 2 2 6 4 2" xfId="36638" xr:uid="{9011CECE-B22F-4DCA-B130-46A8505F2758}"/>
    <cellStyle name="40% - Accent4 2 2 6 5" xfId="27358" xr:uid="{855F1CEA-5BD2-4BA4-B734-4E549662E23C}"/>
    <cellStyle name="40% - Accent4 2 2 6 6" xfId="18911" xr:uid="{108A2710-8D1C-47E7-A3AD-4C0EE2C1F98C}"/>
    <cellStyle name="40% - Accent4 2 2 7" xfId="2338" xr:uid="{00000000-0005-0000-0000-0000C8050000}"/>
    <cellStyle name="40% - Accent4 2 2 7 2" xfId="6644" xr:uid="{00000000-0005-0000-0000-0000C9050000}"/>
    <cellStyle name="40% - Accent4 2 2 7 2 2" xfId="15094" xr:uid="{3657E63C-3A85-49F4-9F26-FAA698329004}"/>
    <cellStyle name="40% - Accent4 2 2 7 2 2 2" xfId="41268" xr:uid="{6B44C60D-5995-4F4F-AE50-7EA6D79B64C0}"/>
    <cellStyle name="40% - Accent4 2 2 7 2 3" xfId="31989" xr:uid="{3EFC49DA-17B3-4551-A05A-50393BA93672}"/>
    <cellStyle name="40% - Accent4 2 2 7 2 4" xfId="23541" xr:uid="{F6E4118D-2581-4E86-BF4E-27963CB21F8C}"/>
    <cellStyle name="40% - Accent4 2 2 7 3" xfId="10876" xr:uid="{F7C3036D-63B9-4692-8DB7-AAAD6FF821BC}"/>
    <cellStyle name="40% - Accent4 2 2 7 3 2" xfId="37051" xr:uid="{8D013788-F834-429C-A12E-E7B977A08FEA}"/>
    <cellStyle name="40% - Accent4 2 2 7 4" xfId="27771" xr:uid="{626EBED6-6DFF-447D-BA41-0C16707E5DAD}"/>
    <cellStyle name="40% - Accent4 2 2 7 5" xfId="19324" xr:uid="{9F105174-6BFA-4467-9C0C-4470F25F5ED6}"/>
    <cellStyle name="40% - Accent4 2 2 8" xfId="4578" xr:uid="{00000000-0005-0000-0000-0000CA050000}"/>
    <cellStyle name="40% - Accent4 2 2 8 2" xfId="13028" xr:uid="{AA191578-5FF4-4C1F-A825-03ABDFE0AF98}"/>
    <cellStyle name="40% - Accent4 2 2 8 2 2" xfId="39202" xr:uid="{7AC83213-E9EA-45FE-ABC9-B778E5EA87A2}"/>
    <cellStyle name="40% - Accent4 2 2 8 3" xfId="29923" xr:uid="{37DF4992-8871-4A71-8D85-5F88B8463295}"/>
    <cellStyle name="40% - Accent4 2 2 8 4" xfId="21475" xr:uid="{6E9E5D68-2D7C-4A17-B8FB-D83C8CDD0857}"/>
    <cellStyle name="40% - Accent4 2 2 9" xfId="8810" xr:uid="{0D0A661D-F08C-4303-AC52-48DE792C6701}"/>
    <cellStyle name="40% - Accent4 2 2 9 2" xfId="34985" xr:uid="{D60221E9-086D-4981-8275-D72C8F513CCF}"/>
    <cellStyle name="40% - Accent4 2 3" xfId="77" xr:uid="{00000000-0005-0000-0000-0000CB050000}"/>
    <cellStyle name="40% - Accent4 2 3 10" xfId="25707" xr:uid="{DD2AD4AB-2C4B-4792-AB8D-EC74FF9CD486}"/>
    <cellStyle name="40% - Accent4 2 3 11" xfId="17260" xr:uid="{A4394025-B45B-446B-B8BE-808FE12BA7D5}"/>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F2C884E2-FA05-4CC9-889D-A0AB811366C8}"/>
    <cellStyle name="40% - Accent4 2 3 2 2 2 2 2" xfId="41763" xr:uid="{BD14C228-08AA-4258-856C-C6772D583FE3}"/>
    <cellStyle name="40% - Accent4 2 3 2 2 2 3" xfId="32484" xr:uid="{2821DE9C-B7D5-404E-AEAE-536AB45130B5}"/>
    <cellStyle name="40% - Accent4 2 3 2 2 2 4" xfId="24036" xr:uid="{4E5BAA3D-1A39-4AEE-9109-B08B16F002B1}"/>
    <cellStyle name="40% - Accent4 2 3 2 2 3" xfId="11371" xr:uid="{E2692319-974C-49B0-8AAF-5D89E64F00C2}"/>
    <cellStyle name="40% - Accent4 2 3 2 2 3 2" xfId="37546" xr:uid="{F790D161-8C6B-4EC7-BAEC-5D075AA89B01}"/>
    <cellStyle name="40% - Accent4 2 3 2 2 4" xfId="28266" xr:uid="{A8471FDB-8199-459A-BF54-09DFE7297977}"/>
    <cellStyle name="40% - Accent4 2 3 2 2 5" xfId="19819" xr:uid="{65589590-4334-4FC5-AB54-755E29232248}"/>
    <cellStyle name="40% - Accent4 2 3 2 3" xfId="4994" xr:uid="{00000000-0005-0000-0000-0000CF050000}"/>
    <cellStyle name="40% - Accent4 2 3 2 3 2" xfId="13444" xr:uid="{8D728B0F-B151-48A5-8F50-8EB2E46A3E3B}"/>
    <cellStyle name="40% - Accent4 2 3 2 3 2 2" xfId="39618" xr:uid="{53FC5FB6-5CF0-44D3-B0D9-57C1297025B2}"/>
    <cellStyle name="40% - Accent4 2 3 2 3 3" xfId="30339" xr:uid="{6D9D0867-C5D1-42A7-99AD-8E278F8266D5}"/>
    <cellStyle name="40% - Accent4 2 3 2 3 4" xfId="21891" xr:uid="{9A578E78-D173-4F41-BE65-5F5E5D28B9CC}"/>
    <cellStyle name="40% - Accent4 2 3 2 4" xfId="9226" xr:uid="{EEA85C25-44B1-4123-973A-038E3BAB9746}"/>
    <cellStyle name="40% - Accent4 2 3 2 4 2" xfId="35401" xr:uid="{BCC66753-A733-40DA-8A04-518B89E8A140}"/>
    <cellStyle name="40% - Accent4 2 3 2 5" xfId="34571" xr:uid="{AEAA906E-B5DC-404F-9CE6-503A0DFB5FE9}"/>
    <cellStyle name="40% - Accent4 2 3 2 6" xfId="26121" xr:uid="{C068EA09-7B80-47B6-8E77-B0BABEF659BF}"/>
    <cellStyle name="40% - Accent4 2 3 2 7" xfId="17674" xr:uid="{DC2A133A-DB84-4FC0-B81D-2FA217A928B7}"/>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B2F412C0-21CC-4EA6-BA44-C37EC80BAAC2}"/>
    <cellStyle name="40% - Accent4 2 3 3 2 2 2 2" xfId="42176" xr:uid="{4CF5E9ED-3B3B-404E-82FC-3A43DD14B74D}"/>
    <cellStyle name="40% - Accent4 2 3 3 2 2 3" xfId="32897" xr:uid="{92010843-D69B-4DF1-AB2D-E3822AAD596D}"/>
    <cellStyle name="40% - Accent4 2 3 3 2 2 4" xfId="24449" xr:uid="{0A875600-6C93-4A96-AA05-56E7FCF0F6F1}"/>
    <cellStyle name="40% - Accent4 2 3 3 2 3" xfId="11784" xr:uid="{48EB6178-2AFF-424B-A09E-310AD8D04A90}"/>
    <cellStyle name="40% - Accent4 2 3 3 2 3 2" xfId="37959" xr:uid="{50269638-F07A-45C2-AD43-7E8ACEF368AC}"/>
    <cellStyle name="40% - Accent4 2 3 3 2 4" xfId="28679" xr:uid="{7663DF2F-2B70-42F4-B5C1-2B19A706A2DF}"/>
    <cellStyle name="40% - Accent4 2 3 3 2 5" xfId="20232" xr:uid="{AA8130C0-482F-487F-9E49-6B952CE8F68A}"/>
    <cellStyle name="40% - Accent4 2 3 3 3" xfId="5407" xr:uid="{00000000-0005-0000-0000-0000D3050000}"/>
    <cellStyle name="40% - Accent4 2 3 3 3 2" xfId="13857" xr:uid="{7F8C78B5-3392-4574-8CB8-46DD584F1FBD}"/>
    <cellStyle name="40% - Accent4 2 3 3 3 2 2" xfId="40031" xr:uid="{B8549CFD-B11A-45F9-886B-E29FE2468754}"/>
    <cellStyle name="40% - Accent4 2 3 3 3 3" xfId="30752" xr:uid="{C932AFAD-A5FE-4622-BA90-4BE73D558C4E}"/>
    <cellStyle name="40% - Accent4 2 3 3 3 4" xfId="22304" xr:uid="{F4EC3BBA-CA12-454E-8C16-4FF7B3CD8C11}"/>
    <cellStyle name="40% - Accent4 2 3 3 4" xfId="9639" xr:uid="{DCDC6A30-3470-4830-AD62-707035E1A275}"/>
    <cellStyle name="40% - Accent4 2 3 3 4 2" xfId="35814" xr:uid="{1A6FD599-6B3E-4E74-B7F8-878E81F01DE1}"/>
    <cellStyle name="40% - Accent4 2 3 3 5" xfId="26534" xr:uid="{B88F526E-CB1F-4FBB-AA94-3C7EE249049D}"/>
    <cellStyle name="40% - Accent4 2 3 3 6" xfId="18087" xr:uid="{2AC23176-59EB-44B3-A928-D95B4604A86D}"/>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DBC79460-FB4B-461A-A372-598FE50AC88D}"/>
    <cellStyle name="40% - Accent4 2 3 4 2 2 2 2" xfId="42589" xr:uid="{F2155C8C-7149-483B-9B25-37E8AACEF360}"/>
    <cellStyle name="40% - Accent4 2 3 4 2 2 3" xfId="33310" xr:uid="{EC35AE80-24EE-4FD1-A7CD-15AACD7725D6}"/>
    <cellStyle name="40% - Accent4 2 3 4 2 2 4" xfId="24862" xr:uid="{170CCC14-4A26-46D2-9504-E971F78B4854}"/>
    <cellStyle name="40% - Accent4 2 3 4 2 3" xfId="12197" xr:uid="{DCA4E3F5-D908-4C15-AC72-6C8A3EE59CAD}"/>
    <cellStyle name="40% - Accent4 2 3 4 2 3 2" xfId="38372" xr:uid="{EE9DE412-B176-469B-A30F-482D13665396}"/>
    <cellStyle name="40% - Accent4 2 3 4 2 4" xfId="29092" xr:uid="{A886C591-1283-4FE0-96DC-A3793F78B71D}"/>
    <cellStyle name="40% - Accent4 2 3 4 2 5" xfId="20645" xr:uid="{1F465970-0271-4914-9543-43549C1AE2E7}"/>
    <cellStyle name="40% - Accent4 2 3 4 3" xfId="5820" xr:uid="{00000000-0005-0000-0000-0000D7050000}"/>
    <cellStyle name="40% - Accent4 2 3 4 3 2" xfId="14270" xr:uid="{FB96D839-B674-4C59-9326-50F39C6D5C41}"/>
    <cellStyle name="40% - Accent4 2 3 4 3 2 2" xfId="40444" xr:uid="{367C72C3-B24B-4004-B90C-EFD1F7EB4525}"/>
    <cellStyle name="40% - Accent4 2 3 4 3 3" xfId="31165" xr:uid="{A339D65D-A241-4575-9D34-B2C0FDFC414B}"/>
    <cellStyle name="40% - Accent4 2 3 4 3 4" xfId="22717" xr:uid="{9628340D-610E-4156-B5E6-76109AD2F7D4}"/>
    <cellStyle name="40% - Accent4 2 3 4 4" xfId="10052" xr:uid="{9DDEDB17-F98D-4FF6-A82C-D4C1909FA89A}"/>
    <cellStyle name="40% - Accent4 2 3 4 4 2" xfId="36227" xr:uid="{852C8818-EFC4-4434-B41B-4A1C5214A771}"/>
    <cellStyle name="40% - Accent4 2 3 4 5" xfId="26947" xr:uid="{D63C19B8-26CA-4F5E-AE2A-53A064C36931}"/>
    <cellStyle name="40% - Accent4 2 3 4 6" xfId="18500" xr:uid="{C83ACF02-84FB-43A7-9077-0ED426FB529A}"/>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1B7C84A9-8FBA-487F-8F21-2940D3986FC1}"/>
    <cellStyle name="40% - Accent4 2 3 5 2 2 2 2" xfId="43002" xr:uid="{5DAD0997-12C3-4E45-B254-D658FAB89AFD}"/>
    <cellStyle name="40% - Accent4 2 3 5 2 2 3" xfId="33723" xr:uid="{8E7BBFF0-F435-48C4-BB42-90550E5F1332}"/>
    <cellStyle name="40% - Accent4 2 3 5 2 2 4" xfId="25275" xr:uid="{6AFD3098-9904-4C02-A915-3E3686581276}"/>
    <cellStyle name="40% - Accent4 2 3 5 2 3" xfId="12610" xr:uid="{75FF0DA5-73B1-4233-8ADA-040D5A737DDA}"/>
    <cellStyle name="40% - Accent4 2 3 5 2 3 2" xfId="38785" xr:uid="{6241054E-5FED-4201-AF4C-542589920268}"/>
    <cellStyle name="40% - Accent4 2 3 5 2 4" xfId="29505" xr:uid="{A47C7228-F0D3-496B-91D3-5D0B6441F98F}"/>
    <cellStyle name="40% - Accent4 2 3 5 2 5" xfId="21058" xr:uid="{83D5FA6A-D0AE-44D6-BC41-2FEEDADCCF1F}"/>
    <cellStyle name="40% - Accent4 2 3 5 3" xfId="6233" xr:uid="{00000000-0005-0000-0000-0000DB050000}"/>
    <cellStyle name="40% - Accent4 2 3 5 3 2" xfId="14683" xr:uid="{3E756BAE-7099-46D9-B81C-EA9B5C03C59E}"/>
    <cellStyle name="40% - Accent4 2 3 5 3 2 2" xfId="40857" xr:uid="{A6CB1B49-DF09-49F5-B04D-9A942D0D81DE}"/>
    <cellStyle name="40% - Accent4 2 3 5 3 3" xfId="31578" xr:uid="{0E56B140-1D75-42ED-8468-9439AC75B396}"/>
    <cellStyle name="40% - Accent4 2 3 5 3 4" xfId="23130" xr:uid="{A1521A6D-21EA-4E04-9936-2B2C9E00EB66}"/>
    <cellStyle name="40% - Accent4 2 3 5 4" xfId="10465" xr:uid="{D7A06511-C354-481C-9110-27AFAC870657}"/>
    <cellStyle name="40% - Accent4 2 3 5 4 2" xfId="36640" xr:uid="{181D61E9-F890-4113-B1D9-D9C3E075A0D4}"/>
    <cellStyle name="40% - Accent4 2 3 5 5" xfId="27360" xr:uid="{66200B8E-83E4-49AC-BDB0-357CF996C2B1}"/>
    <cellStyle name="40% - Accent4 2 3 5 6" xfId="18913" xr:uid="{1A21A395-CBF0-41DF-A441-DBAF3E5BCFFD}"/>
    <cellStyle name="40% - Accent4 2 3 6" xfId="2340" xr:uid="{00000000-0005-0000-0000-0000DC050000}"/>
    <cellStyle name="40% - Accent4 2 3 6 2" xfId="6646" xr:uid="{00000000-0005-0000-0000-0000DD050000}"/>
    <cellStyle name="40% - Accent4 2 3 6 2 2" xfId="15096" xr:uid="{CDD92474-528C-44F5-ABA2-BB02D08E0F25}"/>
    <cellStyle name="40% - Accent4 2 3 6 2 2 2" xfId="41270" xr:uid="{CF50700F-C830-49E5-8C96-40D81F15E05C}"/>
    <cellStyle name="40% - Accent4 2 3 6 2 3" xfId="31991" xr:uid="{18BAC440-3044-4366-B83A-849C3DD152C3}"/>
    <cellStyle name="40% - Accent4 2 3 6 2 4" xfId="23543" xr:uid="{A58863A5-82E1-4DD5-80FF-CED0E01D0AD3}"/>
    <cellStyle name="40% - Accent4 2 3 6 3" xfId="10878" xr:uid="{D705E76A-1773-4705-AE73-BF7F831C36D0}"/>
    <cellStyle name="40% - Accent4 2 3 6 3 2" xfId="37053" xr:uid="{649E04D6-2FEF-460E-90E4-1D5A76C4292A}"/>
    <cellStyle name="40% - Accent4 2 3 6 4" xfId="27773" xr:uid="{9B80E3C1-8586-43FB-B25D-E8869164BF75}"/>
    <cellStyle name="40% - Accent4 2 3 6 5" xfId="19326" xr:uid="{E3B0A439-3300-4EDE-A672-876D7CD8F330}"/>
    <cellStyle name="40% - Accent4 2 3 7" xfId="4580" xr:uid="{00000000-0005-0000-0000-0000DE050000}"/>
    <cellStyle name="40% - Accent4 2 3 7 2" xfId="13030" xr:uid="{894E26D7-3A64-474E-BE16-4AFF4A2819A5}"/>
    <cellStyle name="40% - Accent4 2 3 7 2 2" xfId="39204" xr:uid="{FDCD98B9-D594-4DF4-8AD3-D93431615A31}"/>
    <cellStyle name="40% - Accent4 2 3 7 3" xfId="29925" xr:uid="{BE32071B-7B3D-4B1E-9586-C8970384A976}"/>
    <cellStyle name="40% - Accent4 2 3 7 4" xfId="21477" xr:uid="{0020EBFE-E23C-4FC5-9CB7-DADC8C014DF9}"/>
    <cellStyle name="40% - Accent4 2 3 8" xfId="8812" xr:uid="{E09CCF92-7EDA-4834-BA34-216ABE15FAD3}"/>
    <cellStyle name="40% - Accent4 2 3 8 2" xfId="34987" xr:uid="{DB195BC1-A587-4E63-8BCD-33FC5296917D}"/>
    <cellStyle name="40% - Accent4 2 3 9" xfId="34155" xr:uid="{960BE246-7330-4E62-8D30-DE346E3D38B0}"/>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1B6BE3FB-2CD4-4B5D-AAFD-96323A4A2713}"/>
    <cellStyle name="40% - Accent4 2 4 2 2 2 2" xfId="41760" xr:uid="{628E767A-C5B7-4829-9A75-65C55C415500}"/>
    <cellStyle name="40% - Accent4 2 4 2 2 3" xfId="32481" xr:uid="{66967092-BFC8-4C9E-AA86-96070F301957}"/>
    <cellStyle name="40% - Accent4 2 4 2 2 4" xfId="24033" xr:uid="{37351E15-9BEA-4178-A6C5-38A70EFC5C4F}"/>
    <cellStyle name="40% - Accent4 2 4 2 3" xfId="11368" xr:uid="{370C6388-A4AC-4034-A33C-C6990EA30D59}"/>
    <cellStyle name="40% - Accent4 2 4 2 3 2" xfId="37543" xr:uid="{64F9FAF6-EDE5-4C7E-93E0-EF0C55A9269E}"/>
    <cellStyle name="40% - Accent4 2 4 2 4" xfId="28263" xr:uid="{6C4B453A-2BA3-4BA5-B94E-11A31787E96D}"/>
    <cellStyle name="40% - Accent4 2 4 2 5" xfId="19816" xr:uid="{9FBE5C3C-BA75-49EC-932D-43D388B9CDED}"/>
    <cellStyle name="40% - Accent4 2 4 3" xfId="4991" xr:uid="{00000000-0005-0000-0000-0000E2050000}"/>
    <cellStyle name="40% - Accent4 2 4 3 2" xfId="13441" xr:uid="{B7190F0B-7921-454D-BAAD-28EAF3A6A956}"/>
    <cellStyle name="40% - Accent4 2 4 3 2 2" xfId="39615" xr:uid="{18D851E8-1479-4867-9EB1-5DD4A62FF802}"/>
    <cellStyle name="40% - Accent4 2 4 3 3" xfId="30336" xr:uid="{1763E4DD-4EF1-47AE-8480-FCFF8EBBFAAB}"/>
    <cellStyle name="40% - Accent4 2 4 3 4" xfId="21888" xr:uid="{52A70CA2-1662-47BD-BCA4-713462026D96}"/>
    <cellStyle name="40% - Accent4 2 4 4" xfId="9223" xr:uid="{CE2A667D-1CD5-4398-813C-87E257CB887F}"/>
    <cellStyle name="40% - Accent4 2 4 4 2" xfId="35398" xr:uid="{B840B33B-9BBE-479C-A3F4-053E9CEC5746}"/>
    <cellStyle name="40% - Accent4 2 4 5" xfId="34568" xr:uid="{EDE1CCB7-D507-43E1-AA30-E5122CCA9CE1}"/>
    <cellStyle name="40% - Accent4 2 4 6" xfId="26118" xr:uid="{0D2AA348-8F21-4EC6-B442-7367244EC8C3}"/>
    <cellStyle name="40% - Accent4 2 4 7" xfId="17671" xr:uid="{1A3B5362-7EED-41E3-840C-812054459244}"/>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A8CE99CF-B3C5-42C9-B087-9EC6B40382E7}"/>
    <cellStyle name="40% - Accent4 2 5 2 2 2 2" xfId="42173" xr:uid="{29E7F5DA-79CB-489D-ADBF-E76FCFCB720C}"/>
    <cellStyle name="40% - Accent4 2 5 2 2 3" xfId="32894" xr:uid="{CB2E6DC7-EA31-41AB-B96A-2D2C0415BEE4}"/>
    <cellStyle name="40% - Accent4 2 5 2 2 4" xfId="24446" xr:uid="{7281824D-F34F-4512-ADAB-9C9666BF3E75}"/>
    <cellStyle name="40% - Accent4 2 5 2 3" xfId="11781" xr:uid="{EBF92E91-A609-481D-B736-5BC82B321D73}"/>
    <cellStyle name="40% - Accent4 2 5 2 3 2" xfId="37956" xr:uid="{68147C7F-EB17-4601-8F3B-EF11C38FEF58}"/>
    <cellStyle name="40% - Accent4 2 5 2 4" xfId="28676" xr:uid="{38C61327-1E6A-4E30-8E22-7B164E82B144}"/>
    <cellStyle name="40% - Accent4 2 5 2 5" xfId="20229" xr:uid="{C686D9DD-674C-4EDB-AD86-0170E32B264D}"/>
    <cellStyle name="40% - Accent4 2 5 3" xfId="5404" xr:uid="{00000000-0005-0000-0000-0000E6050000}"/>
    <cellStyle name="40% - Accent4 2 5 3 2" xfId="13854" xr:uid="{C28F3C1D-5661-49AE-84C6-223997306C80}"/>
    <cellStyle name="40% - Accent4 2 5 3 2 2" xfId="40028" xr:uid="{268E09A5-FE34-441F-A04B-41EBC06A608E}"/>
    <cellStyle name="40% - Accent4 2 5 3 3" xfId="30749" xr:uid="{37961CCF-AE26-49DE-A079-22A443457E1A}"/>
    <cellStyle name="40% - Accent4 2 5 3 4" xfId="22301" xr:uid="{1E935806-AA09-4A7C-8A82-F69B4754F4E9}"/>
    <cellStyle name="40% - Accent4 2 5 4" xfId="9636" xr:uid="{B8D52C98-3B2E-441A-B752-DD0258A4D146}"/>
    <cellStyle name="40% - Accent4 2 5 4 2" xfId="35811" xr:uid="{BDCAEC8C-92FE-45D6-B8D9-AB3C67AEED74}"/>
    <cellStyle name="40% - Accent4 2 5 5" xfId="26531" xr:uid="{7716EB0E-7042-4554-AF43-FBD6541E591F}"/>
    <cellStyle name="40% - Accent4 2 5 6" xfId="18084" xr:uid="{8D197429-3A07-4F45-ABE6-56C0D8DF3AA1}"/>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4DAF9D8E-A3F8-4D1F-A053-14CAEDAA7864}"/>
    <cellStyle name="40% - Accent4 2 6 2 2 2 2" xfId="42586" xr:uid="{419C3B37-C72C-4A3C-8045-6BB0A4AE8DEA}"/>
    <cellStyle name="40% - Accent4 2 6 2 2 3" xfId="33307" xr:uid="{7B4D5497-375C-4F7D-988A-17BB642DDA55}"/>
    <cellStyle name="40% - Accent4 2 6 2 2 4" xfId="24859" xr:uid="{1695BC1E-15EC-4911-B15A-39142C7A2454}"/>
    <cellStyle name="40% - Accent4 2 6 2 3" xfId="12194" xr:uid="{FA41253F-3A74-459E-943D-6C44CBF1EDF0}"/>
    <cellStyle name="40% - Accent4 2 6 2 3 2" xfId="38369" xr:uid="{33BA5B3F-D836-4637-98EC-97DFBC310216}"/>
    <cellStyle name="40% - Accent4 2 6 2 4" xfId="29089" xr:uid="{9B0F56CC-1556-4CF5-960A-BC6BE2CB3C3C}"/>
    <cellStyle name="40% - Accent4 2 6 2 5" xfId="20642" xr:uid="{F926F84D-42EB-458B-87F7-B91118698BE0}"/>
    <cellStyle name="40% - Accent4 2 6 3" xfId="5817" xr:uid="{00000000-0005-0000-0000-0000EA050000}"/>
    <cellStyle name="40% - Accent4 2 6 3 2" xfId="14267" xr:uid="{A9906A9E-034D-4F6D-9E52-8219A5D63938}"/>
    <cellStyle name="40% - Accent4 2 6 3 2 2" xfId="40441" xr:uid="{B0CF299E-3689-482A-8CA4-4703D7A48FA7}"/>
    <cellStyle name="40% - Accent4 2 6 3 3" xfId="31162" xr:uid="{B97735A7-8FA1-4B0F-A679-B3CAEEC8874E}"/>
    <cellStyle name="40% - Accent4 2 6 3 4" xfId="22714" xr:uid="{5A76B7D5-874B-4C3E-A8C6-A7E0FFBA2F0D}"/>
    <cellStyle name="40% - Accent4 2 6 4" xfId="10049" xr:uid="{9E587E22-CD54-4DE4-A846-93669D4A5518}"/>
    <cellStyle name="40% - Accent4 2 6 4 2" xfId="36224" xr:uid="{234B21FE-7FF6-499C-BD71-959D87DE5378}"/>
    <cellStyle name="40% - Accent4 2 6 5" xfId="26944" xr:uid="{F1E9FD06-D3CA-400F-A7C4-96174B39443F}"/>
    <cellStyle name="40% - Accent4 2 6 6" xfId="18497" xr:uid="{BA4860BD-AF36-4F9F-A178-83358F7CD232}"/>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28572126-B2B8-48D3-8C7D-1A5826CD97F1}"/>
    <cellStyle name="40% - Accent4 2 7 2 2 2 2" xfId="42999" xr:uid="{2C683D34-143B-42F6-A73C-D0C39ADB6B31}"/>
    <cellStyle name="40% - Accent4 2 7 2 2 3" xfId="33720" xr:uid="{59D0C3C7-DC97-4963-8A44-4A594F31C558}"/>
    <cellStyle name="40% - Accent4 2 7 2 2 4" xfId="25272" xr:uid="{E65F1435-E6BB-4D17-9C7C-8EB8CCC5FB32}"/>
    <cellStyle name="40% - Accent4 2 7 2 3" xfId="12607" xr:uid="{38DCA996-CF1B-429F-B1AE-AC937D2C0F9C}"/>
    <cellStyle name="40% - Accent4 2 7 2 3 2" xfId="38782" xr:uid="{8CBBF69E-E6D2-4298-8FA2-23E64F76BF93}"/>
    <cellStyle name="40% - Accent4 2 7 2 4" xfId="29502" xr:uid="{1724E652-71A4-46D9-AC1B-C6E07B4DD0E4}"/>
    <cellStyle name="40% - Accent4 2 7 2 5" xfId="21055" xr:uid="{A16FF23D-B120-4831-AAD0-7B20038F7471}"/>
    <cellStyle name="40% - Accent4 2 7 3" xfId="6230" xr:uid="{00000000-0005-0000-0000-0000EE050000}"/>
    <cellStyle name="40% - Accent4 2 7 3 2" xfId="14680" xr:uid="{C72CC16B-4477-4539-A29A-68F7FA8A2EDD}"/>
    <cellStyle name="40% - Accent4 2 7 3 2 2" xfId="40854" xr:uid="{16E04F9A-C330-4E22-A49D-AED126F2E0A0}"/>
    <cellStyle name="40% - Accent4 2 7 3 3" xfId="31575" xr:uid="{B964E0FF-1A0F-4E8C-BD91-B3BD7B696AE2}"/>
    <cellStyle name="40% - Accent4 2 7 3 4" xfId="23127" xr:uid="{36A36FAD-058C-4A3C-8AC4-3686944DC64A}"/>
    <cellStyle name="40% - Accent4 2 7 4" xfId="10462" xr:uid="{1C54B298-732C-45DA-BB6E-9E1D0F286F47}"/>
    <cellStyle name="40% - Accent4 2 7 4 2" xfId="36637" xr:uid="{8030AA4E-21AF-4CA6-8440-21F67178910A}"/>
    <cellStyle name="40% - Accent4 2 7 5" xfId="27357" xr:uid="{BC5A652A-7946-4054-B22F-6145AC1EDBF5}"/>
    <cellStyle name="40% - Accent4 2 7 6" xfId="18910" xr:uid="{517BB706-175F-488A-8DA8-DA67D227B9AE}"/>
    <cellStyle name="40% - Accent4 2 8" xfId="2337" xr:uid="{00000000-0005-0000-0000-0000EF050000}"/>
    <cellStyle name="40% - Accent4 2 8 2" xfId="6643" xr:uid="{00000000-0005-0000-0000-0000F0050000}"/>
    <cellStyle name="40% - Accent4 2 8 2 2" xfId="15093" xr:uid="{8B3CE09C-9D1C-426F-B39B-5692BAE3E1F3}"/>
    <cellStyle name="40% - Accent4 2 8 2 2 2" xfId="41267" xr:uid="{B4947C89-F73A-4E98-9AF5-C093E8E43A96}"/>
    <cellStyle name="40% - Accent4 2 8 2 3" xfId="31988" xr:uid="{BC6999D5-BA8F-46A1-B820-5E3C1301AD21}"/>
    <cellStyle name="40% - Accent4 2 8 2 4" xfId="23540" xr:uid="{D332460D-C24B-41C6-B972-71C76320AB29}"/>
    <cellStyle name="40% - Accent4 2 8 3" xfId="10875" xr:uid="{F4DF3B18-A149-49DE-BB4D-570FAD11D72F}"/>
    <cellStyle name="40% - Accent4 2 8 3 2" xfId="37050" xr:uid="{3F8EF183-B68A-428C-8C54-9D0EBA6EEAF1}"/>
    <cellStyle name="40% - Accent4 2 8 4" xfId="27770" xr:uid="{FED4D0A7-867B-4B43-A966-5E4441C0FAA2}"/>
    <cellStyle name="40% - Accent4 2 8 5" xfId="19323" xr:uid="{B4484F8D-D78E-453D-90B6-24E17737993E}"/>
    <cellStyle name="40% - Accent4 2 9" xfId="4577" xr:uid="{00000000-0005-0000-0000-0000F1050000}"/>
    <cellStyle name="40% - Accent4 2 9 2" xfId="13027" xr:uid="{67E35B63-3415-462D-9104-416491F30EED}"/>
    <cellStyle name="40% - Accent4 2 9 2 2" xfId="39201" xr:uid="{23A77535-8F35-48A0-86EA-72A8EC6C3EFE}"/>
    <cellStyle name="40% - Accent4 2 9 3" xfId="29922" xr:uid="{B003D438-3CE6-490A-97FB-A6B93929A21C}"/>
    <cellStyle name="40% - Accent4 2 9 4" xfId="21474" xr:uid="{E0A85CA8-8DFE-424E-B714-641E499BED40}"/>
    <cellStyle name="40% - Accent4 3" xfId="78" xr:uid="{00000000-0005-0000-0000-0000F2050000}"/>
    <cellStyle name="40% - Accent4 3 10" xfId="34156" xr:uid="{D3643132-3BB0-44E1-9BD7-B0103C33924B}"/>
    <cellStyle name="40% - Accent4 3 11" xfId="25708" xr:uid="{C237981D-AE36-4638-A50D-B7D459E9DF72}"/>
    <cellStyle name="40% - Accent4 3 12" xfId="17261" xr:uid="{01CCC71D-13D1-40A6-98D5-115DD5A6ED4D}"/>
    <cellStyle name="40% - Accent4 3 2" xfId="79" xr:uid="{00000000-0005-0000-0000-0000F3050000}"/>
    <cellStyle name="40% - Accent4 3 2 10" xfId="25709" xr:uid="{B7C24BFE-14D5-4F5D-98FA-CC66D30A7612}"/>
    <cellStyle name="40% - Accent4 3 2 11" xfId="17262" xr:uid="{F32B109B-61DF-40D0-B985-8563AADBAACA}"/>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BF9F508B-C3B1-4383-A7D6-CA5C54063FB1}"/>
    <cellStyle name="40% - Accent4 3 2 2 2 2 2 2" xfId="41765" xr:uid="{53063684-3684-47D0-A6E4-E9E3B32A9D3D}"/>
    <cellStyle name="40% - Accent4 3 2 2 2 2 3" xfId="32486" xr:uid="{B0107F10-B114-43E5-8E24-47FD7E5186BC}"/>
    <cellStyle name="40% - Accent4 3 2 2 2 2 4" xfId="24038" xr:uid="{FFB0F930-5CC4-4F07-87D4-7FBE584CB490}"/>
    <cellStyle name="40% - Accent4 3 2 2 2 3" xfId="11373" xr:uid="{DC1A1384-3163-4C01-8E21-7ABD9EC186A3}"/>
    <cellStyle name="40% - Accent4 3 2 2 2 3 2" xfId="37548" xr:uid="{1C35E506-CB29-490D-8E9D-2406D676737E}"/>
    <cellStyle name="40% - Accent4 3 2 2 2 4" xfId="28268" xr:uid="{465DD580-2503-4E25-8E09-D0973A101690}"/>
    <cellStyle name="40% - Accent4 3 2 2 2 5" xfId="19821" xr:uid="{68DA0833-1327-496B-BEDD-1C8A17FC00A8}"/>
    <cellStyle name="40% - Accent4 3 2 2 3" xfId="4996" xr:uid="{00000000-0005-0000-0000-0000F7050000}"/>
    <cellStyle name="40% - Accent4 3 2 2 3 2" xfId="13446" xr:uid="{5F2C83BD-38C1-4982-82BE-0CB608F1B693}"/>
    <cellStyle name="40% - Accent4 3 2 2 3 2 2" xfId="39620" xr:uid="{8FFD0CC5-29EF-40E7-AE01-CF46FB72DED2}"/>
    <cellStyle name="40% - Accent4 3 2 2 3 3" xfId="30341" xr:uid="{6640838C-FDA1-45AE-8E22-F81289387F89}"/>
    <cellStyle name="40% - Accent4 3 2 2 3 4" xfId="21893" xr:uid="{C82333C7-842D-426B-9B92-A07FD941F9F9}"/>
    <cellStyle name="40% - Accent4 3 2 2 4" xfId="9228" xr:uid="{38EC30DF-7C46-49E5-931B-B88B72DDC210}"/>
    <cellStyle name="40% - Accent4 3 2 2 4 2" xfId="35403" xr:uid="{420C03CF-C2D7-4E80-B0E7-C6DCA22C1F6E}"/>
    <cellStyle name="40% - Accent4 3 2 2 5" xfId="34573" xr:uid="{A6B960A7-4152-4387-844A-684A39C49DEF}"/>
    <cellStyle name="40% - Accent4 3 2 2 6" xfId="26123" xr:uid="{271489C4-63B1-41C6-A2E4-8EF9E703254F}"/>
    <cellStyle name="40% - Accent4 3 2 2 7" xfId="17676" xr:uid="{79933A02-161A-4948-BABD-FCAED5E1CB9D}"/>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41FF42D1-9698-473E-ABF6-CCE29634A3BC}"/>
    <cellStyle name="40% - Accent4 3 2 3 2 2 2 2" xfId="42178" xr:uid="{02F7938D-9933-4B0C-A4A4-85443FD5E1BA}"/>
    <cellStyle name="40% - Accent4 3 2 3 2 2 3" xfId="32899" xr:uid="{527F1888-2B62-49A1-9AE5-FB4DAA8B618B}"/>
    <cellStyle name="40% - Accent4 3 2 3 2 2 4" xfId="24451" xr:uid="{121F3B1A-A214-4353-AB93-5B9FF6672E43}"/>
    <cellStyle name="40% - Accent4 3 2 3 2 3" xfId="11786" xr:uid="{FA468360-FE9E-4D68-A557-109E9AA196A9}"/>
    <cellStyle name="40% - Accent4 3 2 3 2 3 2" xfId="37961" xr:uid="{D557BFEE-DA23-4A08-B1F2-EEC597B6B50E}"/>
    <cellStyle name="40% - Accent4 3 2 3 2 4" xfId="28681" xr:uid="{67F76373-AA2C-46DB-929C-EE489E0358F1}"/>
    <cellStyle name="40% - Accent4 3 2 3 2 5" xfId="20234" xr:uid="{8411C7C3-9626-4AE4-BA10-AAA1A5720EA0}"/>
    <cellStyle name="40% - Accent4 3 2 3 3" xfId="5409" xr:uid="{00000000-0005-0000-0000-0000FB050000}"/>
    <cellStyle name="40% - Accent4 3 2 3 3 2" xfId="13859" xr:uid="{46DE205F-471C-4C48-A69B-10BA104D3035}"/>
    <cellStyle name="40% - Accent4 3 2 3 3 2 2" xfId="40033" xr:uid="{A8FACFF7-7ED1-43DB-8B99-473561C66801}"/>
    <cellStyle name="40% - Accent4 3 2 3 3 3" xfId="30754" xr:uid="{15656F45-BEAA-4CA3-B364-C5393E49F6AA}"/>
    <cellStyle name="40% - Accent4 3 2 3 3 4" xfId="22306" xr:uid="{B337DB7C-7A1A-4B89-8AC0-37F2AB448DBD}"/>
    <cellStyle name="40% - Accent4 3 2 3 4" xfId="9641" xr:uid="{7FCF245A-9BD7-4614-815F-0D40F0B4D6CB}"/>
    <cellStyle name="40% - Accent4 3 2 3 4 2" xfId="35816" xr:uid="{EF0A6B63-4C80-4C42-83C3-43688F25DA7A}"/>
    <cellStyle name="40% - Accent4 3 2 3 5" xfId="26536" xr:uid="{478B2850-C712-4181-A6A2-F73FD7DF2694}"/>
    <cellStyle name="40% - Accent4 3 2 3 6" xfId="18089" xr:uid="{C9B91D00-9A19-4500-9FBF-A9D676F00062}"/>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3ACCA2C1-46A1-4A0F-99C9-3ECC09FEFC79}"/>
    <cellStyle name="40% - Accent4 3 2 4 2 2 2 2" xfId="42591" xr:uid="{2B635938-89D4-49E4-A8EB-B41DE8B39EA5}"/>
    <cellStyle name="40% - Accent4 3 2 4 2 2 3" xfId="33312" xr:uid="{72B4589F-EC8B-4B67-97D4-F0C27DCF3DF9}"/>
    <cellStyle name="40% - Accent4 3 2 4 2 2 4" xfId="24864" xr:uid="{7ECF969C-F233-4D35-9CB3-9118570B72EF}"/>
    <cellStyle name="40% - Accent4 3 2 4 2 3" xfId="12199" xr:uid="{4A57F792-5409-4842-A164-6F7950539319}"/>
    <cellStyle name="40% - Accent4 3 2 4 2 3 2" xfId="38374" xr:uid="{4F90159B-9205-4D90-A02E-0FE22D4E3496}"/>
    <cellStyle name="40% - Accent4 3 2 4 2 4" xfId="29094" xr:uid="{5C179105-30B6-41F7-AEB7-D6F6CC821F40}"/>
    <cellStyle name="40% - Accent4 3 2 4 2 5" xfId="20647" xr:uid="{663C754F-E0B9-411B-9782-C68C79DADD00}"/>
    <cellStyle name="40% - Accent4 3 2 4 3" xfId="5822" xr:uid="{00000000-0005-0000-0000-0000FF050000}"/>
    <cellStyle name="40% - Accent4 3 2 4 3 2" xfId="14272" xr:uid="{30288E09-37DC-46F6-B5F1-6CB562A841FA}"/>
    <cellStyle name="40% - Accent4 3 2 4 3 2 2" xfId="40446" xr:uid="{4C4526D8-5A76-40CF-A982-D35C4B516A86}"/>
    <cellStyle name="40% - Accent4 3 2 4 3 3" xfId="31167" xr:uid="{6888666F-212D-449E-BF1E-D55071591F21}"/>
    <cellStyle name="40% - Accent4 3 2 4 3 4" xfId="22719" xr:uid="{AF95B5B3-7550-42A5-8CE6-198D9191CAC9}"/>
    <cellStyle name="40% - Accent4 3 2 4 4" xfId="10054" xr:uid="{4FE2A688-29A3-4546-A9E3-6B644EF1F562}"/>
    <cellStyle name="40% - Accent4 3 2 4 4 2" xfId="36229" xr:uid="{C08A5826-C640-4C0E-AD5C-AC3D7F080D14}"/>
    <cellStyle name="40% - Accent4 3 2 4 5" xfId="26949" xr:uid="{2894123F-5184-4176-92E3-EF76908A33C6}"/>
    <cellStyle name="40% - Accent4 3 2 4 6" xfId="18502" xr:uid="{9598474B-1283-46C2-85DB-1DBAC807C752}"/>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EE8B2D72-E69E-4C10-891E-DF2949D4C04B}"/>
    <cellStyle name="40% - Accent4 3 2 5 2 2 2 2" xfId="43004" xr:uid="{7E569F5C-5EBE-4C51-AC40-9D7F398710EC}"/>
    <cellStyle name="40% - Accent4 3 2 5 2 2 3" xfId="33725" xr:uid="{F3033350-2293-4FB2-B968-39B503BFDF7C}"/>
    <cellStyle name="40% - Accent4 3 2 5 2 2 4" xfId="25277" xr:uid="{98260DB3-7EF4-47FF-A8E5-0F1D7BAFCD33}"/>
    <cellStyle name="40% - Accent4 3 2 5 2 3" xfId="12612" xr:uid="{3093D244-022F-42DE-9002-BB9E8FDA5F6E}"/>
    <cellStyle name="40% - Accent4 3 2 5 2 3 2" xfId="38787" xr:uid="{9C206902-634E-485F-8497-3FEEF4D3781E}"/>
    <cellStyle name="40% - Accent4 3 2 5 2 4" xfId="29507" xr:uid="{E0D28471-6469-4F6F-8F3B-887FFFC4090E}"/>
    <cellStyle name="40% - Accent4 3 2 5 2 5" xfId="21060" xr:uid="{0BBF377B-C097-4428-A911-49BF149412A4}"/>
    <cellStyle name="40% - Accent4 3 2 5 3" xfId="6235" xr:uid="{00000000-0005-0000-0000-000003060000}"/>
    <cellStyle name="40% - Accent4 3 2 5 3 2" xfId="14685" xr:uid="{7004CC18-9039-4EB3-81E4-44B3F7AB771C}"/>
    <cellStyle name="40% - Accent4 3 2 5 3 2 2" xfId="40859" xr:uid="{0A68614A-72BD-4A0C-9ABD-8DFC94E1C201}"/>
    <cellStyle name="40% - Accent4 3 2 5 3 3" xfId="31580" xr:uid="{A768030A-5A89-45F2-BF9A-8E319F4CCC81}"/>
    <cellStyle name="40% - Accent4 3 2 5 3 4" xfId="23132" xr:uid="{7A2AD040-FBE2-418C-8EC4-ECBA33335A6C}"/>
    <cellStyle name="40% - Accent4 3 2 5 4" xfId="10467" xr:uid="{C860E16E-69C8-4021-B4CD-B604AE6D67E3}"/>
    <cellStyle name="40% - Accent4 3 2 5 4 2" xfId="36642" xr:uid="{B9921474-5E00-49C0-A0D6-7CABE6B8BE70}"/>
    <cellStyle name="40% - Accent4 3 2 5 5" xfId="27362" xr:uid="{163D7D2E-4EEB-4F70-AF3E-00274CF9ADA9}"/>
    <cellStyle name="40% - Accent4 3 2 5 6" xfId="18915" xr:uid="{DEBB3E9E-F8B1-435D-8EB1-4209C6DE72D3}"/>
    <cellStyle name="40% - Accent4 3 2 6" xfId="2342" xr:uid="{00000000-0005-0000-0000-000004060000}"/>
    <cellStyle name="40% - Accent4 3 2 6 2" xfId="6648" xr:uid="{00000000-0005-0000-0000-000005060000}"/>
    <cellStyle name="40% - Accent4 3 2 6 2 2" xfId="15098" xr:uid="{37F13BD0-3258-41EA-A9DC-65D0618A86C6}"/>
    <cellStyle name="40% - Accent4 3 2 6 2 2 2" xfId="41272" xr:uid="{77F9DF1A-0B56-4A02-A4EF-423FEE90E4BC}"/>
    <cellStyle name="40% - Accent4 3 2 6 2 3" xfId="31993" xr:uid="{B027584B-0E56-4E60-80AE-85BDA8439953}"/>
    <cellStyle name="40% - Accent4 3 2 6 2 4" xfId="23545" xr:uid="{EFDCE4F5-DA0D-4AF6-9685-D0EE97D2FA9B}"/>
    <cellStyle name="40% - Accent4 3 2 6 3" xfId="10880" xr:uid="{27E1937C-BB22-4F9A-9B13-7D25B7F0DD04}"/>
    <cellStyle name="40% - Accent4 3 2 6 3 2" xfId="37055" xr:uid="{2455E6CF-8C2C-42E1-AAD7-DD43B1CD0F0B}"/>
    <cellStyle name="40% - Accent4 3 2 6 4" xfId="27775" xr:uid="{1C98E58C-C096-4F12-9D99-3BCD23D8B7F0}"/>
    <cellStyle name="40% - Accent4 3 2 6 5" xfId="19328" xr:uid="{C4867BA6-AA56-499D-A8C8-749FFD267373}"/>
    <cellStyle name="40% - Accent4 3 2 7" xfId="4582" xr:uid="{00000000-0005-0000-0000-000006060000}"/>
    <cellStyle name="40% - Accent4 3 2 7 2" xfId="13032" xr:uid="{C7FAADBF-B51E-4F77-97C5-1A5D9FCBC0EC}"/>
    <cellStyle name="40% - Accent4 3 2 7 2 2" xfId="39206" xr:uid="{61F89EF4-77F2-4B27-AE0E-E0A27EB5A512}"/>
    <cellStyle name="40% - Accent4 3 2 7 3" xfId="29927" xr:uid="{30E027F3-0871-46CD-A65D-9D1B99D076DC}"/>
    <cellStyle name="40% - Accent4 3 2 7 4" xfId="21479" xr:uid="{0C3A351E-2B04-4BD7-8820-BE1C9FC27424}"/>
    <cellStyle name="40% - Accent4 3 2 8" xfId="8814" xr:uid="{3E824AD8-DB37-45F1-8550-FEEFDE389FEE}"/>
    <cellStyle name="40% - Accent4 3 2 8 2" xfId="34989" xr:uid="{06D6589E-5301-49A5-A046-FCC08F8F5727}"/>
    <cellStyle name="40% - Accent4 3 2 9" xfId="34157" xr:uid="{EF7CFF3A-C78C-4B65-979E-1BE11B33F1A7}"/>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CB54D93C-0DE4-4249-B309-B6769AA0EDBA}"/>
    <cellStyle name="40% - Accent4 3 3 2 2 2 2" xfId="41764" xr:uid="{09C54905-7DF7-4823-9C25-90E02C7BD8AA}"/>
    <cellStyle name="40% - Accent4 3 3 2 2 3" xfId="32485" xr:uid="{93D1D112-6104-4E48-A78C-6290B644D6E8}"/>
    <cellStyle name="40% - Accent4 3 3 2 2 4" xfId="24037" xr:uid="{4555A2A2-7C7B-4E93-B1A5-96376476A5A2}"/>
    <cellStyle name="40% - Accent4 3 3 2 3" xfId="11372" xr:uid="{A4D91695-85C5-4C68-8053-8637E9DB9507}"/>
    <cellStyle name="40% - Accent4 3 3 2 3 2" xfId="37547" xr:uid="{A15DA20F-CD34-4595-B4CE-A6E1E01B656F}"/>
    <cellStyle name="40% - Accent4 3 3 2 4" xfId="28267" xr:uid="{88AB20DF-69B3-4224-8C07-AF4857DCD0AA}"/>
    <cellStyle name="40% - Accent4 3 3 2 5" xfId="19820" xr:uid="{5BFF91B3-6DD9-4F07-BB85-36142831F5D2}"/>
    <cellStyle name="40% - Accent4 3 3 3" xfId="4995" xr:uid="{00000000-0005-0000-0000-00000A060000}"/>
    <cellStyle name="40% - Accent4 3 3 3 2" xfId="13445" xr:uid="{3C0A18AF-D5B1-433E-994A-94A27042AC2B}"/>
    <cellStyle name="40% - Accent4 3 3 3 2 2" xfId="39619" xr:uid="{D3382979-2113-436D-A80A-62A9793817B3}"/>
    <cellStyle name="40% - Accent4 3 3 3 3" xfId="30340" xr:uid="{157AA115-DE2D-4AF3-BBCE-A542AD34DC40}"/>
    <cellStyle name="40% - Accent4 3 3 3 4" xfId="21892" xr:uid="{61E9D21F-D8A1-4227-8190-7E2507A5B921}"/>
    <cellStyle name="40% - Accent4 3 3 4" xfId="9227" xr:uid="{A1176079-651E-46F6-9970-7F655AB5AAFB}"/>
    <cellStyle name="40% - Accent4 3 3 4 2" xfId="35402" xr:uid="{13A4D613-1EBB-4D1E-8CC4-CFE3CBF514CC}"/>
    <cellStyle name="40% - Accent4 3 3 5" xfId="34572" xr:uid="{344ACF44-7135-4611-9401-48F214A63AB2}"/>
    <cellStyle name="40% - Accent4 3 3 6" xfId="26122" xr:uid="{2C639C8C-3D1D-4F63-9D7C-08FBF4BD881C}"/>
    <cellStyle name="40% - Accent4 3 3 7" xfId="17675" xr:uid="{A42AF941-1A6E-4DE8-95EE-6F0768B0922D}"/>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8EFE854D-ED5E-4688-9E4D-479802CA8FE6}"/>
    <cellStyle name="40% - Accent4 3 4 2 2 2 2" xfId="42177" xr:uid="{44E8295C-77FE-41BA-9B21-1231F1E06141}"/>
    <cellStyle name="40% - Accent4 3 4 2 2 3" xfId="32898" xr:uid="{21220E79-50AA-4629-8B74-2F007E3DC2A8}"/>
    <cellStyle name="40% - Accent4 3 4 2 2 4" xfId="24450" xr:uid="{AE851962-0525-41ED-A443-42DDE2B2A7D7}"/>
    <cellStyle name="40% - Accent4 3 4 2 3" xfId="11785" xr:uid="{5C14EB2B-2DCC-469D-BE1F-9EB975F66D4F}"/>
    <cellStyle name="40% - Accent4 3 4 2 3 2" xfId="37960" xr:uid="{884E5B08-9D62-4B76-9DC4-421B60F1317A}"/>
    <cellStyle name="40% - Accent4 3 4 2 4" xfId="28680" xr:uid="{47CAD0D9-294E-49DA-803D-3B0CC5A3AA66}"/>
    <cellStyle name="40% - Accent4 3 4 2 5" xfId="20233" xr:uid="{28439038-7868-4194-A5D7-86EF04237AA9}"/>
    <cellStyle name="40% - Accent4 3 4 3" xfId="5408" xr:uid="{00000000-0005-0000-0000-00000E060000}"/>
    <cellStyle name="40% - Accent4 3 4 3 2" xfId="13858" xr:uid="{7FAD067B-53F1-474C-96C5-08BCB3770787}"/>
    <cellStyle name="40% - Accent4 3 4 3 2 2" xfId="40032" xr:uid="{F5DCDE38-4F87-478D-B103-50CCDAC60516}"/>
    <cellStyle name="40% - Accent4 3 4 3 3" xfId="30753" xr:uid="{39A7877A-2C3D-4D22-B4C1-1E12E257BD98}"/>
    <cellStyle name="40% - Accent4 3 4 3 4" xfId="22305" xr:uid="{538D9AD8-2EE7-463D-A88F-E63391BEB508}"/>
    <cellStyle name="40% - Accent4 3 4 4" xfId="9640" xr:uid="{ACE4C630-AE64-4BD5-8B1C-5241D225BA26}"/>
    <cellStyle name="40% - Accent4 3 4 4 2" xfId="35815" xr:uid="{AA81B3EF-695C-41D4-8FB1-EBDBB5A0B23C}"/>
    <cellStyle name="40% - Accent4 3 4 5" xfId="26535" xr:uid="{D25022AF-992A-4CA9-A48B-976DF734785D}"/>
    <cellStyle name="40% - Accent4 3 4 6" xfId="18088" xr:uid="{7753EB80-282C-4F27-AC06-9B866562EDA8}"/>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767380F7-2055-4683-AEAE-A45518C1D541}"/>
    <cellStyle name="40% - Accent4 3 5 2 2 2 2" xfId="42590" xr:uid="{9E255081-E628-4EA8-9E79-F762A519F422}"/>
    <cellStyle name="40% - Accent4 3 5 2 2 3" xfId="33311" xr:uid="{0B7D9AD2-02A9-44C1-B673-A66527EB30DC}"/>
    <cellStyle name="40% - Accent4 3 5 2 2 4" xfId="24863" xr:uid="{587D4C2E-217F-4102-A324-175A7983E9C2}"/>
    <cellStyle name="40% - Accent4 3 5 2 3" xfId="12198" xr:uid="{5362E54E-71C0-46D7-97B8-222EE0D7AF0C}"/>
    <cellStyle name="40% - Accent4 3 5 2 3 2" xfId="38373" xr:uid="{8F6C2E0F-CDBA-4EF9-AEA7-E9B2B6499858}"/>
    <cellStyle name="40% - Accent4 3 5 2 4" xfId="29093" xr:uid="{C7B48D19-1707-4014-982A-7615AC5C077D}"/>
    <cellStyle name="40% - Accent4 3 5 2 5" xfId="20646" xr:uid="{A42031A0-43E7-4747-AACC-4A9224F6DDEC}"/>
    <cellStyle name="40% - Accent4 3 5 3" xfId="5821" xr:uid="{00000000-0005-0000-0000-000012060000}"/>
    <cellStyle name="40% - Accent4 3 5 3 2" xfId="14271" xr:uid="{C5BAD5D9-D1E0-4A4F-B346-8C78815B7D15}"/>
    <cellStyle name="40% - Accent4 3 5 3 2 2" xfId="40445" xr:uid="{128399B5-0E3B-4A18-A54D-8CD0C5D37878}"/>
    <cellStyle name="40% - Accent4 3 5 3 3" xfId="31166" xr:uid="{5B80FD99-9CDD-4D7E-BC54-7B879D073784}"/>
    <cellStyle name="40% - Accent4 3 5 3 4" xfId="22718" xr:uid="{463EDF9C-3449-452E-B2B0-58C411EE820C}"/>
    <cellStyle name="40% - Accent4 3 5 4" xfId="10053" xr:uid="{E392E0A3-393A-40E3-88E1-40971F414B06}"/>
    <cellStyle name="40% - Accent4 3 5 4 2" xfId="36228" xr:uid="{223C800F-77F3-4DAB-A186-3701F272909C}"/>
    <cellStyle name="40% - Accent4 3 5 5" xfId="26948" xr:uid="{26CC0679-B1AA-4F49-94C2-D113B15F3333}"/>
    <cellStyle name="40% - Accent4 3 5 6" xfId="18501" xr:uid="{8C29BCE3-2335-4F70-AE69-124B4496E88A}"/>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04C5F23D-79AC-45A4-8CAE-5838F77AF4A7}"/>
    <cellStyle name="40% - Accent4 3 6 2 2 2 2" xfId="43003" xr:uid="{925EE634-8EF5-4CD5-9102-3BEC33D245F5}"/>
    <cellStyle name="40% - Accent4 3 6 2 2 3" xfId="33724" xr:uid="{48DEDF0A-1300-4D9E-9AA0-40622D4A6C75}"/>
    <cellStyle name="40% - Accent4 3 6 2 2 4" xfId="25276" xr:uid="{AB9E80C6-7663-43C8-ACA8-FB7F47541B08}"/>
    <cellStyle name="40% - Accent4 3 6 2 3" xfId="12611" xr:uid="{5BED99DC-65F6-4AAD-851A-67A267E88AB9}"/>
    <cellStyle name="40% - Accent4 3 6 2 3 2" xfId="38786" xr:uid="{280D61C9-A3A5-49B9-AE8C-0A6172A57B3E}"/>
    <cellStyle name="40% - Accent4 3 6 2 4" xfId="29506" xr:uid="{FFE7CADD-EBB1-4831-AD04-7140EF916CEE}"/>
    <cellStyle name="40% - Accent4 3 6 2 5" xfId="21059" xr:uid="{1D96A5A8-ADC4-4C78-932C-003A9BE58B38}"/>
    <cellStyle name="40% - Accent4 3 6 3" xfId="6234" xr:uid="{00000000-0005-0000-0000-000016060000}"/>
    <cellStyle name="40% - Accent4 3 6 3 2" xfId="14684" xr:uid="{0148833A-3758-460A-802D-1CDD7971689B}"/>
    <cellStyle name="40% - Accent4 3 6 3 2 2" xfId="40858" xr:uid="{7AA168EE-7C88-44C5-9541-8EFDF3E916E5}"/>
    <cellStyle name="40% - Accent4 3 6 3 3" xfId="31579" xr:uid="{16134433-AB11-4564-B04F-AD3AAA2F3DA6}"/>
    <cellStyle name="40% - Accent4 3 6 3 4" xfId="23131" xr:uid="{580F51B7-90C0-45BE-8549-0F6D226CBF00}"/>
    <cellStyle name="40% - Accent4 3 6 4" xfId="10466" xr:uid="{A7ACB0F7-A8A5-4FB6-83AE-DDA21626A4A2}"/>
    <cellStyle name="40% - Accent4 3 6 4 2" xfId="36641" xr:uid="{4002FFF4-845B-4A3F-A058-E2863CCDFDB4}"/>
    <cellStyle name="40% - Accent4 3 6 5" xfId="27361" xr:uid="{74F16EC0-F66F-4FD3-BBCA-439B1A88212A}"/>
    <cellStyle name="40% - Accent4 3 6 6" xfId="18914" xr:uid="{7B950508-7BB3-4A81-84AA-E5EC0CC9875D}"/>
    <cellStyle name="40% - Accent4 3 7" xfId="2341" xr:uid="{00000000-0005-0000-0000-000017060000}"/>
    <cellStyle name="40% - Accent4 3 7 2" xfId="6647" xr:uid="{00000000-0005-0000-0000-000018060000}"/>
    <cellStyle name="40% - Accent4 3 7 2 2" xfId="15097" xr:uid="{2CE21237-BF22-40C4-818D-150AE048E30A}"/>
    <cellStyle name="40% - Accent4 3 7 2 2 2" xfId="41271" xr:uid="{954ADFA1-8E70-4DF7-BEAF-67440DD54911}"/>
    <cellStyle name="40% - Accent4 3 7 2 3" xfId="31992" xr:uid="{EF73DA75-CD02-4EBB-9F26-A39787479B58}"/>
    <cellStyle name="40% - Accent4 3 7 2 4" xfId="23544" xr:uid="{CAA2DFC7-D373-4857-95F6-768CE4112EC7}"/>
    <cellStyle name="40% - Accent4 3 7 3" xfId="10879" xr:uid="{0548B846-A669-4BEF-9CC2-7AC566CAC441}"/>
    <cellStyle name="40% - Accent4 3 7 3 2" xfId="37054" xr:uid="{24A3E099-9E65-4695-82D6-49756E3FB604}"/>
    <cellStyle name="40% - Accent4 3 7 4" xfId="27774" xr:uid="{658CFD52-A9E1-4FB1-B898-A7BBBF270749}"/>
    <cellStyle name="40% - Accent4 3 7 5" xfId="19327" xr:uid="{749B0D98-DAC2-42DE-B679-C294B09542DF}"/>
    <cellStyle name="40% - Accent4 3 8" xfId="4581" xr:uid="{00000000-0005-0000-0000-000019060000}"/>
    <cellStyle name="40% - Accent4 3 8 2" xfId="13031" xr:uid="{FD56DB24-E7F0-4D14-9F19-4DFEEB8FF831}"/>
    <cellStyle name="40% - Accent4 3 8 2 2" xfId="39205" xr:uid="{FDF86AF1-3543-4158-822B-8A974AFF20E4}"/>
    <cellStyle name="40% - Accent4 3 8 3" xfId="29926" xr:uid="{A528BF6C-39F8-4256-959C-C20CBEB0A56F}"/>
    <cellStyle name="40% - Accent4 3 8 4" xfId="21478" xr:uid="{CB616ADD-3238-4D0E-A748-DD82D8CCF48C}"/>
    <cellStyle name="40% - Accent4 3 9" xfId="8813" xr:uid="{6017BA74-9BB9-4D10-A900-63C1DEC2CF5E}"/>
    <cellStyle name="40% - Accent4 3 9 2" xfId="34988" xr:uid="{57216FA3-189C-4264-A75A-0437F0E77550}"/>
    <cellStyle name="40% - Accent4 4" xfId="80" xr:uid="{00000000-0005-0000-0000-00001A060000}"/>
    <cellStyle name="40% - Accent4 4 10" xfId="25710" xr:uid="{8A01DB96-CFDE-4A94-B0F5-6FFA8A4BD150}"/>
    <cellStyle name="40% - Accent4 4 11" xfId="17263" xr:uid="{0994E8F0-9BA1-4767-A45C-8B51A89E6B16}"/>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CDCBB83B-B36C-4BB6-8B23-5BCFCEF3C0B8}"/>
    <cellStyle name="40% - Accent4 4 2 2 2 2 2" xfId="41766" xr:uid="{77B8A9FB-30DE-4F7B-BD40-6766A0B68979}"/>
    <cellStyle name="40% - Accent4 4 2 2 2 3" xfId="32487" xr:uid="{22526F4E-EB3E-4BA0-B56C-570C2504AC3C}"/>
    <cellStyle name="40% - Accent4 4 2 2 2 4" xfId="24039" xr:uid="{163AC3E0-E8D8-420C-B536-895D321138C0}"/>
    <cellStyle name="40% - Accent4 4 2 2 3" xfId="11374" xr:uid="{CAE196AE-ADE5-430F-A9F8-AB17F8DA3346}"/>
    <cellStyle name="40% - Accent4 4 2 2 3 2" xfId="37549" xr:uid="{3855DD43-5C6F-4076-8661-A528451F6F2D}"/>
    <cellStyle name="40% - Accent4 4 2 2 4" xfId="28269" xr:uid="{D1C3812D-6CBF-4857-BC36-4600B2ACE9FC}"/>
    <cellStyle name="40% - Accent4 4 2 2 5" xfId="19822" xr:uid="{DD9EDD70-DE49-4CDB-A876-E7745FC9F717}"/>
    <cellStyle name="40% - Accent4 4 2 3" xfId="4997" xr:uid="{00000000-0005-0000-0000-00001E060000}"/>
    <cellStyle name="40% - Accent4 4 2 3 2" xfId="13447" xr:uid="{1BD29169-E3D6-425C-A036-B585AA185F27}"/>
    <cellStyle name="40% - Accent4 4 2 3 2 2" xfId="39621" xr:uid="{98FE7178-3DCD-4E79-8C97-2FADDF332D9A}"/>
    <cellStyle name="40% - Accent4 4 2 3 3" xfId="30342" xr:uid="{BEF884C2-8209-4754-8166-3769ECEEF6D9}"/>
    <cellStyle name="40% - Accent4 4 2 3 4" xfId="21894" xr:uid="{23685E26-C1D3-4D07-B8A2-FBA2EC630EA0}"/>
    <cellStyle name="40% - Accent4 4 2 4" xfId="9229" xr:uid="{FAD47AE3-F2A6-4977-A410-361B9D71449A}"/>
    <cellStyle name="40% - Accent4 4 2 4 2" xfId="35404" xr:uid="{7CF8BB00-B45B-4E01-9FF8-01BACC09E05C}"/>
    <cellStyle name="40% - Accent4 4 2 5" xfId="34574" xr:uid="{6955B55B-B8DE-461C-B35B-60F6C6EC95DA}"/>
    <cellStyle name="40% - Accent4 4 2 6" xfId="26124" xr:uid="{81706AF0-3DAC-48AE-81B6-8DB5411E451F}"/>
    <cellStyle name="40% - Accent4 4 2 7" xfId="17677" xr:uid="{40821535-6B64-4641-A99C-C16821040948}"/>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C5EBFC45-C525-4190-AD70-A310670CAC87}"/>
    <cellStyle name="40% - Accent4 4 3 2 2 2 2" xfId="42179" xr:uid="{EABE858E-A3FF-4034-83E6-D0DBF0346579}"/>
    <cellStyle name="40% - Accent4 4 3 2 2 3" xfId="32900" xr:uid="{07B9D01E-7732-48A7-88BA-2BE2481DC3C6}"/>
    <cellStyle name="40% - Accent4 4 3 2 2 4" xfId="24452" xr:uid="{10E9DF3E-B577-4A0F-B654-3FE4C4C3FCDA}"/>
    <cellStyle name="40% - Accent4 4 3 2 3" xfId="11787" xr:uid="{3AF52BEB-7D8D-4C2D-9AE2-92E453C1B8DB}"/>
    <cellStyle name="40% - Accent4 4 3 2 3 2" xfId="37962" xr:uid="{3AB6008D-E447-43E1-B5A4-C6497F8B26BE}"/>
    <cellStyle name="40% - Accent4 4 3 2 4" xfId="28682" xr:uid="{75EE2EE2-87F0-467C-AF8C-BCFBB9D9176E}"/>
    <cellStyle name="40% - Accent4 4 3 2 5" xfId="20235" xr:uid="{2FFF6BA5-EC59-413C-8114-1EA55E498B79}"/>
    <cellStyle name="40% - Accent4 4 3 3" xfId="5410" xr:uid="{00000000-0005-0000-0000-000022060000}"/>
    <cellStyle name="40% - Accent4 4 3 3 2" xfId="13860" xr:uid="{856A982D-00D3-4B1A-8D28-4EDE8A64BC61}"/>
    <cellStyle name="40% - Accent4 4 3 3 2 2" xfId="40034" xr:uid="{FAE70B76-2C13-4E61-9159-105F567E5F0A}"/>
    <cellStyle name="40% - Accent4 4 3 3 3" xfId="30755" xr:uid="{CDE5194B-6A58-44E9-8534-3348C7CEDD3F}"/>
    <cellStyle name="40% - Accent4 4 3 3 4" xfId="22307" xr:uid="{1154B747-6DEB-4B14-8A12-25AC448808E5}"/>
    <cellStyle name="40% - Accent4 4 3 4" xfId="9642" xr:uid="{76256935-C47A-46FA-85DC-D497AB14E02D}"/>
    <cellStyle name="40% - Accent4 4 3 4 2" xfId="35817" xr:uid="{7375DEA1-555F-418F-A481-2B210AB87153}"/>
    <cellStyle name="40% - Accent4 4 3 5" xfId="26537" xr:uid="{A0351563-3BA9-4F7A-806E-EF02AC60E6F3}"/>
    <cellStyle name="40% - Accent4 4 3 6" xfId="18090" xr:uid="{DBFAD022-CE7C-4DBB-A892-BEF03B68CD5A}"/>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8BAAD6DA-4051-45E4-A7C8-EDCD1FF70195}"/>
    <cellStyle name="40% - Accent4 4 4 2 2 2 2" xfId="42592" xr:uid="{FEE34C00-E158-46E4-9244-AE28DD3E6CBE}"/>
    <cellStyle name="40% - Accent4 4 4 2 2 3" xfId="33313" xr:uid="{0F305E0B-03AC-4A81-BE67-5D76D0CFF8F2}"/>
    <cellStyle name="40% - Accent4 4 4 2 2 4" xfId="24865" xr:uid="{7A953473-84A8-4E46-B399-28B7B68B7E53}"/>
    <cellStyle name="40% - Accent4 4 4 2 3" xfId="12200" xr:uid="{C55E5186-2744-43B7-ABF3-3C2E9794A4CD}"/>
    <cellStyle name="40% - Accent4 4 4 2 3 2" xfId="38375" xr:uid="{BFF5B233-E7C1-4EDD-A27A-5C0D8521201B}"/>
    <cellStyle name="40% - Accent4 4 4 2 4" xfId="29095" xr:uid="{F79C7FA2-4FDC-4680-AFD4-9753FBE7332D}"/>
    <cellStyle name="40% - Accent4 4 4 2 5" xfId="20648" xr:uid="{E2C4FA93-A192-416D-B392-74639DF97FDE}"/>
    <cellStyle name="40% - Accent4 4 4 3" xfId="5823" xr:uid="{00000000-0005-0000-0000-000026060000}"/>
    <cellStyle name="40% - Accent4 4 4 3 2" xfId="14273" xr:uid="{353C35E0-C840-4AA9-9076-B3A833A49638}"/>
    <cellStyle name="40% - Accent4 4 4 3 2 2" xfId="40447" xr:uid="{2F271FFF-B4D9-483A-A280-3D1AFBE719F6}"/>
    <cellStyle name="40% - Accent4 4 4 3 3" xfId="31168" xr:uid="{5CE4CF88-B0A4-47FB-8601-F89F4AC3B319}"/>
    <cellStyle name="40% - Accent4 4 4 3 4" xfId="22720" xr:uid="{01ECAA05-FC1B-4EBA-AB91-448C8116F9CC}"/>
    <cellStyle name="40% - Accent4 4 4 4" xfId="10055" xr:uid="{292BE3B8-5729-42D6-A866-70C9686E58F4}"/>
    <cellStyle name="40% - Accent4 4 4 4 2" xfId="36230" xr:uid="{9FFAB4E0-9F37-4639-9F3F-91A1DE524D55}"/>
    <cellStyle name="40% - Accent4 4 4 5" xfId="26950" xr:uid="{7657BE5E-A971-43EF-93BA-4516DFB4BBBE}"/>
    <cellStyle name="40% - Accent4 4 4 6" xfId="18503" xr:uid="{0ED391B9-4CAA-488C-A38B-05245E404A13}"/>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992995A9-023C-43E1-8E73-5FE5950EC08C}"/>
    <cellStyle name="40% - Accent4 4 5 2 2 2 2" xfId="43005" xr:uid="{6643B0D2-F394-491D-9850-77C3387E5D63}"/>
    <cellStyle name="40% - Accent4 4 5 2 2 3" xfId="33726" xr:uid="{38BAD816-128B-4DC6-A5FE-A0BD664AC34A}"/>
    <cellStyle name="40% - Accent4 4 5 2 2 4" xfId="25278" xr:uid="{C345863A-CA3E-4CBB-A903-EDCA6C48148F}"/>
    <cellStyle name="40% - Accent4 4 5 2 3" xfId="12613" xr:uid="{3B3DDD81-2D68-4CE4-A882-66EFA2251AF1}"/>
    <cellStyle name="40% - Accent4 4 5 2 3 2" xfId="38788" xr:uid="{125CA48A-CF38-42C9-8675-3857954B8119}"/>
    <cellStyle name="40% - Accent4 4 5 2 4" xfId="29508" xr:uid="{9B9B45F9-EBB6-47F0-A166-74076650A98F}"/>
    <cellStyle name="40% - Accent4 4 5 2 5" xfId="21061" xr:uid="{B3B61994-36A9-4484-91F4-1733E1C27D17}"/>
    <cellStyle name="40% - Accent4 4 5 3" xfId="6236" xr:uid="{00000000-0005-0000-0000-00002A060000}"/>
    <cellStyle name="40% - Accent4 4 5 3 2" xfId="14686" xr:uid="{E33BF29C-0AD7-45EE-B169-F1ED50F5B2EC}"/>
    <cellStyle name="40% - Accent4 4 5 3 2 2" xfId="40860" xr:uid="{43AD10BA-8D00-43BB-A4AC-A1C5209BBE4A}"/>
    <cellStyle name="40% - Accent4 4 5 3 3" xfId="31581" xr:uid="{890ACF47-647B-474F-99DF-13F9758D4515}"/>
    <cellStyle name="40% - Accent4 4 5 3 4" xfId="23133" xr:uid="{F2E2B697-1094-4A22-9F95-5A62CEF271A9}"/>
    <cellStyle name="40% - Accent4 4 5 4" xfId="10468" xr:uid="{87FCCE6E-B85C-4822-9DD8-038D8AC8BEE5}"/>
    <cellStyle name="40% - Accent4 4 5 4 2" xfId="36643" xr:uid="{C44ACFC0-381E-4174-BE90-13A44EF4AA5C}"/>
    <cellStyle name="40% - Accent4 4 5 5" xfId="27363" xr:uid="{B212D75A-8BDE-4D86-A6A3-1090CFC97A9E}"/>
    <cellStyle name="40% - Accent4 4 5 6" xfId="18916" xr:uid="{7644AAF7-C554-444F-BF11-2302B150FB31}"/>
    <cellStyle name="40% - Accent4 4 6" xfId="2343" xr:uid="{00000000-0005-0000-0000-00002B060000}"/>
    <cellStyle name="40% - Accent4 4 6 2" xfId="6649" xr:uid="{00000000-0005-0000-0000-00002C060000}"/>
    <cellStyle name="40% - Accent4 4 6 2 2" xfId="15099" xr:uid="{09273FE9-3204-4A50-AFB7-6240F5EB8CF3}"/>
    <cellStyle name="40% - Accent4 4 6 2 2 2" xfId="41273" xr:uid="{174C2A22-71DD-4BBB-B08C-CFA48C9EE124}"/>
    <cellStyle name="40% - Accent4 4 6 2 3" xfId="31994" xr:uid="{33CC686C-0494-4A4C-801B-EA48B01D7C29}"/>
    <cellStyle name="40% - Accent4 4 6 2 4" xfId="23546" xr:uid="{BC6BC361-938F-475D-876F-0C8DB533EEC1}"/>
    <cellStyle name="40% - Accent4 4 6 3" xfId="10881" xr:uid="{39EFEA88-5459-4A5E-9C8B-453C96B981DA}"/>
    <cellStyle name="40% - Accent4 4 6 3 2" xfId="37056" xr:uid="{F804F668-D6A3-4308-B528-5B94799293AC}"/>
    <cellStyle name="40% - Accent4 4 6 4" xfId="27776" xr:uid="{90295344-3BA9-48DB-84D2-91C538EEFEA8}"/>
    <cellStyle name="40% - Accent4 4 6 5" xfId="19329" xr:uid="{077112B2-8C5B-4117-BE5D-A565C30EAE42}"/>
    <cellStyle name="40% - Accent4 4 7" xfId="4583" xr:uid="{00000000-0005-0000-0000-00002D060000}"/>
    <cellStyle name="40% - Accent4 4 7 2" xfId="13033" xr:uid="{5835A8DE-C90D-4507-8651-3C3431F8CF00}"/>
    <cellStyle name="40% - Accent4 4 7 2 2" xfId="39207" xr:uid="{1F15495B-B6D8-458E-B976-FB84426560A9}"/>
    <cellStyle name="40% - Accent4 4 7 3" xfId="29928" xr:uid="{2C47B217-0C06-49BF-9151-9C9200CFC85D}"/>
    <cellStyle name="40% - Accent4 4 7 4" xfId="21480" xr:uid="{98579ABE-4C13-4527-A8FF-9242B6234396}"/>
    <cellStyle name="40% - Accent4 4 8" xfId="8815" xr:uid="{0A6D8407-74CA-4B2F-8D8E-359D457B40DD}"/>
    <cellStyle name="40% - Accent4 4 8 2" xfId="34990" xr:uid="{5D36FACF-BDDF-422F-90D3-A7B55F087E76}"/>
    <cellStyle name="40% - Accent4 4 9" xfId="34158" xr:uid="{D15D0A8B-A04B-4658-B617-78BB0A5951AE}"/>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69612D3E-2FEC-4A48-BE22-9E759D55B362}"/>
    <cellStyle name="40% - Accent4 5 2 2 2 2" xfId="41759" xr:uid="{938A2136-9D35-4447-A5F5-2CC52E20C23E}"/>
    <cellStyle name="40% - Accent4 5 2 2 3" xfId="32480" xr:uid="{C74C5DD5-2578-4855-A3CD-05ED0DC27932}"/>
    <cellStyle name="40% - Accent4 5 2 2 4" xfId="24032" xr:uid="{C5924129-8BFB-443B-AA6F-6A1210B1B200}"/>
    <cellStyle name="40% - Accent4 5 2 3" xfId="11367" xr:uid="{67069E47-9FE6-46F5-BD4B-19C90AB064DD}"/>
    <cellStyle name="40% - Accent4 5 2 3 2" xfId="37542" xr:uid="{A724557D-D8BF-4740-B8A2-0EA4834F3568}"/>
    <cellStyle name="40% - Accent4 5 2 4" xfId="28262" xr:uid="{14D4F493-EAC9-4F41-8188-B7956E4F4332}"/>
    <cellStyle name="40% - Accent4 5 2 5" xfId="19815" xr:uid="{A3EA0E8A-EF0E-4C1B-A44E-3A55788E6F60}"/>
    <cellStyle name="40% - Accent4 5 3" xfId="4990" xr:uid="{00000000-0005-0000-0000-000031060000}"/>
    <cellStyle name="40% - Accent4 5 3 2" xfId="13440" xr:uid="{ACF7A835-17E4-4903-BA4F-2A3E9AE1AAAA}"/>
    <cellStyle name="40% - Accent4 5 3 2 2" xfId="39614" xr:uid="{624F41C5-9267-49BB-AD7D-CFDA15DF52BC}"/>
    <cellStyle name="40% - Accent4 5 3 3" xfId="30335" xr:uid="{DE207689-94F3-443D-8CF7-7899148655D1}"/>
    <cellStyle name="40% - Accent4 5 3 4" xfId="21887" xr:uid="{FCEB3F3D-DB75-4740-8EB1-C463AE612647}"/>
    <cellStyle name="40% - Accent4 5 4" xfId="9222" xr:uid="{A1770FD4-74DC-435D-A1E1-EA987DF9401A}"/>
    <cellStyle name="40% - Accent4 5 4 2" xfId="35397" xr:uid="{E3891963-D45D-4197-B6A9-8448809233E4}"/>
    <cellStyle name="40% - Accent4 5 5" xfId="34567" xr:uid="{A82393B0-B646-4B1B-A026-658836133BF3}"/>
    <cellStyle name="40% - Accent4 5 6" xfId="26117" xr:uid="{C3B2311F-0F01-4D14-BFF2-A88876C88F4D}"/>
    <cellStyle name="40% - Accent4 5 7" xfId="17670" xr:uid="{ED44ACDC-4A33-4CDB-87FE-9DB8F431C6E2}"/>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30BAFFA2-788C-4C9C-BC45-D16225EC5352}"/>
    <cellStyle name="40% - Accent4 6 2 2 2 2" xfId="42172" xr:uid="{CBD2BA6F-1F28-4666-A71D-D70CBCF79DDD}"/>
    <cellStyle name="40% - Accent4 6 2 2 3" xfId="32893" xr:uid="{7FA3CED6-8D1D-4894-9BCD-1F9DF16136C8}"/>
    <cellStyle name="40% - Accent4 6 2 2 4" xfId="24445" xr:uid="{EEA36C29-0311-436B-9A1C-BA8FF2513817}"/>
    <cellStyle name="40% - Accent4 6 2 3" xfId="11780" xr:uid="{FD0350CB-FA53-4E22-87E8-9458440CF97D}"/>
    <cellStyle name="40% - Accent4 6 2 3 2" xfId="37955" xr:uid="{457D2AD2-E9BF-4D0E-BAFC-722485BB1734}"/>
    <cellStyle name="40% - Accent4 6 2 4" xfId="28675" xr:uid="{9A2B261E-0B4B-4713-90B2-282820C6A567}"/>
    <cellStyle name="40% - Accent4 6 2 5" xfId="20228" xr:uid="{30A37B43-19D2-4B49-84E4-6BD3529C7B28}"/>
    <cellStyle name="40% - Accent4 6 3" xfId="5403" xr:uid="{00000000-0005-0000-0000-000035060000}"/>
    <cellStyle name="40% - Accent4 6 3 2" xfId="13853" xr:uid="{39C78C89-E4F6-4535-9EA8-1D48B730F276}"/>
    <cellStyle name="40% - Accent4 6 3 2 2" xfId="40027" xr:uid="{073E3223-16BF-41E8-ADF5-82BBA0309EC5}"/>
    <cellStyle name="40% - Accent4 6 3 3" xfId="30748" xr:uid="{10640DD5-4E6F-4050-9B9D-D8FF0888076D}"/>
    <cellStyle name="40% - Accent4 6 3 4" xfId="22300" xr:uid="{531E8F79-CC4F-46EC-87A1-78A6BE633D1B}"/>
    <cellStyle name="40% - Accent4 6 4" xfId="9635" xr:uid="{42FD549C-BA2E-4CBB-AFD6-ECB1C6084507}"/>
    <cellStyle name="40% - Accent4 6 4 2" xfId="35810" xr:uid="{752A6A64-83DC-4261-BB01-BEFBB6E7A81B}"/>
    <cellStyle name="40% - Accent4 6 5" xfId="26530" xr:uid="{C53E08D0-ADAC-4A2A-B435-64E687DC0ACC}"/>
    <cellStyle name="40% - Accent4 6 6" xfId="18083" xr:uid="{19172224-0AA6-41F5-B7AF-A1B9E0DA0DDE}"/>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976E430A-7656-484D-87F6-9983A0A0522A}"/>
    <cellStyle name="40% - Accent4 7 2 2 2 2" xfId="42585" xr:uid="{C475925D-ADD2-45BB-8F5D-E1ED5DD0C6FC}"/>
    <cellStyle name="40% - Accent4 7 2 2 3" xfId="33306" xr:uid="{C2B8C51C-C961-40B2-9B88-40533C623B09}"/>
    <cellStyle name="40% - Accent4 7 2 2 4" xfId="24858" xr:uid="{6EC2E625-88A0-4709-9949-F19AFF8AFA17}"/>
    <cellStyle name="40% - Accent4 7 2 3" xfId="12193" xr:uid="{B52D5B8F-0DD1-46D6-B34C-A5783E39186D}"/>
    <cellStyle name="40% - Accent4 7 2 3 2" xfId="38368" xr:uid="{2C878582-172B-473C-AAE7-9CF54FC9E5B3}"/>
    <cellStyle name="40% - Accent4 7 2 4" xfId="29088" xr:uid="{104898EB-FE3F-4798-ADAA-9FA74D01A6C1}"/>
    <cellStyle name="40% - Accent4 7 2 5" xfId="20641" xr:uid="{4A96E7D4-9AC2-49C4-8788-6E604A408799}"/>
    <cellStyle name="40% - Accent4 7 3" xfId="5816" xr:uid="{00000000-0005-0000-0000-000039060000}"/>
    <cellStyle name="40% - Accent4 7 3 2" xfId="14266" xr:uid="{973CD6EF-56C7-4A27-BA9E-7959E7A76FC1}"/>
    <cellStyle name="40% - Accent4 7 3 2 2" xfId="40440" xr:uid="{BE705D25-574D-4617-BF08-39E1E6E17F56}"/>
    <cellStyle name="40% - Accent4 7 3 3" xfId="31161" xr:uid="{D1B7352E-EBBB-4BC8-AF35-4A25E5A88C6F}"/>
    <cellStyle name="40% - Accent4 7 3 4" xfId="22713" xr:uid="{CF4A2A0C-FD1B-4250-A97A-B23287A2EF9B}"/>
    <cellStyle name="40% - Accent4 7 4" xfId="10048" xr:uid="{CEB1438A-D799-4937-8D92-50D7F1E0F32F}"/>
    <cellStyle name="40% - Accent4 7 4 2" xfId="36223" xr:uid="{A70B53F6-4AA6-48BE-93D7-5D9FA51032D0}"/>
    <cellStyle name="40% - Accent4 7 5" xfId="26943" xr:uid="{5C73B8FD-690C-4247-9991-C614B0D1302A}"/>
    <cellStyle name="40% - Accent4 7 6" xfId="18496" xr:uid="{59249471-2372-4CDD-B227-66D71426ED8E}"/>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8F17C722-9A0F-4071-B374-4A74BE628CCE}"/>
    <cellStyle name="40% - Accent4 8 2 2 2 2" xfId="42998" xr:uid="{B4D5B211-4A9B-4F23-8EC5-476E35773115}"/>
    <cellStyle name="40% - Accent4 8 2 2 3" xfId="33719" xr:uid="{59BB646D-AC44-4FA3-822F-4A0CEDE3B6C8}"/>
    <cellStyle name="40% - Accent4 8 2 2 4" xfId="25271" xr:uid="{7033741B-E8B0-4F28-9ACB-0A1B9F7CB4B5}"/>
    <cellStyle name="40% - Accent4 8 2 3" xfId="12606" xr:uid="{18F4E5FB-A2DA-4313-A101-540D24D91CC6}"/>
    <cellStyle name="40% - Accent4 8 2 3 2" xfId="38781" xr:uid="{7D13B80B-68DE-461B-B94D-A4D7861C24CE}"/>
    <cellStyle name="40% - Accent4 8 2 4" xfId="29501" xr:uid="{2086ADB7-B5EE-4CF6-ADF8-55A727E8CAED}"/>
    <cellStyle name="40% - Accent4 8 2 5" xfId="21054" xr:uid="{09CA89A9-3237-4C6A-9926-445FC7976E23}"/>
    <cellStyle name="40% - Accent4 8 3" xfId="6229" xr:uid="{00000000-0005-0000-0000-00003D060000}"/>
    <cellStyle name="40% - Accent4 8 3 2" xfId="14679" xr:uid="{7196FCB2-99D2-49B6-A5F5-E7A8C9223630}"/>
    <cellStyle name="40% - Accent4 8 3 2 2" xfId="40853" xr:uid="{FAB3EB22-B7BD-45C7-BE0A-41C98B7E3933}"/>
    <cellStyle name="40% - Accent4 8 3 3" xfId="31574" xr:uid="{D2754848-F5A2-4725-9A1D-5C47D070F59E}"/>
    <cellStyle name="40% - Accent4 8 3 4" xfId="23126" xr:uid="{996406AA-1844-4CE4-A7E5-491672C9333F}"/>
    <cellStyle name="40% - Accent4 8 4" xfId="10461" xr:uid="{9002243D-160A-4167-836A-65DDFBC31284}"/>
    <cellStyle name="40% - Accent4 8 4 2" xfId="36636" xr:uid="{D5A42B61-E5F8-4CE6-B52E-6E4C4D00E604}"/>
    <cellStyle name="40% - Accent4 8 5" xfId="27356" xr:uid="{F1003C71-11AE-4E29-AD9B-C78818AB8FA7}"/>
    <cellStyle name="40% - Accent4 8 6" xfId="18909" xr:uid="{865BAC6E-0B07-4079-9132-A9A43FC09E2E}"/>
    <cellStyle name="40% - Accent4 9" xfId="2336" xr:uid="{00000000-0005-0000-0000-00003E060000}"/>
    <cellStyle name="40% - Accent4 9 2" xfId="6642" xr:uid="{00000000-0005-0000-0000-00003F060000}"/>
    <cellStyle name="40% - Accent4 9 2 2" xfId="15092" xr:uid="{D67DDF9A-5513-4A98-8416-8C27044B9C08}"/>
    <cellStyle name="40% - Accent4 9 2 2 2" xfId="41266" xr:uid="{B7B3E3DC-A6AD-4E3D-9C12-B5064952E7F6}"/>
    <cellStyle name="40% - Accent4 9 2 3" xfId="31987" xr:uid="{A95ECC42-599C-4A7A-846E-E3526C8BB6DB}"/>
    <cellStyle name="40% - Accent4 9 2 4" xfId="23539" xr:uid="{14939DD5-F579-4852-8DB8-99DF80D09D97}"/>
    <cellStyle name="40% - Accent4 9 3" xfId="10874" xr:uid="{A31ECC21-DF8E-400A-BA4A-91BD0562412B}"/>
    <cellStyle name="40% - Accent4 9 3 2" xfId="37049" xr:uid="{B2853D96-873F-45E9-9779-90F49F06C2C4}"/>
    <cellStyle name="40% - Accent4 9 4" xfId="27769" xr:uid="{D3AD083F-E2D0-4E7D-B3F9-338CD0B37F9C}"/>
    <cellStyle name="40% - Accent4 9 5" xfId="19322" xr:uid="{F8B14F99-355A-4B35-AE67-F668371C1B59}"/>
    <cellStyle name="40% - Accent5" xfId="81" builtinId="47" customBuiltin="1"/>
    <cellStyle name="40% - Accent5 10" xfId="4584" xr:uid="{00000000-0005-0000-0000-000041060000}"/>
    <cellStyle name="40% - Accent5 10 2" xfId="13034" xr:uid="{65406B51-F946-44D9-9673-6547F868ACDF}"/>
    <cellStyle name="40% - Accent5 10 2 2" xfId="39208" xr:uid="{C4D65649-7843-4329-84FD-7C202DD5F254}"/>
    <cellStyle name="40% - Accent5 10 3" xfId="29929" xr:uid="{A469313C-71FF-432F-98F1-F83E32465C51}"/>
    <cellStyle name="40% - Accent5 10 4" xfId="21481" xr:uid="{7AD3D9D9-434A-40A5-AF3C-5325639570A6}"/>
    <cellStyle name="40% - Accent5 11" xfId="8816" xr:uid="{358169E2-47B8-48E7-9BAB-1F43E003032F}"/>
    <cellStyle name="40% - Accent5 11 2" xfId="34991" xr:uid="{C431144F-3A67-4D71-9ACE-0B812D5BEA97}"/>
    <cellStyle name="40% - Accent5 12" xfId="34159" xr:uid="{8961B11B-7E37-4B89-92AB-D5E73B43121C}"/>
    <cellStyle name="40% - Accent5 13" xfId="25711" xr:uid="{C079136A-8705-4009-91DA-DA1BC610BF64}"/>
    <cellStyle name="40% - Accent5 14" xfId="17264" xr:uid="{3F2A424F-1BFD-43CF-9E57-7792BC836429}"/>
    <cellStyle name="40% - Accent5 2" xfId="82" xr:uid="{00000000-0005-0000-0000-000042060000}"/>
    <cellStyle name="40% - Accent5 2 10" xfId="8817" xr:uid="{1CB51C46-29FC-46D9-94CF-FFE294929ADD}"/>
    <cellStyle name="40% - Accent5 2 10 2" xfId="34992" xr:uid="{58D4AD9A-A3BC-4D6A-89C0-61871E002E89}"/>
    <cellStyle name="40% - Accent5 2 11" xfId="34160" xr:uid="{181E3C26-D57B-4CC2-8438-D0695ED795BB}"/>
    <cellStyle name="40% - Accent5 2 12" xfId="25712" xr:uid="{8AF8E277-3E2F-459C-86C8-7C595DA0B2E4}"/>
    <cellStyle name="40% - Accent5 2 13" xfId="17265" xr:uid="{993F777E-F15A-4D96-8AC1-4EC4076BEF32}"/>
    <cellStyle name="40% - Accent5 2 2" xfId="83" xr:uid="{00000000-0005-0000-0000-000043060000}"/>
    <cellStyle name="40% - Accent5 2 2 10" xfId="34161" xr:uid="{19B635DE-2AD4-4486-8240-3D80D428F14E}"/>
    <cellStyle name="40% - Accent5 2 2 11" xfId="25713" xr:uid="{3547A9EF-3096-495E-9ACA-517B87F1D064}"/>
    <cellStyle name="40% - Accent5 2 2 12" xfId="17266" xr:uid="{C6D751AF-5114-4DAE-A4B4-A357F84C4A99}"/>
    <cellStyle name="40% - Accent5 2 2 2" xfId="84" xr:uid="{00000000-0005-0000-0000-000044060000}"/>
    <cellStyle name="40% - Accent5 2 2 2 10" xfId="25714" xr:uid="{1F7711A3-3E4B-4EC5-B6FE-C33393616AE3}"/>
    <cellStyle name="40% - Accent5 2 2 2 11" xfId="17267" xr:uid="{A2476D15-127C-4BE4-9B03-4A07EF4234D8}"/>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5FE817AE-F9D3-4FF3-BE95-2B90695652D8}"/>
    <cellStyle name="40% - Accent5 2 2 2 2 2 2 2 2" xfId="41770" xr:uid="{0FE7D11D-D76C-4B0F-A82E-2541F6766AB3}"/>
    <cellStyle name="40% - Accent5 2 2 2 2 2 2 3" xfId="32491" xr:uid="{849DF3A5-B679-4F2C-AA24-00F3092F9D30}"/>
    <cellStyle name="40% - Accent5 2 2 2 2 2 2 4" xfId="24043" xr:uid="{C3856491-3D31-497B-AC97-F07C23DC5680}"/>
    <cellStyle name="40% - Accent5 2 2 2 2 2 3" xfId="11378" xr:uid="{5A261B30-8A53-49D2-AD09-8415D393514F}"/>
    <cellStyle name="40% - Accent5 2 2 2 2 2 3 2" xfId="37553" xr:uid="{20FAD61D-0DB5-400B-A4FA-B618A518B412}"/>
    <cellStyle name="40% - Accent5 2 2 2 2 2 4" xfId="28273" xr:uid="{E6992CB7-925B-411A-B75C-80A32A94E680}"/>
    <cellStyle name="40% - Accent5 2 2 2 2 2 5" xfId="19826" xr:uid="{B7443D07-7244-47A2-8319-19FDD49EDD63}"/>
    <cellStyle name="40% - Accent5 2 2 2 2 3" xfId="5001" xr:uid="{00000000-0005-0000-0000-000048060000}"/>
    <cellStyle name="40% - Accent5 2 2 2 2 3 2" xfId="13451" xr:uid="{52638865-2CFE-444B-B2C6-6334AABFE74F}"/>
    <cellStyle name="40% - Accent5 2 2 2 2 3 2 2" xfId="39625" xr:uid="{EDA4C420-C6A2-4C8B-B188-35E7F3988AFB}"/>
    <cellStyle name="40% - Accent5 2 2 2 2 3 3" xfId="30346" xr:uid="{77BA7313-E1F1-4268-8A0F-86736621FAE4}"/>
    <cellStyle name="40% - Accent5 2 2 2 2 3 4" xfId="21898" xr:uid="{36191A71-F9BA-4EC1-A5A3-02A5288BEA93}"/>
    <cellStyle name="40% - Accent5 2 2 2 2 4" xfId="9233" xr:uid="{8E92F50E-9599-474D-86C4-552162B5FE30}"/>
    <cellStyle name="40% - Accent5 2 2 2 2 4 2" xfId="35408" xr:uid="{B9248271-36DD-4BFA-840E-7F4275116589}"/>
    <cellStyle name="40% - Accent5 2 2 2 2 5" xfId="34578" xr:uid="{CD21EF9B-F543-4B69-8C94-2B1D3022CBDD}"/>
    <cellStyle name="40% - Accent5 2 2 2 2 6" xfId="26128" xr:uid="{661EF398-E48D-49E6-8492-84D1F7D8AD39}"/>
    <cellStyle name="40% - Accent5 2 2 2 2 7" xfId="17681" xr:uid="{6D5D964E-C209-4950-A713-94764221117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FD1E22B0-996A-4CBC-9307-ADC333EF6EC0}"/>
    <cellStyle name="40% - Accent5 2 2 2 3 2 2 2 2" xfId="42183" xr:uid="{7CC8F75F-942B-4246-8AF5-B0E6CFD84871}"/>
    <cellStyle name="40% - Accent5 2 2 2 3 2 2 3" xfId="32904" xr:uid="{FFF31DBB-CB08-4B2E-B7AC-CD178454D58D}"/>
    <cellStyle name="40% - Accent5 2 2 2 3 2 2 4" xfId="24456" xr:uid="{36FC33DB-465C-4BCD-9526-CFA261571511}"/>
    <cellStyle name="40% - Accent5 2 2 2 3 2 3" xfId="11791" xr:uid="{5D0615E1-2552-41D2-A00F-463036C3CB05}"/>
    <cellStyle name="40% - Accent5 2 2 2 3 2 3 2" xfId="37966" xr:uid="{5CF05E59-4E51-40C5-B215-38E53F723D08}"/>
    <cellStyle name="40% - Accent5 2 2 2 3 2 4" xfId="28686" xr:uid="{EF1111DB-8BDF-4040-A675-F2008EB0A0BE}"/>
    <cellStyle name="40% - Accent5 2 2 2 3 2 5" xfId="20239" xr:uid="{BED5F0DF-A4A6-4475-8157-7B60380D3DB5}"/>
    <cellStyle name="40% - Accent5 2 2 2 3 3" xfId="5414" xr:uid="{00000000-0005-0000-0000-00004C060000}"/>
    <cellStyle name="40% - Accent5 2 2 2 3 3 2" xfId="13864" xr:uid="{D25E91B2-FD22-4352-AF70-B594A17B434B}"/>
    <cellStyle name="40% - Accent5 2 2 2 3 3 2 2" xfId="40038" xr:uid="{26D36685-EC91-440B-9F77-42A8028F2420}"/>
    <cellStyle name="40% - Accent5 2 2 2 3 3 3" xfId="30759" xr:uid="{30E5ED1A-4E7F-4CE1-8900-CE16BA40B40C}"/>
    <cellStyle name="40% - Accent5 2 2 2 3 3 4" xfId="22311" xr:uid="{5DF8AF11-6372-48FE-9EC9-67AD07E45295}"/>
    <cellStyle name="40% - Accent5 2 2 2 3 4" xfId="9646" xr:uid="{1367E795-ADFC-4749-9822-BD32F9D536DB}"/>
    <cellStyle name="40% - Accent5 2 2 2 3 4 2" xfId="35821" xr:uid="{32A19D1C-2C6E-4491-850E-3F50966D281E}"/>
    <cellStyle name="40% - Accent5 2 2 2 3 5" xfId="26541" xr:uid="{0147EE8F-3A98-4DAA-8051-7C49657AD084}"/>
    <cellStyle name="40% - Accent5 2 2 2 3 6" xfId="18094" xr:uid="{46DD1A5A-DC98-49C9-AA32-B45CFD86CA6E}"/>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33BC5AA3-7338-4B54-A85B-AAC745CCE30C}"/>
    <cellStyle name="40% - Accent5 2 2 2 4 2 2 2 2" xfId="42596" xr:uid="{580C1F1D-FDCC-4610-A93D-A988CC02A69F}"/>
    <cellStyle name="40% - Accent5 2 2 2 4 2 2 3" xfId="33317" xr:uid="{8E5B5E15-5A25-4A36-A8D9-A672F9D6A375}"/>
    <cellStyle name="40% - Accent5 2 2 2 4 2 2 4" xfId="24869" xr:uid="{527D30A9-C358-4E9B-80ED-0E99B59A51C2}"/>
    <cellStyle name="40% - Accent5 2 2 2 4 2 3" xfId="12204" xr:uid="{0EFBA01B-86EB-40BB-8583-ED91B8ABA498}"/>
    <cellStyle name="40% - Accent5 2 2 2 4 2 3 2" xfId="38379" xr:uid="{D38A4428-E478-4403-A78B-21F9D3F86343}"/>
    <cellStyle name="40% - Accent5 2 2 2 4 2 4" xfId="29099" xr:uid="{DC7B4C96-70A1-451F-AC40-CDED4D731CF1}"/>
    <cellStyle name="40% - Accent5 2 2 2 4 2 5" xfId="20652" xr:uid="{D5DF2E20-92F0-4414-9B12-77FBA6437BDE}"/>
    <cellStyle name="40% - Accent5 2 2 2 4 3" xfId="5827" xr:uid="{00000000-0005-0000-0000-000050060000}"/>
    <cellStyle name="40% - Accent5 2 2 2 4 3 2" xfId="14277" xr:uid="{BAC5C56F-5D17-45D4-8C5E-DBDE2CE7BB3C}"/>
    <cellStyle name="40% - Accent5 2 2 2 4 3 2 2" xfId="40451" xr:uid="{AAF618AB-B2C2-4040-808A-01BF8C7E41E7}"/>
    <cellStyle name="40% - Accent5 2 2 2 4 3 3" xfId="31172" xr:uid="{D8159C6E-49B3-4B3E-9DE1-C0F41E64FCBB}"/>
    <cellStyle name="40% - Accent5 2 2 2 4 3 4" xfId="22724" xr:uid="{AC07D5DF-1449-42E9-91E0-B97A398227F7}"/>
    <cellStyle name="40% - Accent5 2 2 2 4 4" xfId="10059" xr:uid="{9F5ACBDE-D964-493C-8246-9DC5A89D17DC}"/>
    <cellStyle name="40% - Accent5 2 2 2 4 4 2" xfId="36234" xr:uid="{14AF3925-85F5-4B31-B7F5-9A14E89C8899}"/>
    <cellStyle name="40% - Accent5 2 2 2 4 5" xfId="26954" xr:uid="{C3FA1A25-DC68-4344-9591-0B02AA1F7451}"/>
    <cellStyle name="40% - Accent5 2 2 2 4 6" xfId="18507" xr:uid="{118B23B3-C4CE-4C03-AF4E-F7DE025C4396}"/>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40299397-61B1-4121-A094-7558F64BEE5D}"/>
    <cellStyle name="40% - Accent5 2 2 2 5 2 2 2 2" xfId="43009" xr:uid="{646CC642-F459-4769-A967-DA9E50937403}"/>
    <cellStyle name="40% - Accent5 2 2 2 5 2 2 3" xfId="33730" xr:uid="{98878CCC-830D-4A62-A284-451C6C0F4C83}"/>
    <cellStyle name="40% - Accent5 2 2 2 5 2 2 4" xfId="25282" xr:uid="{DF784601-2A0E-4540-B06C-F93B51B62C4B}"/>
    <cellStyle name="40% - Accent5 2 2 2 5 2 3" xfId="12617" xr:uid="{0FE00417-F96A-4FA9-AF98-4E6331C633FA}"/>
    <cellStyle name="40% - Accent5 2 2 2 5 2 3 2" xfId="38792" xr:uid="{AB50B5EA-C41C-4D31-9E34-EBD1B1FB8D76}"/>
    <cellStyle name="40% - Accent5 2 2 2 5 2 4" xfId="29512" xr:uid="{7A6CC531-2A25-422D-B874-AF4C2C0E3F0C}"/>
    <cellStyle name="40% - Accent5 2 2 2 5 2 5" xfId="21065" xr:uid="{6994AFB5-D853-439F-8AB2-17C3750AED61}"/>
    <cellStyle name="40% - Accent5 2 2 2 5 3" xfId="6240" xr:uid="{00000000-0005-0000-0000-000054060000}"/>
    <cellStyle name="40% - Accent5 2 2 2 5 3 2" xfId="14690" xr:uid="{6FE8DA93-81D5-4C0E-B986-09D4354B9071}"/>
    <cellStyle name="40% - Accent5 2 2 2 5 3 2 2" xfId="40864" xr:uid="{AF6AB9A8-CB21-49C0-B948-38965A3CB61A}"/>
    <cellStyle name="40% - Accent5 2 2 2 5 3 3" xfId="31585" xr:uid="{582F4790-E6B9-421F-8474-3B57400F1976}"/>
    <cellStyle name="40% - Accent5 2 2 2 5 3 4" xfId="23137" xr:uid="{5F0B8B41-DC37-4DD9-89B5-0EF904A52676}"/>
    <cellStyle name="40% - Accent5 2 2 2 5 4" xfId="10472" xr:uid="{2084FE44-96ED-4053-9C86-986D85DD6DDA}"/>
    <cellStyle name="40% - Accent5 2 2 2 5 4 2" xfId="36647" xr:uid="{13629636-46B9-4F19-8376-4247E4BDB0AC}"/>
    <cellStyle name="40% - Accent5 2 2 2 5 5" xfId="27367" xr:uid="{7FBCF17A-CF0F-44DD-9142-18BD54FA1666}"/>
    <cellStyle name="40% - Accent5 2 2 2 5 6" xfId="18920" xr:uid="{123545B7-38EA-4073-97BC-D695E57668FF}"/>
    <cellStyle name="40% - Accent5 2 2 2 6" xfId="2347" xr:uid="{00000000-0005-0000-0000-000055060000}"/>
    <cellStyle name="40% - Accent5 2 2 2 6 2" xfId="6653" xr:uid="{00000000-0005-0000-0000-000056060000}"/>
    <cellStyle name="40% - Accent5 2 2 2 6 2 2" xfId="15103" xr:uid="{43679D1D-5B8B-40DA-B10A-FF32DF448A68}"/>
    <cellStyle name="40% - Accent5 2 2 2 6 2 2 2" xfId="41277" xr:uid="{0EF6F2F5-D780-4C88-9732-FE74A5712353}"/>
    <cellStyle name="40% - Accent5 2 2 2 6 2 3" xfId="31998" xr:uid="{E3A27BEB-D3E5-4932-893E-EF77AF67F130}"/>
    <cellStyle name="40% - Accent5 2 2 2 6 2 4" xfId="23550" xr:uid="{BD05898F-8DF8-4C3B-B842-9DD83D6893BD}"/>
    <cellStyle name="40% - Accent5 2 2 2 6 3" xfId="10885" xr:uid="{FE43508D-65D8-4285-915B-ADD33B2E80CE}"/>
    <cellStyle name="40% - Accent5 2 2 2 6 3 2" xfId="37060" xr:uid="{BFDB640C-A503-4D6D-8264-07C91CE9C524}"/>
    <cellStyle name="40% - Accent5 2 2 2 6 4" xfId="27780" xr:uid="{98916DBC-9A21-4D4A-9182-3F33B6938772}"/>
    <cellStyle name="40% - Accent5 2 2 2 6 5" xfId="19333" xr:uid="{453EF9D2-9F95-4D87-8B4C-F2339F502815}"/>
    <cellStyle name="40% - Accent5 2 2 2 7" xfId="4587" xr:uid="{00000000-0005-0000-0000-000057060000}"/>
    <cellStyle name="40% - Accent5 2 2 2 7 2" xfId="13037" xr:uid="{1B82BA4F-6F43-4782-966F-066706670719}"/>
    <cellStyle name="40% - Accent5 2 2 2 7 2 2" xfId="39211" xr:uid="{384E24B8-A003-4BEF-8A2D-95A9DDB820FA}"/>
    <cellStyle name="40% - Accent5 2 2 2 7 3" xfId="29932" xr:uid="{AC055E41-9A93-497D-B678-8EDEFEA87D05}"/>
    <cellStyle name="40% - Accent5 2 2 2 7 4" xfId="21484" xr:uid="{EE0DC813-54F1-4468-B1F2-27FE88FDBCF7}"/>
    <cellStyle name="40% - Accent5 2 2 2 8" xfId="8819" xr:uid="{94F29F31-7E13-4A85-827E-583F27F73B15}"/>
    <cellStyle name="40% - Accent5 2 2 2 8 2" xfId="34994" xr:uid="{D9509499-D829-46F7-B39C-153B62AA3C30}"/>
    <cellStyle name="40% - Accent5 2 2 2 9" xfId="34162" xr:uid="{01C133D2-1A93-4B8A-9DAC-04C64C069099}"/>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A4D31644-6300-4527-9AA6-3D3B3394C6BE}"/>
    <cellStyle name="40% - Accent5 2 2 3 2 2 2 2" xfId="41769" xr:uid="{1C38E9AB-4A0D-41A7-81BB-92BF026BB377}"/>
    <cellStyle name="40% - Accent5 2 2 3 2 2 3" xfId="32490" xr:uid="{64284688-0D29-404F-9437-E114C712C346}"/>
    <cellStyle name="40% - Accent5 2 2 3 2 2 4" xfId="24042" xr:uid="{510E0297-B0EC-4149-A9D4-8F4EE6A84C42}"/>
    <cellStyle name="40% - Accent5 2 2 3 2 3" xfId="11377" xr:uid="{226DE6E7-46A1-4ADB-93A8-D6C5AFA023A5}"/>
    <cellStyle name="40% - Accent5 2 2 3 2 3 2" xfId="37552" xr:uid="{52355B00-0998-429B-812F-C3A5F17FAD21}"/>
    <cellStyle name="40% - Accent5 2 2 3 2 4" xfId="28272" xr:uid="{B59D7711-239D-4CB7-8A64-DC1D32EDB651}"/>
    <cellStyle name="40% - Accent5 2 2 3 2 5" xfId="19825" xr:uid="{FFA129C7-7242-4BD8-BB57-BDF7F3267C3F}"/>
    <cellStyle name="40% - Accent5 2 2 3 3" xfId="5000" xr:uid="{00000000-0005-0000-0000-00005B060000}"/>
    <cellStyle name="40% - Accent5 2 2 3 3 2" xfId="13450" xr:uid="{6553E00C-BFF4-4C0C-8028-46C42D14D358}"/>
    <cellStyle name="40% - Accent5 2 2 3 3 2 2" xfId="39624" xr:uid="{CCD46DFD-464B-4185-BD09-4B9689F8F896}"/>
    <cellStyle name="40% - Accent5 2 2 3 3 3" xfId="30345" xr:uid="{FD5F05C9-D535-451C-A15F-85E45410D87F}"/>
    <cellStyle name="40% - Accent5 2 2 3 3 4" xfId="21897" xr:uid="{1F3EF333-EB59-487F-84F3-2B54A4BDC20B}"/>
    <cellStyle name="40% - Accent5 2 2 3 4" xfId="9232" xr:uid="{60B0A03A-D57E-4FD6-AA49-508F8F3074D4}"/>
    <cellStyle name="40% - Accent5 2 2 3 4 2" xfId="35407" xr:uid="{2F11F199-4A94-4538-ACB2-5E70DDACBF3C}"/>
    <cellStyle name="40% - Accent5 2 2 3 5" xfId="34577" xr:uid="{63EFB560-0399-48C3-9915-2DB11EA461DC}"/>
    <cellStyle name="40% - Accent5 2 2 3 6" xfId="26127" xr:uid="{BDA4B998-D08C-4215-A33B-6F827A894E58}"/>
    <cellStyle name="40% - Accent5 2 2 3 7" xfId="17680" xr:uid="{FE259E40-C503-4B8E-8032-2B33043DA7FE}"/>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BE9F9890-A400-476C-B163-E18B20491E73}"/>
    <cellStyle name="40% - Accent5 2 2 4 2 2 2 2" xfId="42182" xr:uid="{E2C2609C-A7A8-411C-99C5-4E524C4F8BE0}"/>
    <cellStyle name="40% - Accent5 2 2 4 2 2 3" xfId="32903" xr:uid="{130A4186-0815-44EB-B747-DA5481431E10}"/>
    <cellStyle name="40% - Accent5 2 2 4 2 2 4" xfId="24455" xr:uid="{23FF189A-79FC-436B-B1FF-39A67ECF800A}"/>
    <cellStyle name="40% - Accent5 2 2 4 2 3" xfId="11790" xr:uid="{57C51B23-05A7-4D8E-9AA3-D83D6CD7A447}"/>
    <cellStyle name="40% - Accent5 2 2 4 2 3 2" xfId="37965" xr:uid="{D3B87FA9-299D-4543-9D8B-E7188FA15274}"/>
    <cellStyle name="40% - Accent5 2 2 4 2 4" xfId="28685" xr:uid="{FAABC6E1-20AD-4C2F-9AD5-9D87B8F107CC}"/>
    <cellStyle name="40% - Accent5 2 2 4 2 5" xfId="20238" xr:uid="{3A8EC9A8-DA61-4A04-BCDC-059153C39B45}"/>
    <cellStyle name="40% - Accent5 2 2 4 3" xfId="5413" xr:uid="{00000000-0005-0000-0000-00005F060000}"/>
    <cellStyle name="40% - Accent5 2 2 4 3 2" xfId="13863" xr:uid="{B5008731-29C8-4A6F-B901-1168740B0202}"/>
    <cellStyle name="40% - Accent5 2 2 4 3 2 2" xfId="40037" xr:uid="{E0FD1C86-F54E-411B-841C-C604B2B4A9E9}"/>
    <cellStyle name="40% - Accent5 2 2 4 3 3" xfId="30758" xr:uid="{7897AD12-3911-440D-BB27-D8DEAC9EBD0F}"/>
    <cellStyle name="40% - Accent5 2 2 4 3 4" xfId="22310" xr:uid="{C680F658-1AA4-4401-B49C-610F3225EF97}"/>
    <cellStyle name="40% - Accent5 2 2 4 4" xfId="9645" xr:uid="{E3DE722E-F433-44E1-95DB-98AB1D276C74}"/>
    <cellStyle name="40% - Accent5 2 2 4 4 2" xfId="35820" xr:uid="{BEB7033C-0C87-42DD-BE6B-FB0CE6D76308}"/>
    <cellStyle name="40% - Accent5 2 2 4 5" xfId="26540" xr:uid="{F82B662E-3E72-402A-9C65-0B56ADDFBF72}"/>
    <cellStyle name="40% - Accent5 2 2 4 6" xfId="18093" xr:uid="{091DAB78-2880-420D-953E-2B74D4E5424C}"/>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D6FA8CF7-6C77-4010-B5EB-B91526545014}"/>
    <cellStyle name="40% - Accent5 2 2 5 2 2 2 2" xfId="42595" xr:uid="{8AD53369-2DF2-4618-9BF8-7CC916A3921D}"/>
    <cellStyle name="40% - Accent5 2 2 5 2 2 3" xfId="33316" xr:uid="{60D2520F-63FB-42B5-B75D-9B3A204B3069}"/>
    <cellStyle name="40% - Accent5 2 2 5 2 2 4" xfId="24868" xr:uid="{CAC9148E-072D-416A-BDF0-117DD679A11E}"/>
    <cellStyle name="40% - Accent5 2 2 5 2 3" xfId="12203" xr:uid="{067BFE7E-EE2E-41B7-92C2-3362CF0ADCC6}"/>
    <cellStyle name="40% - Accent5 2 2 5 2 3 2" xfId="38378" xr:uid="{4FC0AF13-AE65-46E0-B034-6781F6D5F8D8}"/>
    <cellStyle name="40% - Accent5 2 2 5 2 4" xfId="29098" xr:uid="{8E142830-A4EA-4A3F-A18D-D66B85D65C70}"/>
    <cellStyle name="40% - Accent5 2 2 5 2 5" xfId="20651" xr:uid="{23C0791C-F9E9-4855-965E-37F4C21B31FD}"/>
    <cellStyle name="40% - Accent5 2 2 5 3" xfId="5826" xr:uid="{00000000-0005-0000-0000-000063060000}"/>
    <cellStyle name="40% - Accent5 2 2 5 3 2" xfId="14276" xr:uid="{DDF576D3-0907-4E5D-BDDB-E12160B18026}"/>
    <cellStyle name="40% - Accent5 2 2 5 3 2 2" xfId="40450" xr:uid="{77327DD2-0482-406B-8980-F1A4840F379F}"/>
    <cellStyle name="40% - Accent5 2 2 5 3 3" xfId="31171" xr:uid="{AD8D8C40-7E58-4293-B39A-D01FBB1BF257}"/>
    <cellStyle name="40% - Accent5 2 2 5 3 4" xfId="22723" xr:uid="{4AF0602C-8D1C-46C8-B0C4-E6F5B64FFAF0}"/>
    <cellStyle name="40% - Accent5 2 2 5 4" xfId="10058" xr:uid="{04F4A895-307A-4769-A179-F612352CBED8}"/>
    <cellStyle name="40% - Accent5 2 2 5 4 2" xfId="36233" xr:uid="{CBF0BE66-83CD-487F-8F62-52A3E53642A7}"/>
    <cellStyle name="40% - Accent5 2 2 5 5" xfId="26953" xr:uid="{F59BDFD4-0BB9-4D86-A612-84497088FEE0}"/>
    <cellStyle name="40% - Accent5 2 2 5 6" xfId="18506" xr:uid="{CE977623-D151-490F-B2A8-F8DAA8694D71}"/>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BF00933F-9DBA-4CCC-A2CB-73A0BD87FB33}"/>
    <cellStyle name="40% - Accent5 2 2 6 2 2 2 2" xfId="43008" xr:uid="{DFBC8E28-2A1B-4F77-AE18-6AAC6A152CB8}"/>
    <cellStyle name="40% - Accent5 2 2 6 2 2 3" xfId="33729" xr:uid="{4A13EF54-75F3-4F57-8A32-10BDF4B71860}"/>
    <cellStyle name="40% - Accent5 2 2 6 2 2 4" xfId="25281" xr:uid="{4C613C93-5DD0-4525-B636-6F411C8F5513}"/>
    <cellStyle name="40% - Accent5 2 2 6 2 3" xfId="12616" xr:uid="{1DC6EFB9-C0E1-478A-B464-EDA33E2958AC}"/>
    <cellStyle name="40% - Accent5 2 2 6 2 3 2" xfId="38791" xr:uid="{06B13C24-EAA6-4743-A507-D5DB9B809F46}"/>
    <cellStyle name="40% - Accent5 2 2 6 2 4" xfId="29511" xr:uid="{C671CF7A-3C2E-4A51-B8A2-074D5260FBEE}"/>
    <cellStyle name="40% - Accent5 2 2 6 2 5" xfId="21064" xr:uid="{DE753F83-D610-4997-B05A-49EEFF417CC0}"/>
    <cellStyle name="40% - Accent5 2 2 6 3" xfId="6239" xr:uid="{00000000-0005-0000-0000-000067060000}"/>
    <cellStyle name="40% - Accent5 2 2 6 3 2" xfId="14689" xr:uid="{C20EAB2F-B4CC-4DA5-A177-271176FFC5EA}"/>
    <cellStyle name="40% - Accent5 2 2 6 3 2 2" xfId="40863" xr:uid="{E3183C80-54D6-48A8-838D-51F049D4FDC7}"/>
    <cellStyle name="40% - Accent5 2 2 6 3 3" xfId="31584" xr:uid="{67F4CF9A-CD4B-4083-AC98-86846023D3FA}"/>
    <cellStyle name="40% - Accent5 2 2 6 3 4" xfId="23136" xr:uid="{00F47993-5F26-4F71-9EB6-D8C98C5A74D5}"/>
    <cellStyle name="40% - Accent5 2 2 6 4" xfId="10471" xr:uid="{7BEAAAB5-0507-4044-8D42-4DDE0CDE627B}"/>
    <cellStyle name="40% - Accent5 2 2 6 4 2" xfId="36646" xr:uid="{FD5F2429-B0E2-4772-B195-3633A9DB850E}"/>
    <cellStyle name="40% - Accent5 2 2 6 5" xfId="27366" xr:uid="{D8E7930D-7C0D-4DB9-9F97-BF9402DCD702}"/>
    <cellStyle name="40% - Accent5 2 2 6 6" xfId="18919" xr:uid="{A2825B9D-7073-43C0-BD25-96831C968F24}"/>
    <cellStyle name="40% - Accent5 2 2 7" xfId="2346" xr:uid="{00000000-0005-0000-0000-000068060000}"/>
    <cellStyle name="40% - Accent5 2 2 7 2" xfId="6652" xr:uid="{00000000-0005-0000-0000-000069060000}"/>
    <cellStyle name="40% - Accent5 2 2 7 2 2" xfId="15102" xr:uid="{B052A1F0-FC59-4749-AD8A-A56C31AA4376}"/>
    <cellStyle name="40% - Accent5 2 2 7 2 2 2" xfId="41276" xr:uid="{441CBFD2-A1A6-496C-9403-534C3CBC240A}"/>
    <cellStyle name="40% - Accent5 2 2 7 2 3" xfId="31997" xr:uid="{EF6B9B45-411B-4E3C-83AC-6A70FF2F8032}"/>
    <cellStyle name="40% - Accent5 2 2 7 2 4" xfId="23549" xr:uid="{FC35C533-6AC6-4E41-95C1-C7867ADB83DE}"/>
    <cellStyle name="40% - Accent5 2 2 7 3" xfId="10884" xr:uid="{776545E9-B0A7-4C60-9C1E-2B982FA81837}"/>
    <cellStyle name="40% - Accent5 2 2 7 3 2" xfId="37059" xr:uid="{D9298658-47DF-4373-B07F-EFBE70232345}"/>
    <cellStyle name="40% - Accent5 2 2 7 4" xfId="27779" xr:uid="{3C7EC1E5-E349-4FA6-823D-18A51799A76F}"/>
    <cellStyle name="40% - Accent5 2 2 7 5" xfId="19332" xr:uid="{D9B2EA90-8E9E-4BC5-8F67-BBE3E8F94323}"/>
    <cellStyle name="40% - Accent5 2 2 8" xfId="4586" xr:uid="{00000000-0005-0000-0000-00006A060000}"/>
    <cellStyle name="40% - Accent5 2 2 8 2" xfId="13036" xr:uid="{9BA80CBB-D38A-43A2-924E-7AD001B6DCBB}"/>
    <cellStyle name="40% - Accent5 2 2 8 2 2" xfId="39210" xr:uid="{6485E915-4038-46E4-880C-0ECC58ED2F1A}"/>
    <cellStyle name="40% - Accent5 2 2 8 3" xfId="29931" xr:uid="{1BC9F9FE-5FD0-45BE-9EAD-4B433B0ED992}"/>
    <cellStyle name="40% - Accent5 2 2 8 4" xfId="21483" xr:uid="{C44A815A-00EB-4BE3-B51C-ECB571BFB82E}"/>
    <cellStyle name="40% - Accent5 2 2 9" xfId="8818" xr:uid="{BA30B7C8-3168-4E7E-9277-EB1321CFB571}"/>
    <cellStyle name="40% - Accent5 2 2 9 2" xfId="34993" xr:uid="{D84B750A-1CF0-45B4-A80B-803A5E8EEF26}"/>
    <cellStyle name="40% - Accent5 2 3" xfId="85" xr:uid="{00000000-0005-0000-0000-00006B060000}"/>
    <cellStyle name="40% - Accent5 2 3 10" xfId="25715" xr:uid="{97084297-3725-4124-B16A-902ECC41D785}"/>
    <cellStyle name="40% - Accent5 2 3 11" xfId="17268" xr:uid="{204E207A-F79E-48E1-8DE1-C3C831D2E3DE}"/>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8C4989E3-9473-4E87-BB54-29096515DD91}"/>
    <cellStyle name="40% - Accent5 2 3 2 2 2 2 2" xfId="41771" xr:uid="{EB06D7A8-171F-4A3F-B92F-2042CC3FA361}"/>
    <cellStyle name="40% - Accent5 2 3 2 2 2 3" xfId="32492" xr:uid="{1577BF17-6F6C-42E3-A920-D3CD47D40ED6}"/>
    <cellStyle name="40% - Accent5 2 3 2 2 2 4" xfId="24044" xr:uid="{C7D2AA67-6680-431D-B667-155D039A2895}"/>
    <cellStyle name="40% - Accent5 2 3 2 2 3" xfId="11379" xr:uid="{643CE1A1-4C40-448A-8CD2-CB1FC1387839}"/>
    <cellStyle name="40% - Accent5 2 3 2 2 3 2" xfId="37554" xr:uid="{47C3B8E4-3FBB-4C93-B282-13BCC4E0636B}"/>
    <cellStyle name="40% - Accent5 2 3 2 2 4" xfId="28274" xr:uid="{8E53D3E9-DD4B-4708-B4AB-D86337B00D71}"/>
    <cellStyle name="40% - Accent5 2 3 2 2 5" xfId="19827" xr:uid="{39D9513A-7E00-4BB0-94CB-0F4A3BFAA77E}"/>
    <cellStyle name="40% - Accent5 2 3 2 3" xfId="5002" xr:uid="{00000000-0005-0000-0000-00006F060000}"/>
    <cellStyle name="40% - Accent5 2 3 2 3 2" xfId="13452" xr:uid="{F3DDE435-7CCB-48E9-B5E3-C73CF1EB9DB0}"/>
    <cellStyle name="40% - Accent5 2 3 2 3 2 2" xfId="39626" xr:uid="{2C825455-6D2B-44E8-B152-F6329EE2EDA3}"/>
    <cellStyle name="40% - Accent5 2 3 2 3 3" xfId="30347" xr:uid="{469AD333-7491-411F-8A1F-2C63D6B4F4FC}"/>
    <cellStyle name="40% - Accent5 2 3 2 3 4" xfId="21899" xr:uid="{834EC5DE-1B91-492B-A8C5-80BAB6C525BA}"/>
    <cellStyle name="40% - Accent5 2 3 2 4" xfId="9234" xr:uid="{17DB14D0-D0CF-45AC-9BC1-0C0FACB1E184}"/>
    <cellStyle name="40% - Accent5 2 3 2 4 2" xfId="35409" xr:uid="{4B7D8F4F-B8F8-46F2-820B-6A2CA71BE63E}"/>
    <cellStyle name="40% - Accent5 2 3 2 5" xfId="34579" xr:uid="{62B21E10-9FDC-4AE6-B922-FA1B96376036}"/>
    <cellStyle name="40% - Accent5 2 3 2 6" xfId="26129" xr:uid="{B2E849B0-4051-42E4-9F54-C6E6256CEA77}"/>
    <cellStyle name="40% - Accent5 2 3 2 7" xfId="17682" xr:uid="{B33428FA-1DA9-45BF-881F-64B14F9AA0CD}"/>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EAB936C5-237A-4B87-9386-9F17AF9E3241}"/>
    <cellStyle name="40% - Accent5 2 3 3 2 2 2 2" xfId="42184" xr:uid="{7986DDA3-D845-44EA-845E-8E30F87B96CE}"/>
    <cellStyle name="40% - Accent5 2 3 3 2 2 3" xfId="32905" xr:uid="{78DE949C-EE28-4B65-8B01-820DE70E5C26}"/>
    <cellStyle name="40% - Accent5 2 3 3 2 2 4" xfId="24457" xr:uid="{61F09A86-6F9C-47D4-915D-5F4A98DA3135}"/>
    <cellStyle name="40% - Accent5 2 3 3 2 3" xfId="11792" xr:uid="{4DE57438-F726-4418-9850-1044065035F7}"/>
    <cellStyle name="40% - Accent5 2 3 3 2 3 2" xfId="37967" xr:uid="{A9FBAA98-1DD2-48BF-9E92-0915967CB827}"/>
    <cellStyle name="40% - Accent5 2 3 3 2 4" xfId="28687" xr:uid="{E6A00E10-C23B-47E8-A4D3-47043432DB32}"/>
    <cellStyle name="40% - Accent5 2 3 3 2 5" xfId="20240" xr:uid="{A531A689-8830-4668-9A97-D45BB84D8801}"/>
    <cellStyle name="40% - Accent5 2 3 3 3" xfId="5415" xr:uid="{00000000-0005-0000-0000-000073060000}"/>
    <cellStyle name="40% - Accent5 2 3 3 3 2" xfId="13865" xr:uid="{92B2ACC6-ABF5-4536-A53D-3489835DFCA5}"/>
    <cellStyle name="40% - Accent5 2 3 3 3 2 2" xfId="40039" xr:uid="{04C85F95-D684-4C6D-B874-4D91101F33BF}"/>
    <cellStyle name="40% - Accent5 2 3 3 3 3" xfId="30760" xr:uid="{476EB261-51BF-43C0-B079-D22FE0CD5615}"/>
    <cellStyle name="40% - Accent5 2 3 3 3 4" xfId="22312" xr:uid="{2B1623D7-BF6A-45B0-BCA3-C6353A2A20E4}"/>
    <cellStyle name="40% - Accent5 2 3 3 4" xfId="9647" xr:uid="{FA21607B-BB46-41E8-AA56-286290FFC28C}"/>
    <cellStyle name="40% - Accent5 2 3 3 4 2" xfId="35822" xr:uid="{B02142F9-03B6-4F59-B5E0-44338D3567F0}"/>
    <cellStyle name="40% - Accent5 2 3 3 5" xfId="26542" xr:uid="{F79F88F5-5E9A-4C03-B3F4-FF5372243065}"/>
    <cellStyle name="40% - Accent5 2 3 3 6" xfId="18095" xr:uid="{126CA4A6-C1D0-46A3-80F4-5CF9E379E3A9}"/>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5454535F-5CEF-4D64-A407-D1DB232FAAD0}"/>
    <cellStyle name="40% - Accent5 2 3 4 2 2 2 2" xfId="42597" xr:uid="{46C1D13E-5A5B-4008-A8C1-DED6F0428338}"/>
    <cellStyle name="40% - Accent5 2 3 4 2 2 3" xfId="33318" xr:uid="{AA8753FC-3D64-4869-BF9B-EED10BAF05D4}"/>
    <cellStyle name="40% - Accent5 2 3 4 2 2 4" xfId="24870" xr:uid="{4B9B247F-F184-4589-B84C-E294BC526120}"/>
    <cellStyle name="40% - Accent5 2 3 4 2 3" xfId="12205" xr:uid="{D527381C-8488-45AA-93F5-A79E0D66E3F0}"/>
    <cellStyle name="40% - Accent5 2 3 4 2 3 2" xfId="38380" xr:uid="{2BE89893-921A-45CF-B2E2-59D54358B236}"/>
    <cellStyle name="40% - Accent5 2 3 4 2 4" xfId="29100" xr:uid="{D0F5DF1E-36F6-4B3A-A242-35AD42C40976}"/>
    <cellStyle name="40% - Accent5 2 3 4 2 5" xfId="20653" xr:uid="{CF9F0E65-4BAC-4BCC-84E0-7FB39420CCE9}"/>
    <cellStyle name="40% - Accent5 2 3 4 3" xfId="5828" xr:uid="{00000000-0005-0000-0000-000077060000}"/>
    <cellStyle name="40% - Accent5 2 3 4 3 2" xfId="14278" xr:uid="{2F4D5E2D-623B-4D59-8995-5AC386A13509}"/>
    <cellStyle name="40% - Accent5 2 3 4 3 2 2" xfId="40452" xr:uid="{C5AE3858-03B6-4C28-9A10-E7938C7C0119}"/>
    <cellStyle name="40% - Accent5 2 3 4 3 3" xfId="31173" xr:uid="{19FFC10C-FDD7-44EE-85AD-00D3E020BEEE}"/>
    <cellStyle name="40% - Accent5 2 3 4 3 4" xfId="22725" xr:uid="{16A03375-443C-4F10-9BBD-B9848666D972}"/>
    <cellStyle name="40% - Accent5 2 3 4 4" xfId="10060" xr:uid="{1A3DD2CF-12BC-4691-8AEF-A31B478E7BA1}"/>
    <cellStyle name="40% - Accent5 2 3 4 4 2" xfId="36235" xr:uid="{02E43B20-0496-4BBA-B2A8-67B739F6984B}"/>
    <cellStyle name="40% - Accent5 2 3 4 5" xfId="26955" xr:uid="{D54585C1-941F-4AB6-8424-C9FD099C1117}"/>
    <cellStyle name="40% - Accent5 2 3 4 6" xfId="18508" xr:uid="{46AAF926-B309-4277-9A13-C4D1E37C280E}"/>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0585B52E-61DE-4ACC-8C9F-1DDCFB048D9B}"/>
    <cellStyle name="40% - Accent5 2 3 5 2 2 2 2" xfId="43010" xr:uid="{467EFF8C-92A5-4429-94A2-E6F7540C7D53}"/>
    <cellStyle name="40% - Accent5 2 3 5 2 2 3" xfId="33731" xr:uid="{CE874B8A-D1B7-4448-9EF4-4485CD8D623D}"/>
    <cellStyle name="40% - Accent5 2 3 5 2 2 4" xfId="25283" xr:uid="{8E7099E1-7686-46EB-B07E-4339B2456E31}"/>
    <cellStyle name="40% - Accent5 2 3 5 2 3" xfId="12618" xr:uid="{311C275A-391F-4602-86BB-BF0599B7CEEE}"/>
    <cellStyle name="40% - Accent5 2 3 5 2 3 2" xfId="38793" xr:uid="{7B73F283-7053-492B-BD97-CE16FC2E6FED}"/>
    <cellStyle name="40% - Accent5 2 3 5 2 4" xfId="29513" xr:uid="{D6620B70-2422-4EA6-BFD1-B31ACD1106F4}"/>
    <cellStyle name="40% - Accent5 2 3 5 2 5" xfId="21066" xr:uid="{351D5752-ADBE-4ACC-8F1A-36CCD5C52302}"/>
    <cellStyle name="40% - Accent5 2 3 5 3" xfId="6241" xr:uid="{00000000-0005-0000-0000-00007B060000}"/>
    <cellStyle name="40% - Accent5 2 3 5 3 2" xfId="14691" xr:uid="{64B412C8-A791-43CE-98EE-15BDA8761608}"/>
    <cellStyle name="40% - Accent5 2 3 5 3 2 2" xfId="40865" xr:uid="{DB4D28C7-2D78-4A0F-9EA6-E092DD590871}"/>
    <cellStyle name="40% - Accent5 2 3 5 3 3" xfId="31586" xr:uid="{18A20643-1770-4BE7-AF2C-C6B200E877F9}"/>
    <cellStyle name="40% - Accent5 2 3 5 3 4" xfId="23138" xr:uid="{604FD437-F8F8-4255-A4E2-510E4AFFA661}"/>
    <cellStyle name="40% - Accent5 2 3 5 4" xfId="10473" xr:uid="{681EE3A3-0B12-4D64-8ABA-337A8F49D873}"/>
    <cellStyle name="40% - Accent5 2 3 5 4 2" xfId="36648" xr:uid="{F161958B-EFA4-4353-A5CA-29DD777E294B}"/>
    <cellStyle name="40% - Accent5 2 3 5 5" xfId="27368" xr:uid="{E97C3D27-259E-4595-8FDD-5D8AE6896E0C}"/>
    <cellStyle name="40% - Accent5 2 3 5 6" xfId="18921" xr:uid="{0C40F694-56EA-4AE7-BCB9-35861140D90F}"/>
    <cellStyle name="40% - Accent5 2 3 6" xfId="2348" xr:uid="{00000000-0005-0000-0000-00007C060000}"/>
    <cellStyle name="40% - Accent5 2 3 6 2" xfId="6654" xr:uid="{00000000-0005-0000-0000-00007D060000}"/>
    <cellStyle name="40% - Accent5 2 3 6 2 2" xfId="15104" xr:uid="{E91C246A-CD5E-4BD7-A9C7-E674031CF4B5}"/>
    <cellStyle name="40% - Accent5 2 3 6 2 2 2" xfId="41278" xr:uid="{DFDB9255-5D79-4043-A567-BD6905E0886A}"/>
    <cellStyle name="40% - Accent5 2 3 6 2 3" xfId="31999" xr:uid="{9BCE45E3-4883-432C-A9C0-AD5586691EA7}"/>
    <cellStyle name="40% - Accent5 2 3 6 2 4" xfId="23551" xr:uid="{E20A8555-0B8E-4995-ADBE-1D96AE300536}"/>
    <cellStyle name="40% - Accent5 2 3 6 3" xfId="10886" xr:uid="{744CE673-E783-492C-8F56-38BCBACE03FC}"/>
    <cellStyle name="40% - Accent5 2 3 6 3 2" xfId="37061" xr:uid="{F8A4D9F9-B3A5-4932-AFA1-31D122787265}"/>
    <cellStyle name="40% - Accent5 2 3 6 4" xfId="27781" xr:uid="{4CC3C671-8545-4BA1-B70C-F9414C22628D}"/>
    <cellStyle name="40% - Accent5 2 3 6 5" xfId="19334" xr:uid="{40C229FE-570F-45EB-8B4D-F20D9EDA9DEA}"/>
    <cellStyle name="40% - Accent5 2 3 7" xfId="4588" xr:uid="{00000000-0005-0000-0000-00007E060000}"/>
    <cellStyle name="40% - Accent5 2 3 7 2" xfId="13038" xr:uid="{C30A7A3B-1363-4A58-BE1E-E5A162D54ED9}"/>
    <cellStyle name="40% - Accent5 2 3 7 2 2" xfId="39212" xr:uid="{EF54F632-3F7F-4C5B-90CC-89D9623230E0}"/>
    <cellStyle name="40% - Accent5 2 3 7 3" xfId="29933" xr:uid="{11130CA0-D1DB-4982-86F0-19CDF3C69018}"/>
    <cellStyle name="40% - Accent5 2 3 7 4" xfId="21485" xr:uid="{9F5B2856-5421-41BF-B0CC-F9BE555523B5}"/>
    <cellStyle name="40% - Accent5 2 3 8" xfId="8820" xr:uid="{02BFF359-DB22-4AB6-B643-6B80BC526C59}"/>
    <cellStyle name="40% - Accent5 2 3 8 2" xfId="34995" xr:uid="{7960B3D9-0C7B-4AA8-966F-6C4DA9F27952}"/>
    <cellStyle name="40% - Accent5 2 3 9" xfId="34163" xr:uid="{4063F565-6E6B-4B77-9095-BCF25E892752}"/>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6D06A247-6426-43AE-BCFC-D0432D928078}"/>
    <cellStyle name="40% - Accent5 2 4 2 2 2 2" xfId="41768" xr:uid="{8922E473-40C2-4DD2-84CD-B55204B1AF99}"/>
    <cellStyle name="40% - Accent5 2 4 2 2 3" xfId="32489" xr:uid="{F8A9668C-6BEC-485C-BE94-F0A8379F27C2}"/>
    <cellStyle name="40% - Accent5 2 4 2 2 4" xfId="24041" xr:uid="{EF36CC56-8B23-4F3B-9997-7F7BAE9BF064}"/>
    <cellStyle name="40% - Accent5 2 4 2 3" xfId="11376" xr:uid="{939D8B45-947A-445A-A3D7-6B48701B2991}"/>
    <cellStyle name="40% - Accent5 2 4 2 3 2" xfId="37551" xr:uid="{1C99DC17-E692-4CFB-BA24-83B8746C344E}"/>
    <cellStyle name="40% - Accent5 2 4 2 4" xfId="28271" xr:uid="{7E82DA88-D909-499C-A462-D1E2EF2C6E68}"/>
    <cellStyle name="40% - Accent5 2 4 2 5" xfId="19824" xr:uid="{4A1D6AE1-EEF0-47F8-9E1B-29B8D278A77B}"/>
    <cellStyle name="40% - Accent5 2 4 3" xfId="4999" xr:uid="{00000000-0005-0000-0000-000082060000}"/>
    <cellStyle name="40% - Accent5 2 4 3 2" xfId="13449" xr:uid="{70105A36-2A5D-4A16-B118-DC1B1A85F712}"/>
    <cellStyle name="40% - Accent5 2 4 3 2 2" xfId="39623" xr:uid="{750F08A2-27E5-4A8E-8DFF-E39373E213A8}"/>
    <cellStyle name="40% - Accent5 2 4 3 3" xfId="30344" xr:uid="{A6A2BCE6-FB30-4BC6-A3BA-61CBB21D4603}"/>
    <cellStyle name="40% - Accent5 2 4 3 4" xfId="21896" xr:uid="{6395BFDC-E7B4-42A9-8697-2231C6E4F767}"/>
    <cellStyle name="40% - Accent5 2 4 4" xfId="9231" xr:uid="{CA542DED-22CD-47CC-99DE-BDECE6B5DF35}"/>
    <cellStyle name="40% - Accent5 2 4 4 2" xfId="35406" xr:uid="{262DC3CA-5EFB-4CA5-BEE0-3B43DA1CC28B}"/>
    <cellStyle name="40% - Accent5 2 4 5" xfId="34576" xr:uid="{4F83F716-4DE8-4C05-8934-DDBF3685FC06}"/>
    <cellStyle name="40% - Accent5 2 4 6" xfId="26126" xr:uid="{3EF52B7D-2774-4E66-AAAF-21BEB94A45C0}"/>
    <cellStyle name="40% - Accent5 2 4 7" xfId="17679" xr:uid="{8A4D4758-1859-48C7-B08F-165D94591365}"/>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207B1C97-AE1A-45BD-9104-E906DBF710E0}"/>
    <cellStyle name="40% - Accent5 2 5 2 2 2 2" xfId="42181" xr:uid="{3A343A42-8D14-4577-8A68-1F97A690D91B}"/>
    <cellStyle name="40% - Accent5 2 5 2 2 3" xfId="32902" xr:uid="{2DBEA718-0E9C-41CD-BDA6-36362B9C3465}"/>
    <cellStyle name="40% - Accent5 2 5 2 2 4" xfId="24454" xr:uid="{B7D261B9-4C1A-4192-951D-F79F6B18C239}"/>
    <cellStyle name="40% - Accent5 2 5 2 3" xfId="11789" xr:uid="{527D6E7E-3355-4135-8522-F0671DE2CD1C}"/>
    <cellStyle name="40% - Accent5 2 5 2 3 2" xfId="37964" xr:uid="{B6D65295-9ABD-40F2-9560-BB6DB80A0C8C}"/>
    <cellStyle name="40% - Accent5 2 5 2 4" xfId="28684" xr:uid="{14C5DB1A-7015-4204-9F53-909839530E01}"/>
    <cellStyle name="40% - Accent5 2 5 2 5" xfId="20237" xr:uid="{A333D8B9-9525-48E9-B393-00BF97F0C315}"/>
    <cellStyle name="40% - Accent5 2 5 3" xfId="5412" xr:uid="{00000000-0005-0000-0000-000086060000}"/>
    <cellStyle name="40% - Accent5 2 5 3 2" xfId="13862" xr:uid="{4D9DCEA1-8A20-4F3A-ADE0-4A6C9088E5EB}"/>
    <cellStyle name="40% - Accent5 2 5 3 2 2" xfId="40036" xr:uid="{B344309F-FF10-41FB-A539-B0DDB3C6BCD5}"/>
    <cellStyle name="40% - Accent5 2 5 3 3" xfId="30757" xr:uid="{E00199E3-5368-4704-8700-BB79584F8599}"/>
    <cellStyle name="40% - Accent5 2 5 3 4" xfId="22309" xr:uid="{E31C3DEF-A6F6-4285-A533-1614A9A51E10}"/>
    <cellStyle name="40% - Accent5 2 5 4" xfId="9644" xr:uid="{0EF2ADE2-7E26-4441-87D7-EA00129406E5}"/>
    <cellStyle name="40% - Accent5 2 5 4 2" xfId="35819" xr:uid="{06206FAF-1710-4DBA-8ABA-D2FC8A336A1B}"/>
    <cellStyle name="40% - Accent5 2 5 5" xfId="26539" xr:uid="{31E4B503-A2B0-4837-AE3B-A1BD8D7E063A}"/>
    <cellStyle name="40% - Accent5 2 5 6" xfId="18092" xr:uid="{49FC0E7E-0077-4834-B986-E5C0CF400330}"/>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04B6F954-9DDE-4928-8768-82CE7F2C42D6}"/>
    <cellStyle name="40% - Accent5 2 6 2 2 2 2" xfId="42594" xr:uid="{4EDFAB1C-2958-437D-94AE-0AE13C20D409}"/>
    <cellStyle name="40% - Accent5 2 6 2 2 3" xfId="33315" xr:uid="{5BB243D3-6933-4849-9529-F30A7F041C0B}"/>
    <cellStyle name="40% - Accent5 2 6 2 2 4" xfId="24867" xr:uid="{C8E5CD36-35E0-4B39-884F-7A9D1F64F52A}"/>
    <cellStyle name="40% - Accent5 2 6 2 3" xfId="12202" xr:uid="{5FFB8B7E-2514-4D85-9FBD-987E633507FE}"/>
    <cellStyle name="40% - Accent5 2 6 2 3 2" xfId="38377" xr:uid="{380D3F26-7536-4C75-9289-00BD733E9042}"/>
    <cellStyle name="40% - Accent5 2 6 2 4" xfId="29097" xr:uid="{EB65D78B-6984-4D9F-AB05-2ED3F8A7E1EC}"/>
    <cellStyle name="40% - Accent5 2 6 2 5" xfId="20650" xr:uid="{6DED2DE6-4723-4395-8EB8-19D8BFA888F0}"/>
    <cellStyle name="40% - Accent5 2 6 3" xfId="5825" xr:uid="{00000000-0005-0000-0000-00008A060000}"/>
    <cellStyle name="40% - Accent5 2 6 3 2" xfId="14275" xr:uid="{02963677-0E98-4200-BE1E-9CA3C5DAA120}"/>
    <cellStyle name="40% - Accent5 2 6 3 2 2" xfId="40449" xr:uid="{AD962DCE-4119-4108-9FEA-D7B39F4A76E0}"/>
    <cellStyle name="40% - Accent5 2 6 3 3" xfId="31170" xr:uid="{E1DF9BCD-749A-46EF-B1CF-80582F70F9BC}"/>
    <cellStyle name="40% - Accent5 2 6 3 4" xfId="22722" xr:uid="{ADBD436E-361F-4B0E-92E2-0D0748E2C1E6}"/>
    <cellStyle name="40% - Accent5 2 6 4" xfId="10057" xr:uid="{453C3A21-4968-4BB4-B4AA-FB7C1A34B003}"/>
    <cellStyle name="40% - Accent5 2 6 4 2" xfId="36232" xr:uid="{020A97AF-3A3B-4A2B-8A2C-2F3D22209807}"/>
    <cellStyle name="40% - Accent5 2 6 5" xfId="26952" xr:uid="{07A42F04-47FF-4206-ADD8-F01DD6B2654F}"/>
    <cellStyle name="40% - Accent5 2 6 6" xfId="18505" xr:uid="{98553818-D53D-4A53-9E40-A5716AC1BD94}"/>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2AF720D3-6FE2-4988-8B77-BAF4D5CC6084}"/>
    <cellStyle name="40% - Accent5 2 7 2 2 2 2" xfId="43007" xr:uid="{69764944-4B5B-4239-B50C-7975546979EA}"/>
    <cellStyle name="40% - Accent5 2 7 2 2 3" xfId="33728" xr:uid="{985846A0-D3F7-402E-9A13-D26CA0B64E35}"/>
    <cellStyle name="40% - Accent5 2 7 2 2 4" xfId="25280" xr:uid="{1D9A84F0-F578-498D-923B-FA98DFCA7444}"/>
    <cellStyle name="40% - Accent5 2 7 2 3" xfId="12615" xr:uid="{EC8E2B38-BC88-46C9-BCD6-21E879C1A81A}"/>
    <cellStyle name="40% - Accent5 2 7 2 3 2" xfId="38790" xr:uid="{5D58DE7A-6CDD-4FA1-8BA8-8B3C491AF98B}"/>
    <cellStyle name="40% - Accent5 2 7 2 4" xfId="29510" xr:uid="{560B4E78-6FBA-4C2E-9058-02AA32C58B01}"/>
    <cellStyle name="40% - Accent5 2 7 2 5" xfId="21063" xr:uid="{A1650A79-2BB0-46BD-872D-C828138C7C21}"/>
    <cellStyle name="40% - Accent5 2 7 3" xfId="6238" xr:uid="{00000000-0005-0000-0000-00008E060000}"/>
    <cellStyle name="40% - Accent5 2 7 3 2" xfId="14688" xr:uid="{650D4E24-3448-4AA6-9CA0-EDE62BF7F470}"/>
    <cellStyle name="40% - Accent5 2 7 3 2 2" xfId="40862" xr:uid="{CB433702-9816-48B3-924A-F60FACDF7201}"/>
    <cellStyle name="40% - Accent5 2 7 3 3" xfId="31583" xr:uid="{B52CE70C-F583-4015-B083-0A71AF13C2FA}"/>
    <cellStyle name="40% - Accent5 2 7 3 4" xfId="23135" xr:uid="{C81F6EF7-84C0-4325-B30C-CA670A5A8E2C}"/>
    <cellStyle name="40% - Accent5 2 7 4" xfId="10470" xr:uid="{0A43AAD7-0DE0-451D-83C6-3A9E961DFCDC}"/>
    <cellStyle name="40% - Accent5 2 7 4 2" xfId="36645" xr:uid="{CEC85251-9471-4678-A759-2A33BF4D1E8C}"/>
    <cellStyle name="40% - Accent5 2 7 5" xfId="27365" xr:uid="{786BFDE4-7796-443A-BA49-54CA0775B447}"/>
    <cellStyle name="40% - Accent5 2 7 6" xfId="18918" xr:uid="{85E79C0A-7820-47E7-8D99-19D9B60E0C4D}"/>
    <cellStyle name="40% - Accent5 2 8" xfId="2345" xr:uid="{00000000-0005-0000-0000-00008F060000}"/>
    <cellStyle name="40% - Accent5 2 8 2" xfId="6651" xr:uid="{00000000-0005-0000-0000-000090060000}"/>
    <cellStyle name="40% - Accent5 2 8 2 2" xfId="15101" xr:uid="{339098A1-28F1-4CED-9146-9FEE38DFE86D}"/>
    <cellStyle name="40% - Accent5 2 8 2 2 2" xfId="41275" xr:uid="{37FF1EFE-1D4C-4350-8ACC-05981B1E70A1}"/>
    <cellStyle name="40% - Accent5 2 8 2 3" xfId="31996" xr:uid="{3C329407-7865-49E7-A432-54D74C9A650F}"/>
    <cellStyle name="40% - Accent5 2 8 2 4" xfId="23548" xr:uid="{C06D344B-D0BC-4383-A1C8-A1A564991F54}"/>
    <cellStyle name="40% - Accent5 2 8 3" xfId="10883" xr:uid="{B0E89D37-2D33-4FDE-80B0-C896DA83FCB4}"/>
    <cellStyle name="40% - Accent5 2 8 3 2" xfId="37058" xr:uid="{84BD9F30-2E00-4CE1-8E37-B847C587309F}"/>
    <cellStyle name="40% - Accent5 2 8 4" xfId="27778" xr:uid="{15F415C3-35AA-4D1B-8996-B4D4ED771B36}"/>
    <cellStyle name="40% - Accent5 2 8 5" xfId="19331" xr:uid="{F82B87DC-53F3-4B55-A67F-A22243112245}"/>
    <cellStyle name="40% - Accent5 2 9" xfId="4585" xr:uid="{00000000-0005-0000-0000-000091060000}"/>
    <cellStyle name="40% - Accent5 2 9 2" xfId="13035" xr:uid="{CCEAB8B4-1D72-4F4C-B3B0-0B8B8C6A775E}"/>
    <cellStyle name="40% - Accent5 2 9 2 2" xfId="39209" xr:uid="{EE8C57A9-67C0-477B-8474-C300E51ABF7A}"/>
    <cellStyle name="40% - Accent5 2 9 3" xfId="29930" xr:uid="{F9EBF2EC-2ADF-4D47-ACDB-44FCDF995DE8}"/>
    <cellStyle name="40% - Accent5 2 9 4" xfId="21482" xr:uid="{EE90E286-5413-4A08-A2A0-8CC056461AFA}"/>
    <cellStyle name="40% - Accent5 3" xfId="86" xr:uid="{00000000-0005-0000-0000-000092060000}"/>
    <cellStyle name="40% - Accent5 3 10" xfId="34164" xr:uid="{10065207-A193-44E7-B11B-3077EB016199}"/>
    <cellStyle name="40% - Accent5 3 11" xfId="25716" xr:uid="{B275D2BB-AAB4-4E7A-BE12-1CA4C1D8895E}"/>
    <cellStyle name="40% - Accent5 3 12" xfId="17269" xr:uid="{EFA77627-3FC2-45AE-9285-55CAFB0683E2}"/>
    <cellStyle name="40% - Accent5 3 2" xfId="87" xr:uid="{00000000-0005-0000-0000-000093060000}"/>
    <cellStyle name="40% - Accent5 3 2 10" xfId="25717" xr:uid="{FFD10A0B-D5D9-4F10-8D34-33D2FF102A86}"/>
    <cellStyle name="40% - Accent5 3 2 11" xfId="17270" xr:uid="{D4FCD537-973B-4FB4-A370-57A1AFE2D783}"/>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BC62BC25-5915-4FE5-BFE9-8678D16F9B0B}"/>
    <cellStyle name="40% - Accent5 3 2 2 2 2 2 2" xfId="41773" xr:uid="{3ABC0DFA-AEBD-4C58-A639-1A3C434F9DAD}"/>
    <cellStyle name="40% - Accent5 3 2 2 2 2 3" xfId="32494" xr:uid="{2B70BB33-D1E1-45C1-8FE4-DFCC32A9B252}"/>
    <cellStyle name="40% - Accent5 3 2 2 2 2 4" xfId="24046" xr:uid="{81C35B75-E536-4922-B1B3-E84A955494A4}"/>
    <cellStyle name="40% - Accent5 3 2 2 2 3" xfId="11381" xr:uid="{723935BF-3039-45A0-B345-DB9EA4E3D566}"/>
    <cellStyle name="40% - Accent5 3 2 2 2 3 2" xfId="37556" xr:uid="{1E629FEC-0025-4515-AD97-B24DB48C3FEC}"/>
    <cellStyle name="40% - Accent5 3 2 2 2 4" xfId="28276" xr:uid="{D4CFBA6C-FA45-449B-9136-8F3746AE9E60}"/>
    <cellStyle name="40% - Accent5 3 2 2 2 5" xfId="19829" xr:uid="{5A2543E7-014A-47C6-B988-BD00D8994332}"/>
    <cellStyle name="40% - Accent5 3 2 2 3" xfId="5004" xr:uid="{00000000-0005-0000-0000-000097060000}"/>
    <cellStyle name="40% - Accent5 3 2 2 3 2" xfId="13454" xr:uid="{064384EF-A809-4C45-933B-B8056E4B5966}"/>
    <cellStyle name="40% - Accent5 3 2 2 3 2 2" xfId="39628" xr:uid="{EF14AE6C-39D4-4A3C-ACE3-5562FB234A4F}"/>
    <cellStyle name="40% - Accent5 3 2 2 3 3" xfId="30349" xr:uid="{7CA8B469-8649-4C36-B533-DD4BE49FB6B3}"/>
    <cellStyle name="40% - Accent5 3 2 2 3 4" xfId="21901" xr:uid="{70D8A24E-5384-4993-B3CE-C03545DBA029}"/>
    <cellStyle name="40% - Accent5 3 2 2 4" xfId="9236" xr:uid="{3D5E8BEF-9459-41D8-B1D4-B636F2403757}"/>
    <cellStyle name="40% - Accent5 3 2 2 4 2" xfId="35411" xr:uid="{A1F80426-1F7E-4BF7-91DF-BB92255C2168}"/>
    <cellStyle name="40% - Accent5 3 2 2 5" xfId="34581" xr:uid="{5AE9455D-E450-4E82-9A12-13D8B58823E2}"/>
    <cellStyle name="40% - Accent5 3 2 2 6" xfId="26131" xr:uid="{66B5EDDC-5942-4BC3-BF5C-68FA4193FD59}"/>
    <cellStyle name="40% - Accent5 3 2 2 7" xfId="17684" xr:uid="{7018EF6D-0A4D-44DB-8043-974A1307BFA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1B6D3AC5-62BC-4331-B7DA-91AEF53ED04A}"/>
    <cellStyle name="40% - Accent5 3 2 3 2 2 2 2" xfId="42186" xr:uid="{EA38E9F8-5A3C-4D5D-80F5-6002459C05F8}"/>
    <cellStyle name="40% - Accent5 3 2 3 2 2 3" xfId="32907" xr:uid="{1D43DCAB-1508-4E4F-9161-0BECA267C03B}"/>
    <cellStyle name="40% - Accent5 3 2 3 2 2 4" xfId="24459" xr:uid="{D877DA6D-89A9-4603-9517-62A8B2BB56CB}"/>
    <cellStyle name="40% - Accent5 3 2 3 2 3" xfId="11794" xr:uid="{7EE3AF90-C54D-4224-98FF-994EEC5292E3}"/>
    <cellStyle name="40% - Accent5 3 2 3 2 3 2" xfId="37969" xr:uid="{684B59E4-B338-469E-8275-61AEF4099328}"/>
    <cellStyle name="40% - Accent5 3 2 3 2 4" xfId="28689" xr:uid="{6149A8F4-3C50-4B93-B59F-8010225F35A9}"/>
    <cellStyle name="40% - Accent5 3 2 3 2 5" xfId="20242" xr:uid="{DD317D07-9947-4976-BCF0-108138395C1B}"/>
    <cellStyle name="40% - Accent5 3 2 3 3" xfId="5417" xr:uid="{00000000-0005-0000-0000-00009B060000}"/>
    <cellStyle name="40% - Accent5 3 2 3 3 2" xfId="13867" xr:uid="{2CC216AD-3D80-4BDB-A0C4-FFD0DD2A0226}"/>
    <cellStyle name="40% - Accent5 3 2 3 3 2 2" xfId="40041" xr:uid="{99532261-065A-43F7-8446-FDC75899BC37}"/>
    <cellStyle name="40% - Accent5 3 2 3 3 3" xfId="30762" xr:uid="{0B4483A2-7FA0-4441-91CB-5FD643285D3A}"/>
    <cellStyle name="40% - Accent5 3 2 3 3 4" xfId="22314" xr:uid="{CB2E08FE-B023-4AD5-ABDB-F18C2CD5846C}"/>
    <cellStyle name="40% - Accent5 3 2 3 4" xfId="9649" xr:uid="{1F1C01B6-3C47-4A62-94BC-F2E2626CFE80}"/>
    <cellStyle name="40% - Accent5 3 2 3 4 2" xfId="35824" xr:uid="{C81EA9D7-8A71-40FB-B4AD-396DC4FD4055}"/>
    <cellStyle name="40% - Accent5 3 2 3 5" xfId="26544" xr:uid="{54E55D6A-1FC7-46DA-821D-A898F0D2EEEE}"/>
    <cellStyle name="40% - Accent5 3 2 3 6" xfId="18097" xr:uid="{8519EE1C-1782-4A10-91B0-48B35A917D17}"/>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AA499D92-94D6-4920-80D9-CA006A22457C}"/>
    <cellStyle name="40% - Accent5 3 2 4 2 2 2 2" xfId="42599" xr:uid="{E613D012-90D3-4469-81D0-F0B3B9A9F719}"/>
    <cellStyle name="40% - Accent5 3 2 4 2 2 3" xfId="33320" xr:uid="{6C48FD6B-31A0-4FFD-9A89-5B7D9B10EF71}"/>
    <cellStyle name="40% - Accent5 3 2 4 2 2 4" xfId="24872" xr:uid="{0B594114-7901-4899-A132-11783D4DD2EF}"/>
    <cellStyle name="40% - Accent5 3 2 4 2 3" xfId="12207" xr:uid="{43F38BAC-97A1-4B74-A400-949B9A79837B}"/>
    <cellStyle name="40% - Accent5 3 2 4 2 3 2" xfId="38382" xr:uid="{0563D12F-3C81-4EC3-B579-4BF1032DAA41}"/>
    <cellStyle name="40% - Accent5 3 2 4 2 4" xfId="29102" xr:uid="{D9809DAE-D3F2-497D-A56A-8FEC94D6903C}"/>
    <cellStyle name="40% - Accent5 3 2 4 2 5" xfId="20655" xr:uid="{37586FC3-0BB3-4741-BE51-660203EA8B6B}"/>
    <cellStyle name="40% - Accent5 3 2 4 3" xfId="5830" xr:uid="{00000000-0005-0000-0000-00009F060000}"/>
    <cellStyle name="40% - Accent5 3 2 4 3 2" xfId="14280" xr:uid="{4DE5067B-984F-4097-802F-77A007897E9D}"/>
    <cellStyle name="40% - Accent5 3 2 4 3 2 2" xfId="40454" xr:uid="{800C2D0A-CFEE-4929-BEB9-1403DC1BD5C4}"/>
    <cellStyle name="40% - Accent5 3 2 4 3 3" xfId="31175" xr:uid="{73E1ACDE-9899-4722-A1C6-13DE7546E558}"/>
    <cellStyle name="40% - Accent5 3 2 4 3 4" xfId="22727" xr:uid="{CC743C2C-F289-4FCF-A0DE-77AA4DFE831F}"/>
    <cellStyle name="40% - Accent5 3 2 4 4" xfId="10062" xr:uid="{7E326C63-2E5C-444F-B19A-88B650D215E9}"/>
    <cellStyle name="40% - Accent5 3 2 4 4 2" xfId="36237" xr:uid="{4444CA95-56ED-45FB-A218-129F837C2FA9}"/>
    <cellStyle name="40% - Accent5 3 2 4 5" xfId="26957" xr:uid="{DA365F9B-651A-406F-97C5-A935BAFF0D83}"/>
    <cellStyle name="40% - Accent5 3 2 4 6" xfId="18510" xr:uid="{EF109E05-48C5-4437-8254-05C69CDD7FA0}"/>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5497843E-EB04-41B1-AF09-BF2C348E7E35}"/>
    <cellStyle name="40% - Accent5 3 2 5 2 2 2 2" xfId="43012" xr:uid="{FBDC46A7-34C8-4058-B437-2CEFCF0F8161}"/>
    <cellStyle name="40% - Accent5 3 2 5 2 2 3" xfId="33733" xr:uid="{B42B4216-4DB3-41A2-A603-69D59F2C042B}"/>
    <cellStyle name="40% - Accent5 3 2 5 2 2 4" xfId="25285" xr:uid="{926CF550-C022-478B-A02A-5BA32CB825BF}"/>
    <cellStyle name="40% - Accent5 3 2 5 2 3" xfId="12620" xr:uid="{5C7B0D11-DB19-4EB9-AE8E-66FA8957C877}"/>
    <cellStyle name="40% - Accent5 3 2 5 2 3 2" xfId="38795" xr:uid="{5B03415E-5933-419F-9F1B-5E2060FB0497}"/>
    <cellStyle name="40% - Accent5 3 2 5 2 4" xfId="29515" xr:uid="{FDD7F69C-BCD2-40CA-A55B-BFD432594AEF}"/>
    <cellStyle name="40% - Accent5 3 2 5 2 5" xfId="21068" xr:uid="{ED47AEFC-BDE3-4A0B-83BB-2F21165EF432}"/>
    <cellStyle name="40% - Accent5 3 2 5 3" xfId="6243" xr:uid="{00000000-0005-0000-0000-0000A3060000}"/>
    <cellStyle name="40% - Accent5 3 2 5 3 2" xfId="14693" xr:uid="{65DE4F7D-1BE0-493B-A8F4-BB3972012513}"/>
    <cellStyle name="40% - Accent5 3 2 5 3 2 2" xfId="40867" xr:uid="{5BE25624-6C98-4965-B8FB-7306459337BC}"/>
    <cellStyle name="40% - Accent5 3 2 5 3 3" xfId="31588" xr:uid="{3D50608F-DB5C-41B5-92D6-613BC0C68F53}"/>
    <cellStyle name="40% - Accent5 3 2 5 3 4" xfId="23140" xr:uid="{3BD7FA00-2FBF-4C97-80A4-66D1A2D525DC}"/>
    <cellStyle name="40% - Accent5 3 2 5 4" xfId="10475" xr:uid="{997BC8DF-BAFA-43C8-8357-DFEE1789D617}"/>
    <cellStyle name="40% - Accent5 3 2 5 4 2" xfId="36650" xr:uid="{96057A7F-30BF-4936-A8CD-02FBEAB3C34F}"/>
    <cellStyle name="40% - Accent5 3 2 5 5" xfId="27370" xr:uid="{BA3F8FD9-4730-4B95-A7BC-1BC2B9DE8CBE}"/>
    <cellStyle name="40% - Accent5 3 2 5 6" xfId="18923" xr:uid="{F79F1513-ABA4-45B9-8465-6345B4272F64}"/>
    <cellStyle name="40% - Accent5 3 2 6" xfId="2350" xr:uid="{00000000-0005-0000-0000-0000A4060000}"/>
    <cellStyle name="40% - Accent5 3 2 6 2" xfId="6656" xr:uid="{00000000-0005-0000-0000-0000A5060000}"/>
    <cellStyle name="40% - Accent5 3 2 6 2 2" xfId="15106" xr:uid="{3A221719-9914-4FFD-8042-258A6B0D4314}"/>
    <cellStyle name="40% - Accent5 3 2 6 2 2 2" xfId="41280" xr:uid="{1B6F9589-0F7F-4536-94CA-8EB0215772F1}"/>
    <cellStyle name="40% - Accent5 3 2 6 2 3" xfId="32001" xr:uid="{B8004167-8642-4D98-A020-2D0CFE0CA566}"/>
    <cellStyle name="40% - Accent5 3 2 6 2 4" xfId="23553" xr:uid="{9C7F35E9-6045-407A-B33E-AD68E901AF65}"/>
    <cellStyle name="40% - Accent5 3 2 6 3" xfId="10888" xr:uid="{4D8D5AB8-9CE5-4B76-9D5F-10E91E240BD4}"/>
    <cellStyle name="40% - Accent5 3 2 6 3 2" xfId="37063" xr:uid="{ABCCD82C-6B2A-48B4-BC61-D4784811EF06}"/>
    <cellStyle name="40% - Accent5 3 2 6 4" xfId="27783" xr:uid="{C86E518D-1509-4EDA-A918-0666CA8050CE}"/>
    <cellStyle name="40% - Accent5 3 2 6 5" xfId="19336" xr:uid="{F9E08945-8D68-426A-8228-EB3A0683D309}"/>
    <cellStyle name="40% - Accent5 3 2 7" xfId="4590" xr:uid="{00000000-0005-0000-0000-0000A6060000}"/>
    <cellStyle name="40% - Accent5 3 2 7 2" xfId="13040" xr:uid="{9FEC88F8-9892-4DE1-BF63-D8A9F6F9EDA9}"/>
    <cellStyle name="40% - Accent5 3 2 7 2 2" xfId="39214" xr:uid="{87C86C45-AEEA-4355-827E-9BCCB6F981CA}"/>
    <cellStyle name="40% - Accent5 3 2 7 3" xfId="29935" xr:uid="{E2D62214-6C27-47B0-96FA-28827959DB8D}"/>
    <cellStyle name="40% - Accent5 3 2 7 4" xfId="21487" xr:uid="{A7D10AE0-0C47-4761-8F89-71522EB3A1AF}"/>
    <cellStyle name="40% - Accent5 3 2 8" xfId="8822" xr:uid="{879B47BE-DAEE-476D-8AF7-966265E0CEAE}"/>
    <cellStyle name="40% - Accent5 3 2 8 2" xfId="34997" xr:uid="{A6482926-B282-4ED1-852F-C7054C1B9687}"/>
    <cellStyle name="40% - Accent5 3 2 9" xfId="34165" xr:uid="{081BA034-064D-411A-B932-663F8344F176}"/>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A34372AC-1DC6-4728-AF93-EBD5D50BB2CA}"/>
    <cellStyle name="40% - Accent5 3 3 2 2 2 2" xfId="41772" xr:uid="{19D888D0-94D4-4BB7-90EA-B470803D7341}"/>
    <cellStyle name="40% - Accent5 3 3 2 2 3" xfId="32493" xr:uid="{0ECF8A5D-CA6C-4E35-880C-AD825046D8E3}"/>
    <cellStyle name="40% - Accent5 3 3 2 2 4" xfId="24045" xr:uid="{AB560C76-CAE2-43B6-B2D0-ED52149EF769}"/>
    <cellStyle name="40% - Accent5 3 3 2 3" xfId="11380" xr:uid="{C92E1B56-07E9-4033-A5AF-2AA1DE39F4C7}"/>
    <cellStyle name="40% - Accent5 3 3 2 3 2" xfId="37555" xr:uid="{408C62CF-4DFB-4C83-940B-119DA74FC6FA}"/>
    <cellStyle name="40% - Accent5 3 3 2 4" xfId="28275" xr:uid="{47C307A9-E124-49FD-990E-5861D87F5D48}"/>
    <cellStyle name="40% - Accent5 3 3 2 5" xfId="19828" xr:uid="{FE5E9139-0041-42A7-A43E-7AE75593C580}"/>
    <cellStyle name="40% - Accent5 3 3 3" xfId="5003" xr:uid="{00000000-0005-0000-0000-0000AA060000}"/>
    <cellStyle name="40% - Accent5 3 3 3 2" xfId="13453" xr:uid="{121E80B4-FC34-40CA-9195-13D1F3E1ADA8}"/>
    <cellStyle name="40% - Accent5 3 3 3 2 2" xfId="39627" xr:uid="{EC0623BF-E1C0-42E8-BE6A-DABB92B008F3}"/>
    <cellStyle name="40% - Accent5 3 3 3 3" xfId="30348" xr:uid="{608D085E-E5EF-43F4-B3B0-185EA19D871E}"/>
    <cellStyle name="40% - Accent5 3 3 3 4" xfId="21900" xr:uid="{2B527646-C862-4F9B-A629-1781268411D4}"/>
    <cellStyle name="40% - Accent5 3 3 4" xfId="9235" xr:uid="{524DE92C-F84C-41F2-976B-901EC96E0BB2}"/>
    <cellStyle name="40% - Accent5 3 3 4 2" xfId="35410" xr:uid="{0894F843-E4B4-4AFD-8BC2-74BB1A071DB9}"/>
    <cellStyle name="40% - Accent5 3 3 5" xfId="34580" xr:uid="{E844018E-A5CF-47FC-A85E-B311E726DDFE}"/>
    <cellStyle name="40% - Accent5 3 3 6" xfId="26130" xr:uid="{10D65A14-AF88-4FE6-8F22-423E65179CA5}"/>
    <cellStyle name="40% - Accent5 3 3 7" xfId="17683" xr:uid="{CBDA2E58-43EB-470B-BB0C-AEBD118DA555}"/>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E0D66E5D-F542-469D-8D52-F16B67EB7AA4}"/>
    <cellStyle name="40% - Accent5 3 4 2 2 2 2" xfId="42185" xr:uid="{274BDCAB-D142-48FE-8160-90AC36CBDE51}"/>
    <cellStyle name="40% - Accent5 3 4 2 2 3" xfId="32906" xr:uid="{E1B83F60-3E94-4621-A4B7-4B3E6C169D12}"/>
    <cellStyle name="40% - Accent5 3 4 2 2 4" xfId="24458" xr:uid="{52FBB3A0-F80B-4283-B3E2-52FE630FAE5F}"/>
    <cellStyle name="40% - Accent5 3 4 2 3" xfId="11793" xr:uid="{74DF5418-56E4-410F-8F1C-B758658445A1}"/>
    <cellStyle name="40% - Accent5 3 4 2 3 2" xfId="37968" xr:uid="{C72EC9E7-C33B-4E52-9F1D-C4748B64168D}"/>
    <cellStyle name="40% - Accent5 3 4 2 4" xfId="28688" xr:uid="{C9609D18-0522-4A90-A847-D590B5342F64}"/>
    <cellStyle name="40% - Accent5 3 4 2 5" xfId="20241" xr:uid="{AE71974E-9114-4B07-8CEA-7AD79DC3D478}"/>
    <cellStyle name="40% - Accent5 3 4 3" xfId="5416" xr:uid="{00000000-0005-0000-0000-0000AE060000}"/>
    <cellStyle name="40% - Accent5 3 4 3 2" xfId="13866" xr:uid="{5D556838-CD00-411A-89F4-C03D28EA5D87}"/>
    <cellStyle name="40% - Accent5 3 4 3 2 2" xfId="40040" xr:uid="{77873846-A6DE-4AD0-8E25-9B0C9E922713}"/>
    <cellStyle name="40% - Accent5 3 4 3 3" xfId="30761" xr:uid="{983A8253-2131-4585-9FD0-06DB4B1B40BD}"/>
    <cellStyle name="40% - Accent5 3 4 3 4" xfId="22313" xr:uid="{C466278E-37F7-47C0-8A82-7A53606C6784}"/>
    <cellStyle name="40% - Accent5 3 4 4" xfId="9648" xr:uid="{8600DCC5-D2EE-4593-8F66-CD9361A996F6}"/>
    <cellStyle name="40% - Accent5 3 4 4 2" xfId="35823" xr:uid="{6D3F867A-FD13-4776-8925-7FEF23A2B74D}"/>
    <cellStyle name="40% - Accent5 3 4 5" xfId="26543" xr:uid="{DF294AC4-99DA-4A37-AB2A-E8FBAF90240E}"/>
    <cellStyle name="40% - Accent5 3 4 6" xfId="18096" xr:uid="{6AE01832-1BDC-49A4-8D4D-38E9DD546E8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CDB063B0-869D-4954-AFFA-1CE65F9E0EAA}"/>
    <cellStyle name="40% - Accent5 3 5 2 2 2 2" xfId="42598" xr:uid="{27847735-FA78-4079-B2CE-B904C8898548}"/>
    <cellStyle name="40% - Accent5 3 5 2 2 3" xfId="33319" xr:uid="{CD5FE50E-8D82-40D4-91EE-23D7E7F4AA3F}"/>
    <cellStyle name="40% - Accent5 3 5 2 2 4" xfId="24871" xr:uid="{537262B3-B1DF-4353-979F-9F8A8138B424}"/>
    <cellStyle name="40% - Accent5 3 5 2 3" xfId="12206" xr:uid="{6250F955-4431-4EDE-A302-77725A5F04BE}"/>
    <cellStyle name="40% - Accent5 3 5 2 3 2" xfId="38381" xr:uid="{D34E6C38-629B-4668-877D-6EDCA2B4B98A}"/>
    <cellStyle name="40% - Accent5 3 5 2 4" xfId="29101" xr:uid="{1F175668-983F-4A3C-A6D9-C6FC698F653B}"/>
    <cellStyle name="40% - Accent5 3 5 2 5" xfId="20654" xr:uid="{4DB9B311-949D-4B85-AE2F-0C475C69B2F3}"/>
    <cellStyle name="40% - Accent5 3 5 3" xfId="5829" xr:uid="{00000000-0005-0000-0000-0000B2060000}"/>
    <cellStyle name="40% - Accent5 3 5 3 2" xfId="14279" xr:uid="{73329718-FE37-4F2F-80E7-903B399368A4}"/>
    <cellStyle name="40% - Accent5 3 5 3 2 2" xfId="40453" xr:uid="{0D1042E3-1BCC-4B39-AF47-300362571953}"/>
    <cellStyle name="40% - Accent5 3 5 3 3" xfId="31174" xr:uid="{EBD41B08-05AA-4FDD-9232-DA0A63A0FC89}"/>
    <cellStyle name="40% - Accent5 3 5 3 4" xfId="22726" xr:uid="{E50071AB-CCC5-44B0-BDA5-1D611A8F6F19}"/>
    <cellStyle name="40% - Accent5 3 5 4" xfId="10061" xr:uid="{1D61C784-304C-4856-B433-61EE23623427}"/>
    <cellStyle name="40% - Accent5 3 5 4 2" xfId="36236" xr:uid="{BB370870-55DE-4DD7-BB36-8CC7AF83D742}"/>
    <cellStyle name="40% - Accent5 3 5 5" xfId="26956" xr:uid="{2AB47BC6-B5CD-4556-9463-3376E420EC1B}"/>
    <cellStyle name="40% - Accent5 3 5 6" xfId="18509" xr:uid="{2235192F-5E67-4B44-B729-D774AC01A84D}"/>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2AA90970-8935-436E-8990-62688DEA76E2}"/>
    <cellStyle name="40% - Accent5 3 6 2 2 2 2" xfId="43011" xr:uid="{453F6B55-1891-47E4-97F3-1E89B3F44579}"/>
    <cellStyle name="40% - Accent5 3 6 2 2 3" xfId="33732" xr:uid="{8E792342-70F9-433D-B04F-9CCE1FA592AD}"/>
    <cellStyle name="40% - Accent5 3 6 2 2 4" xfId="25284" xr:uid="{E99CB428-3164-40B3-8BBB-3D066E88D3A2}"/>
    <cellStyle name="40% - Accent5 3 6 2 3" xfId="12619" xr:uid="{B4986DF2-8C0F-46A4-AF3C-36A267E2DD57}"/>
    <cellStyle name="40% - Accent5 3 6 2 3 2" xfId="38794" xr:uid="{992D4AD5-D7AB-4072-953F-3DAD39C7DAD6}"/>
    <cellStyle name="40% - Accent5 3 6 2 4" xfId="29514" xr:uid="{CF79297D-9A6A-447A-90D3-A9D7249ECB15}"/>
    <cellStyle name="40% - Accent5 3 6 2 5" xfId="21067" xr:uid="{42354B23-049F-4C69-B24E-32D5B4A85598}"/>
    <cellStyle name="40% - Accent5 3 6 3" xfId="6242" xr:uid="{00000000-0005-0000-0000-0000B6060000}"/>
    <cellStyle name="40% - Accent5 3 6 3 2" xfId="14692" xr:uid="{CAB43BF2-0DF1-427E-8B82-C2C453FDC22F}"/>
    <cellStyle name="40% - Accent5 3 6 3 2 2" xfId="40866" xr:uid="{90131829-62AB-495D-8A46-0573CE96D677}"/>
    <cellStyle name="40% - Accent5 3 6 3 3" xfId="31587" xr:uid="{1E260974-C4C9-401F-A67B-A57D0E04276F}"/>
    <cellStyle name="40% - Accent5 3 6 3 4" xfId="23139" xr:uid="{CE8EDC1B-4423-4FA2-ABD1-576AF0841355}"/>
    <cellStyle name="40% - Accent5 3 6 4" xfId="10474" xr:uid="{9F0ED7B6-9F4E-4920-88B3-5294C3E0C9C5}"/>
    <cellStyle name="40% - Accent5 3 6 4 2" xfId="36649" xr:uid="{64940707-93FE-4AFC-B370-F768400D6A8B}"/>
    <cellStyle name="40% - Accent5 3 6 5" xfId="27369" xr:uid="{3F039677-1A50-4BB2-AF83-FEE89DA8A99D}"/>
    <cellStyle name="40% - Accent5 3 6 6" xfId="18922" xr:uid="{FC01C3D9-366B-42AA-965C-E41F9EFCF890}"/>
    <cellStyle name="40% - Accent5 3 7" xfId="2349" xr:uid="{00000000-0005-0000-0000-0000B7060000}"/>
    <cellStyle name="40% - Accent5 3 7 2" xfId="6655" xr:uid="{00000000-0005-0000-0000-0000B8060000}"/>
    <cellStyle name="40% - Accent5 3 7 2 2" xfId="15105" xr:uid="{D49DFCC0-A413-4605-B3F8-30A7AA981BDE}"/>
    <cellStyle name="40% - Accent5 3 7 2 2 2" xfId="41279" xr:uid="{FF215647-5ECA-42E1-AA7D-36C1CCCBDC51}"/>
    <cellStyle name="40% - Accent5 3 7 2 3" xfId="32000" xr:uid="{E7B47095-81FA-4541-9B85-4EE3CCE4A44E}"/>
    <cellStyle name="40% - Accent5 3 7 2 4" xfId="23552" xr:uid="{2A590348-2280-4E7D-B278-1871EBCAF754}"/>
    <cellStyle name="40% - Accent5 3 7 3" xfId="10887" xr:uid="{036C2F16-27C4-48E1-BAC5-C422B2556957}"/>
    <cellStyle name="40% - Accent5 3 7 3 2" xfId="37062" xr:uid="{2E90F76D-20C9-4F03-87C2-C7E0644B81EC}"/>
    <cellStyle name="40% - Accent5 3 7 4" xfId="27782" xr:uid="{38874E84-6CAB-471E-B3E9-7403EB4B8DBF}"/>
    <cellStyle name="40% - Accent5 3 7 5" xfId="19335" xr:uid="{1DBE3272-6E11-41A2-8D34-B55C7A1E3E85}"/>
    <cellStyle name="40% - Accent5 3 8" xfId="4589" xr:uid="{00000000-0005-0000-0000-0000B9060000}"/>
    <cellStyle name="40% - Accent5 3 8 2" xfId="13039" xr:uid="{5DF493AE-E8FA-482C-904A-D70C8ABEEEC5}"/>
    <cellStyle name="40% - Accent5 3 8 2 2" xfId="39213" xr:uid="{4E8E2CC6-38A1-4A9B-AC13-6662AC3AD7AB}"/>
    <cellStyle name="40% - Accent5 3 8 3" xfId="29934" xr:uid="{A8E8B806-BBAA-474E-8636-C69DE1E669B7}"/>
    <cellStyle name="40% - Accent5 3 8 4" xfId="21486" xr:uid="{1EF72397-871C-45E4-B4AD-ED0962B68F79}"/>
    <cellStyle name="40% - Accent5 3 9" xfId="8821" xr:uid="{156B5EF7-24DD-4499-9C89-FFE60C6F8404}"/>
    <cellStyle name="40% - Accent5 3 9 2" xfId="34996" xr:uid="{F298F986-2CA6-4C56-A26C-6BA221130920}"/>
    <cellStyle name="40% - Accent5 4" xfId="88" xr:uid="{00000000-0005-0000-0000-0000BA060000}"/>
    <cellStyle name="40% - Accent5 4 10" xfId="25718" xr:uid="{7BBDDAED-CEA0-4285-BBD9-7503074E2507}"/>
    <cellStyle name="40% - Accent5 4 11" xfId="17271" xr:uid="{F3F9E51E-EABA-465B-BD91-1A586C72E0A8}"/>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36C6B493-53F6-4876-9B20-8CEADE91ABC5}"/>
    <cellStyle name="40% - Accent5 4 2 2 2 2 2" xfId="41774" xr:uid="{4FEA3B93-26BE-4E42-9F42-08996478BB89}"/>
    <cellStyle name="40% - Accent5 4 2 2 2 3" xfId="32495" xr:uid="{38647DED-10AA-4EB5-835C-24EE6F382F10}"/>
    <cellStyle name="40% - Accent5 4 2 2 2 4" xfId="24047" xr:uid="{4EEAC9DB-B9A2-44B1-852B-51C4C2EBCC90}"/>
    <cellStyle name="40% - Accent5 4 2 2 3" xfId="11382" xr:uid="{BCCE10D7-54C4-4B56-9080-7EA3F678C79A}"/>
    <cellStyle name="40% - Accent5 4 2 2 3 2" xfId="37557" xr:uid="{846122CE-1AA5-42A1-9CA8-4547F5458875}"/>
    <cellStyle name="40% - Accent5 4 2 2 4" xfId="28277" xr:uid="{3A2E2C0C-8E71-434A-8741-643CF305DB86}"/>
    <cellStyle name="40% - Accent5 4 2 2 5" xfId="19830" xr:uid="{F680CBD1-CA17-497A-9EF7-020D08ABFB32}"/>
    <cellStyle name="40% - Accent5 4 2 3" xfId="5005" xr:uid="{00000000-0005-0000-0000-0000BE060000}"/>
    <cellStyle name="40% - Accent5 4 2 3 2" xfId="13455" xr:uid="{2CBE05F0-2539-4987-93BB-A4135B36BA11}"/>
    <cellStyle name="40% - Accent5 4 2 3 2 2" xfId="39629" xr:uid="{DE82F0C8-8454-46ED-849D-3A41B1820288}"/>
    <cellStyle name="40% - Accent5 4 2 3 3" xfId="30350" xr:uid="{10C65037-934A-4FDD-B234-447FDB9E0F99}"/>
    <cellStyle name="40% - Accent5 4 2 3 4" xfId="21902" xr:uid="{81718A86-2B34-4222-824A-088E91F4EA2F}"/>
    <cellStyle name="40% - Accent5 4 2 4" xfId="9237" xr:uid="{23E3B73C-6DCA-4C12-BD44-192D77A52903}"/>
    <cellStyle name="40% - Accent5 4 2 4 2" xfId="35412" xr:uid="{A954B23A-74F1-4185-B364-93CA5269EE8E}"/>
    <cellStyle name="40% - Accent5 4 2 5" xfId="34582" xr:uid="{5B09FC2C-FA85-43C6-8F27-D1ED2123D870}"/>
    <cellStyle name="40% - Accent5 4 2 6" xfId="26132" xr:uid="{075D5D7E-AFBB-4245-AF27-8DFD2B4A26DC}"/>
    <cellStyle name="40% - Accent5 4 2 7" xfId="17685" xr:uid="{877509C6-47EB-4A7A-9F01-4B0F0B32675C}"/>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9DC7F243-34CB-4C4E-8C2C-22B285927A96}"/>
    <cellStyle name="40% - Accent5 4 3 2 2 2 2" xfId="42187" xr:uid="{9F4999CB-BEEE-4413-8E68-75E9174C0DD0}"/>
    <cellStyle name="40% - Accent5 4 3 2 2 3" xfId="32908" xr:uid="{588798B9-9BEF-4929-8B3E-EE7393C0EC68}"/>
    <cellStyle name="40% - Accent5 4 3 2 2 4" xfId="24460" xr:uid="{A957EADA-ADAA-4F5F-985C-FC6863C8D677}"/>
    <cellStyle name="40% - Accent5 4 3 2 3" xfId="11795" xr:uid="{B4B8515A-E799-4119-8885-2A00A6950EEB}"/>
    <cellStyle name="40% - Accent5 4 3 2 3 2" xfId="37970" xr:uid="{E6998F86-DC6C-41CE-8660-8438B187F894}"/>
    <cellStyle name="40% - Accent5 4 3 2 4" xfId="28690" xr:uid="{E2B1A24D-6CDB-48D3-B3FA-165718AA6577}"/>
    <cellStyle name="40% - Accent5 4 3 2 5" xfId="20243" xr:uid="{56E1A573-CBC7-481D-B5BB-CB8C2FC646D6}"/>
    <cellStyle name="40% - Accent5 4 3 3" xfId="5418" xr:uid="{00000000-0005-0000-0000-0000C2060000}"/>
    <cellStyle name="40% - Accent5 4 3 3 2" xfId="13868" xr:uid="{D595535C-215E-4264-B34C-066B1FA96C2B}"/>
    <cellStyle name="40% - Accent5 4 3 3 2 2" xfId="40042" xr:uid="{AD576928-1CD1-48EB-A0A6-DEE948E4EF19}"/>
    <cellStyle name="40% - Accent5 4 3 3 3" xfId="30763" xr:uid="{E6436F4D-B524-4D78-A5E1-CD6891401C8A}"/>
    <cellStyle name="40% - Accent5 4 3 3 4" xfId="22315" xr:uid="{5875D3A1-291A-46A6-8898-C0FDF77F6367}"/>
    <cellStyle name="40% - Accent5 4 3 4" xfId="9650" xr:uid="{53888219-4062-47F5-932A-DC87BE7A138C}"/>
    <cellStyle name="40% - Accent5 4 3 4 2" xfId="35825" xr:uid="{74EF5268-12C3-4B06-A701-F1F090BB233D}"/>
    <cellStyle name="40% - Accent5 4 3 5" xfId="26545" xr:uid="{15C94740-8B46-45FD-A480-25EA6060A7FE}"/>
    <cellStyle name="40% - Accent5 4 3 6" xfId="18098" xr:uid="{96F1E856-0325-4C5F-B174-8900991B4E03}"/>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0571A05D-B686-41D3-AC12-CEE7B52D80FC}"/>
    <cellStyle name="40% - Accent5 4 4 2 2 2 2" xfId="42600" xr:uid="{EA6A0330-4C51-4369-AB95-AC25D42D2354}"/>
    <cellStyle name="40% - Accent5 4 4 2 2 3" xfId="33321" xr:uid="{AB9E0985-2A20-44E5-A720-E35B737E17B9}"/>
    <cellStyle name="40% - Accent5 4 4 2 2 4" xfId="24873" xr:uid="{85F0605C-9E8E-463C-A6EF-D3A9D55844B5}"/>
    <cellStyle name="40% - Accent5 4 4 2 3" xfId="12208" xr:uid="{4566B5DE-CB7F-4915-A588-1B0E7F66D85B}"/>
    <cellStyle name="40% - Accent5 4 4 2 3 2" xfId="38383" xr:uid="{0158B2C0-7677-4DD4-91BC-25AAD694D06F}"/>
    <cellStyle name="40% - Accent5 4 4 2 4" xfId="29103" xr:uid="{1C68FDC5-633A-41D7-8BEE-FD4745C4EA42}"/>
    <cellStyle name="40% - Accent5 4 4 2 5" xfId="20656" xr:uid="{FBE1A10C-71D8-4A6C-A5A3-68C2FCF47445}"/>
    <cellStyle name="40% - Accent5 4 4 3" xfId="5831" xr:uid="{00000000-0005-0000-0000-0000C6060000}"/>
    <cellStyle name="40% - Accent5 4 4 3 2" xfId="14281" xr:uid="{1379C205-DA5D-4E3D-94E1-D759DDF169DF}"/>
    <cellStyle name="40% - Accent5 4 4 3 2 2" xfId="40455" xr:uid="{81BF03D5-E37D-442B-AB0B-8CA65801B8FE}"/>
    <cellStyle name="40% - Accent5 4 4 3 3" xfId="31176" xr:uid="{79EBE641-BB32-47ED-8F5C-3DE867B810A1}"/>
    <cellStyle name="40% - Accent5 4 4 3 4" xfId="22728" xr:uid="{973AE244-E1C2-47A9-BD09-AE96BD0173F8}"/>
    <cellStyle name="40% - Accent5 4 4 4" xfId="10063" xr:uid="{249634B1-6703-4B08-B587-AC0049845092}"/>
    <cellStyle name="40% - Accent5 4 4 4 2" xfId="36238" xr:uid="{BB5F53D7-E578-4E34-9328-597813FD444A}"/>
    <cellStyle name="40% - Accent5 4 4 5" xfId="26958" xr:uid="{BA3ACA0C-6273-4C6F-A976-10C18922C7DE}"/>
    <cellStyle name="40% - Accent5 4 4 6" xfId="18511" xr:uid="{31A1E15F-73BE-425C-9088-FCCDC4AD40B3}"/>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8A580571-CDEA-4CA5-9E06-712FB01095DF}"/>
    <cellStyle name="40% - Accent5 4 5 2 2 2 2" xfId="43013" xr:uid="{BC611240-2708-4331-AC73-A3025D0CEE60}"/>
    <cellStyle name="40% - Accent5 4 5 2 2 3" xfId="33734" xr:uid="{A4ACB1AF-3CDB-4650-9DFE-3C5A8D5A15CD}"/>
    <cellStyle name="40% - Accent5 4 5 2 2 4" xfId="25286" xr:uid="{5B8780A5-626C-4EA7-833E-321D3ADAFD01}"/>
    <cellStyle name="40% - Accent5 4 5 2 3" xfId="12621" xr:uid="{A6627140-9FE7-4A7E-AFBD-D47D3B9BF38D}"/>
    <cellStyle name="40% - Accent5 4 5 2 3 2" xfId="38796" xr:uid="{B4834C01-E4B6-4E18-9DF2-B146B26BCD92}"/>
    <cellStyle name="40% - Accent5 4 5 2 4" xfId="29516" xr:uid="{D2A51AD6-1A3D-4365-A177-C22E297532BD}"/>
    <cellStyle name="40% - Accent5 4 5 2 5" xfId="21069" xr:uid="{0FF1E33E-94A7-4C36-8DCE-3B907BBC6FFF}"/>
    <cellStyle name="40% - Accent5 4 5 3" xfId="6244" xr:uid="{00000000-0005-0000-0000-0000CA060000}"/>
    <cellStyle name="40% - Accent5 4 5 3 2" xfId="14694" xr:uid="{3F83844E-E1EC-410D-9D50-2BE50BAB2EC8}"/>
    <cellStyle name="40% - Accent5 4 5 3 2 2" xfId="40868" xr:uid="{626727E9-BF64-4E12-8528-BFB7C916A665}"/>
    <cellStyle name="40% - Accent5 4 5 3 3" xfId="31589" xr:uid="{866844E4-AD9E-4DC5-9DA5-CBAEFE733BA4}"/>
    <cellStyle name="40% - Accent5 4 5 3 4" xfId="23141" xr:uid="{93A7A52E-CF08-44FA-A5DE-E7200CE83178}"/>
    <cellStyle name="40% - Accent5 4 5 4" xfId="10476" xr:uid="{F7857D04-678B-467F-8903-B34D1BDCA018}"/>
    <cellStyle name="40% - Accent5 4 5 4 2" xfId="36651" xr:uid="{3C30F69C-916F-45C1-87D5-F1A417BB9F04}"/>
    <cellStyle name="40% - Accent5 4 5 5" xfId="27371" xr:uid="{B4A71D76-8375-4219-B32A-1221904A6CCD}"/>
    <cellStyle name="40% - Accent5 4 5 6" xfId="18924" xr:uid="{5A6A8FD2-6FCC-48CC-864A-2E341B332B93}"/>
    <cellStyle name="40% - Accent5 4 6" xfId="2351" xr:uid="{00000000-0005-0000-0000-0000CB060000}"/>
    <cellStyle name="40% - Accent5 4 6 2" xfId="6657" xr:uid="{00000000-0005-0000-0000-0000CC060000}"/>
    <cellStyle name="40% - Accent5 4 6 2 2" xfId="15107" xr:uid="{16C86C7B-F3DE-447A-891D-81251A610FFA}"/>
    <cellStyle name="40% - Accent5 4 6 2 2 2" xfId="41281" xr:uid="{36BCEEF1-BFF5-4E58-A223-127631B9D4BC}"/>
    <cellStyle name="40% - Accent5 4 6 2 3" xfId="32002" xr:uid="{B0BD22C4-855B-46C4-B595-DECA33B305FF}"/>
    <cellStyle name="40% - Accent5 4 6 2 4" xfId="23554" xr:uid="{63FC01B7-05E5-4D19-A315-4BAEE2C5BE92}"/>
    <cellStyle name="40% - Accent5 4 6 3" xfId="10889" xr:uid="{4E667A8E-DC8D-4FE1-93F9-49F6FF6AE24A}"/>
    <cellStyle name="40% - Accent5 4 6 3 2" xfId="37064" xr:uid="{45069917-E474-44C7-A843-EC28CF43C906}"/>
    <cellStyle name="40% - Accent5 4 6 4" xfId="27784" xr:uid="{B207A8F5-904B-4E84-AB73-535102B45916}"/>
    <cellStyle name="40% - Accent5 4 6 5" xfId="19337" xr:uid="{9F4655A4-5AF1-41C6-B533-C1D082D8DBE5}"/>
    <cellStyle name="40% - Accent5 4 7" xfId="4591" xr:uid="{00000000-0005-0000-0000-0000CD060000}"/>
    <cellStyle name="40% - Accent5 4 7 2" xfId="13041" xr:uid="{6EE1020F-EC96-415A-AA48-000CC785F0DC}"/>
    <cellStyle name="40% - Accent5 4 7 2 2" xfId="39215" xr:uid="{0922AF8E-C70A-4CAB-B8D0-54C7CAF07D30}"/>
    <cellStyle name="40% - Accent5 4 7 3" xfId="29936" xr:uid="{6E4D8269-CF0F-4897-8B9B-85C5AB162711}"/>
    <cellStyle name="40% - Accent5 4 7 4" xfId="21488" xr:uid="{B01563FC-D4A2-4910-AB98-3D85B55C3C23}"/>
    <cellStyle name="40% - Accent5 4 8" xfId="8823" xr:uid="{556FB483-5870-4282-8416-4B3AFEBCF227}"/>
    <cellStyle name="40% - Accent5 4 8 2" xfId="34998" xr:uid="{2A645578-A311-4219-8A0D-DEFCAD393A4A}"/>
    <cellStyle name="40% - Accent5 4 9" xfId="34166" xr:uid="{4CF1FD00-F0D1-4BFF-8B5B-DABBA14B2B65}"/>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B1E4BBAC-EB7C-40CD-A96D-544D66635849}"/>
    <cellStyle name="40% - Accent5 5 2 2 2 2" xfId="41767" xr:uid="{12CC7F4B-85EC-4673-BC90-859723C190B7}"/>
    <cellStyle name="40% - Accent5 5 2 2 3" xfId="32488" xr:uid="{DDCC5239-4862-4C72-A84A-12FD70F67302}"/>
    <cellStyle name="40% - Accent5 5 2 2 4" xfId="24040" xr:uid="{EE829187-1898-4DF7-AC52-0C389F53F85D}"/>
    <cellStyle name="40% - Accent5 5 2 3" xfId="11375" xr:uid="{04CCFEE4-BA12-4999-B3F5-ADDB2F957984}"/>
    <cellStyle name="40% - Accent5 5 2 3 2" xfId="37550" xr:uid="{04CC7E8C-0363-4553-8980-2CC77529F087}"/>
    <cellStyle name="40% - Accent5 5 2 4" xfId="28270" xr:uid="{5C2F49E3-26E9-43A6-B243-26840D894A1E}"/>
    <cellStyle name="40% - Accent5 5 2 5" xfId="19823" xr:uid="{65D6AFA8-ED01-466C-A3AA-1C084E43B518}"/>
    <cellStyle name="40% - Accent5 5 3" xfId="4998" xr:uid="{00000000-0005-0000-0000-0000D1060000}"/>
    <cellStyle name="40% - Accent5 5 3 2" xfId="13448" xr:uid="{D9B7079C-0089-4908-8C95-A7BDB73FB555}"/>
    <cellStyle name="40% - Accent5 5 3 2 2" xfId="39622" xr:uid="{DCBAFD7D-DECB-467F-AA85-1D9DF191AFEA}"/>
    <cellStyle name="40% - Accent5 5 3 3" xfId="30343" xr:uid="{68770B78-1210-4CB6-A421-75A46F7C5748}"/>
    <cellStyle name="40% - Accent5 5 3 4" xfId="21895" xr:uid="{B425C251-9B3B-4000-A9A8-D12814C9D473}"/>
    <cellStyle name="40% - Accent5 5 4" xfId="9230" xr:uid="{7FEB27C6-1653-4F9D-8DC6-50E4C731CC74}"/>
    <cellStyle name="40% - Accent5 5 4 2" xfId="35405" xr:uid="{2AB590BB-3022-4D60-8424-B07FE15AF5D7}"/>
    <cellStyle name="40% - Accent5 5 5" xfId="34575" xr:uid="{AA91B9E1-D541-479F-8DBB-7CBEA8F99401}"/>
    <cellStyle name="40% - Accent5 5 6" xfId="26125" xr:uid="{5A16C234-955B-4B15-9537-8565FE60DD4B}"/>
    <cellStyle name="40% - Accent5 5 7" xfId="17678" xr:uid="{7811DD1B-929C-4D99-8F72-CA7085BD5EB6}"/>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29FB0E63-E01E-47A3-BC4C-DE5B5AC0E725}"/>
    <cellStyle name="40% - Accent5 6 2 2 2 2" xfId="42180" xr:uid="{5CF03C5B-1DCC-4EE5-ADF6-52CD8DFF7F84}"/>
    <cellStyle name="40% - Accent5 6 2 2 3" xfId="32901" xr:uid="{1E5B8C15-5CEB-4D5D-9977-986662D0C21C}"/>
    <cellStyle name="40% - Accent5 6 2 2 4" xfId="24453" xr:uid="{F43A9EA1-3FE4-4EBC-86AA-0D435EC5AEDF}"/>
    <cellStyle name="40% - Accent5 6 2 3" xfId="11788" xr:uid="{5AD1A7F0-AA91-486E-AC07-90A05FA01186}"/>
    <cellStyle name="40% - Accent5 6 2 3 2" xfId="37963" xr:uid="{DF3FFDCF-42E9-42B6-8E16-CDF591B40A46}"/>
    <cellStyle name="40% - Accent5 6 2 4" xfId="28683" xr:uid="{367ACC60-7246-4BE4-BC36-145EAE516388}"/>
    <cellStyle name="40% - Accent5 6 2 5" xfId="20236" xr:uid="{2556002A-E991-4F91-931B-A6E835F0BDDC}"/>
    <cellStyle name="40% - Accent5 6 3" xfId="5411" xr:uid="{00000000-0005-0000-0000-0000D5060000}"/>
    <cellStyle name="40% - Accent5 6 3 2" xfId="13861" xr:uid="{FBB34D9D-2115-4A69-ACD5-CDE638FABF40}"/>
    <cellStyle name="40% - Accent5 6 3 2 2" xfId="40035" xr:uid="{BF36EC33-0381-4716-9ECA-D413A3889991}"/>
    <cellStyle name="40% - Accent5 6 3 3" xfId="30756" xr:uid="{85F90800-EF13-4478-8A05-77F284AD3A11}"/>
    <cellStyle name="40% - Accent5 6 3 4" xfId="22308" xr:uid="{03AA0948-74CD-4EB7-A8F5-358C84AC7A70}"/>
    <cellStyle name="40% - Accent5 6 4" xfId="9643" xr:uid="{CBD5F634-D411-4EDF-A945-24A3BF3D4E3F}"/>
    <cellStyle name="40% - Accent5 6 4 2" xfId="35818" xr:uid="{D3FADF60-9C65-44AA-824F-7CBA9D4DD002}"/>
    <cellStyle name="40% - Accent5 6 5" xfId="26538" xr:uid="{4F22A678-8AAF-41B2-9AA8-EE164B18E94C}"/>
    <cellStyle name="40% - Accent5 6 6" xfId="18091" xr:uid="{F0ECC9F6-36C4-4B9D-8AC6-489D8EECE57C}"/>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DBB45FFF-FB35-4840-B618-2DEC73380347}"/>
    <cellStyle name="40% - Accent5 7 2 2 2 2" xfId="42593" xr:uid="{F86D46DD-1DEB-4D52-82EA-75787D77C91E}"/>
    <cellStyle name="40% - Accent5 7 2 2 3" xfId="33314" xr:uid="{3B672A16-B0ED-47CB-B6C6-2DECC84228E2}"/>
    <cellStyle name="40% - Accent5 7 2 2 4" xfId="24866" xr:uid="{23D7B90C-C8E3-4D7F-A560-9193D2BB9C4C}"/>
    <cellStyle name="40% - Accent5 7 2 3" xfId="12201" xr:uid="{2E0FDF08-4283-4EA3-9D4C-C9FA0AF726AD}"/>
    <cellStyle name="40% - Accent5 7 2 3 2" xfId="38376" xr:uid="{7AC07922-694F-436C-94EA-9455238CF27F}"/>
    <cellStyle name="40% - Accent5 7 2 4" xfId="29096" xr:uid="{F5BFAA47-6739-4A5C-92B4-91CDCB038CFD}"/>
    <cellStyle name="40% - Accent5 7 2 5" xfId="20649" xr:uid="{2597461D-8345-44BF-9752-2DBD871F70B4}"/>
    <cellStyle name="40% - Accent5 7 3" xfId="5824" xr:uid="{00000000-0005-0000-0000-0000D9060000}"/>
    <cellStyle name="40% - Accent5 7 3 2" xfId="14274" xr:uid="{B0E4D558-6735-4B03-9C40-45DAF51A3839}"/>
    <cellStyle name="40% - Accent5 7 3 2 2" xfId="40448" xr:uid="{D9FC551F-AB8E-4FF3-AD96-1FED7502473C}"/>
    <cellStyle name="40% - Accent5 7 3 3" xfId="31169" xr:uid="{C0B85ED8-235E-4E0B-AB74-A3ED154181E8}"/>
    <cellStyle name="40% - Accent5 7 3 4" xfId="22721" xr:uid="{6E9B1787-7AEE-443A-A5C5-B98FFDEC67C7}"/>
    <cellStyle name="40% - Accent5 7 4" xfId="10056" xr:uid="{4060B1E7-55FD-4282-B15D-C062E76E89F4}"/>
    <cellStyle name="40% - Accent5 7 4 2" xfId="36231" xr:uid="{399372D4-2F21-4C0B-B54B-ECD1BCFF2C86}"/>
    <cellStyle name="40% - Accent5 7 5" xfId="26951" xr:uid="{F6864DE0-DBE8-4CC1-A801-4404E5E80D7A}"/>
    <cellStyle name="40% - Accent5 7 6" xfId="18504" xr:uid="{18028BA2-92B1-425A-B66B-D11CFE70F182}"/>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BA9236F9-BF7F-45A1-92FF-C58193DD922D}"/>
    <cellStyle name="40% - Accent5 8 2 2 2 2" xfId="43006" xr:uid="{DABCCB8E-2417-4E7A-B32D-A195CB6221C3}"/>
    <cellStyle name="40% - Accent5 8 2 2 3" xfId="33727" xr:uid="{E63A30FC-41AE-44A8-8BC5-1B81AF24BC90}"/>
    <cellStyle name="40% - Accent5 8 2 2 4" xfId="25279" xr:uid="{82486D5A-C2A0-4C03-A8F5-9675CB3DA296}"/>
    <cellStyle name="40% - Accent5 8 2 3" xfId="12614" xr:uid="{2A3D177E-3D17-472D-979E-804550751767}"/>
    <cellStyle name="40% - Accent5 8 2 3 2" xfId="38789" xr:uid="{D8F3A81E-007D-47F6-8BEE-BAECE14AB0E7}"/>
    <cellStyle name="40% - Accent5 8 2 4" xfId="29509" xr:uid="{79B8E54F-069C-4CE7-ABC3-9D932B8F8945}"/>
    <cellStyle name="40% - Accent5 8 2 5" xfId="21062" xr:uid="{AA9300F7-9A60-4B02-B40E-4DAAFE5E882B}"/>
    <cellStyle name="40% - Accent5 8 3" xfId="6237" xr:uid="{00000000-0005-0000-0000-0000DD060000}"/>
    <cellStyle name="40% - Accent5 8 3 2" xfId="14687" xr:uid="{D0300EB7-C568-46D6-92BD-237C4B438008}"/>
    <cellStyle name="40% - Accent5 8 3 2 2" xfId="40861" xr:uid="{7D248FA2-8EA0-4000-B311-2E541E82610D}"/>
    <cellStyle name="40% - Accent5 8 3 3" xfId="31582" xr:uid="{58A03B6A-48B2-4F49-86F9-15614E61D15E}"/>
    <cellStyle name="40% - Accent5 8 3 4" xfId="23134" xr:uid="{A64997BE-C655-455F-85E4-59055AAA4EBE}"/>
    <cellStyle name="40% - Accent5 8 4" xfId="10469" xr:uid="{46DB331E-B90F-49D5-A898-0C1687C475F7}"/>
    <cellStyle name="40% - Accent5 8 4 2" xfId="36644" xr:uid="{91A38FE6-D2D4-4F5D-BA75-03CD0E5F67C0}"/>
    <cellStyle name="40% - Accent5 8 5" xfId="27364" xr:uid="{591D15F6-5AA8-4549-94EB-C5872D0D1919}"/>
    <cellStyle name="40% - Accent5 8 6" xfId="18917" xr:uid="{A49D85E2-E018-48D0-ABED-C453264A8C41}"/>
    <cellStyle name="40% - Accent5 9" xfId="2344" xr:uid="{00000000-0005-0000-0000-0000DE060000}"/>
    <cellStyle name="40% - Accent5 9 2" xfId="6650" xr:uid="{00000000-0005-0000-0000-0000DF060000}"/>
    <cellStyle name="40% - Accent5 9 2 2" xfId="15100" xr:uid="{1378279F-DB8A-4076-9642-85CEC2E438B5}"/>
    <cellStyle name="40% - Accent5 9 2 2 2" xfId="41274" xr:uid="{44A8E1A6-35F2-4B80-8D7F-1A718F493F43}"/>
    <cellStyle name="40% - Accent5 9 2 3" xfId="31995" xr:uid="{D0ABC0B1-C566-4DD1-B833-AA8D2E0BF4D2}"/>
    <cellStyle name="40% - Accent5 9 2 4" xfId="23547" xr:uid="{98AFEE8D-C82A-471C-9FE7-7B822316BEBA}"/>
    <cellStyle name="40% - Accent5 9 3" xfId="10882" xr:uid="{B75F713A-5B77-4CB3-9995-F56D129E40D2}"/>
    <cellStyle name="40% - Accent5 9 3 2" xfId="37057" xr:uid="{46C06EF2-8A11-4E2E-9C68-559235B3BA67}"/>
    <cellStyle name="40% - Accent5 9 4" xfId="27777" xr:uid="{FFD65895-35E8-4E02-BCD7-DA27D15EEB4B}"/>
    <cellStyle name="40% - Accent5 9 5" xfId="19330" xr:uid="{7F25D530-A43B-4977-900D-F770EBA33C71}"/>
    <cellStyle name="40% - Accent6" xfId="89" builtinId="51" customBuiltin="1"/>
    <cellStyle name="40% - Accent6 10" xfId="4592" xr:uid="{00000000-0005-0000-0000-0000E1060000}"/>
    <cellStyle name="40% - Accent6 10 2" xfId="13042" xr:uid="{8221D71D-FA7C-4D9A-906B-AD72FDCDF7FD}"/>
    <cellStyle name="40% - Accent6 10 2 2" xfId="39216" xr:uid="{A568CED0-BEC5-4CFF-AEEC-6C1BB4684FC1}"/>
    <cellStyle name="40% - Accent6 10 3" xfId="29937" xr:uid="{DA5D6416-4094-411F-B99A-B9E9B1382BD0}"/>
    <cellStyle name="40% - Accent6 10 4" xfId="21489" xr:uid="{30F19588-99D9-4E9F-AB0B-3ED8A5A0894C}"/>
    <cellStyle name="40% - Accent6 11" xfId="8824" xr:uid="{90D6F8B9-2E8D-4FBC-91C8-CAE29F9FDF4E}"/>
    <cellStyle name="40% - Accent6 11 2" xfId="34999" xr:uid="{B8CE1BFF-7A42-4118-9B95-231F5619C254}"/>
    <cellStyle name="40% - Accent6 12" xfId="34167" xr:uid="{CDC964C4-65C9-48BB-9080-F9F38D1046A6}"/>
    <cellStyle name="40% - Accent6 13" xfId="25719" xr:uid="{8BBA40BE-3B69-4899-881B-F9B4F5AE6732}"/>
    <cellStyle name="40% - Accent6 14" xfId="17272" xr:uid="{C590EA2A-90FB-4829-820C-37899282049D}"/>
    <cellStyle name="40% - Accent6 2" xfId="90" xr:uid="{00000000-0005-0000-0000-0000E2060000}"/>
    <cellStyle name="40% - Accent6 2 10" xfId="8825" xr:uid="{7002AF3E-A807-4E62-BA1C-99534963FDC5}"/>
    <cellStyle name="40% - Accent6 2 10 2" xfId="35000" xr:uid="{8B29BCA0-3DA6-41B5-9A05-4AA9FEC17909}"/>
    <cellStyle name="40% - Accent6 2 11" xfId="34168" xr:uid="{6882E68A-78B3-439C-9EC0-04FD27160C6A}"/>
    <cellStyle name="40% - Accent6 2 12" xfId="25720" xr:uid="{06C1B987-CA36-4A9B-A709-DE6B5A226191}"/>
    <cellStyle name="40% - Accent6 2 13" xfId="17273" xr:uid="{10BF5719-C237-41A0-8967-70FAE276CAF5}"/>
    <cellStyle name="40% - Accent6 2 2" xfId="91" xr:uid="{00000000-0005-0000-0000-0000E3060000}"/>
    <cellStyle name="40% - Accent6 2 2 10" xfId="34169" xr:uid="{E08475AA-6F2B-4A78-8009-0CDB5D529CD1}"/>
    <cellStyle name="40% - Accent6 2 2 11" xfId="25721" xr:uid="{5DFCA6A5-BBCF-45AF-8361-2F90E20CFFAD}"/>
    <cellStyle name="40% - Accent6 2 2 12" xfId="17274" xr:uid="{E711F21F-5B46-4BEC-8F0C-05370E227FB9}"/>
    <cellStyle name="40% - Accent6 2 2 2" xfId="92" xr:uid="{00000000-0005-0000-0000-0000E4060000}"/>
    <cellStyle name="40% - Accent6 2 2 2 10" xfId="25722" xr:uid="{7E19043A-6B07-4298-84B3-50C1F46ED51E}"/>
    <cellStyle name="40% - Accent6 2 2 2 11" xfId="17275" xr:uid="{BB6F2E14-37DA-4897-8211-D43E8367D6E6}"/>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DAB6920B-D3E8-4D8F-BAAB-7A995144A63F}"/>
    <cellStyle name="40% - Accent6 2 2 2 2 2 2 2 2" xfId="41778" xr:uid="{7EA35E91-640A-4AFF-9509-0F1C24ED8A2A}"/>
    <cellStyle name="40% - Accent6 2 2 2 2 2 2 3" xfId="32499" xr:uid="{3CFCD863-F75A-4FF7-8D3C-F765791994E2}"/>
    <cellStyle name="40% - Accent6 2 2 2 2 2 2 4" xfId="24051" xr:uid="{8F77C676-E518-4C47-B86E-B6CEF8C60F47}"/>
    <cellStyle name="40% - Accent6 2 2 2 2 2 3" xfId="11386" xr:uid="{4C6908F0-B66C-4E28-B173-FAC2A940DC84}"/>
    <cellStyle name="40% - Accent6 2 2 2 2 2 3 2" xfId="37561" xr:uid="{D92D2F82-EC7D-47E8-8D23-EEF5A9838320}"/>
    <cellStyle name="40% - Accent6 2 2 2 2 2 4" xfId="28281" xr:uid="{F7605A42-415D-4D1E-963A-17552C208B35}"/>
    <cellStyle name="40% - Accent6 2 2 2 2 2 5" xfId="19834" xr:uid="{88683122-4405-4755-8856-2F5FA33DADDB}"/>
    <cellStyle name="40% - Accent6 2 2 2 2 3" xfId="5009" xr:uid="{00000000-0005-0000-0000-0000E8060000}"/>
    <cellStyle name="40% - Accent6 2 2 2 2 3 2" xfId="13459" xr:uid="{99F90094-3ADD-4D34-94ED-5DC91A046064}"/>
    <cellStyle name="40% - Accent6 2 2 2 2 3 2 2" xfId="39633" xr:uid="{6F7EF1EB-B070-4E76-A949-EE26C8674CBD}"/>
    <cellStyle name="40% - Accent6 2 2 2 2 3 3" xfId="30354" xr:uid="{A193341F-9875-4272-9640-1109E3417E8B}"/>
    <cellStyle name="40% - Accent6 2 2 2 2 3 4" xfId="21906" xr:uid="{140C28BD-FF2E-4618-86C1-AA672270C620}"/>
    <cellStyle name="40% - Accent6 2 2 2 2 4" xfId="9241" xr:uid="{3A645C24-37FE-41E8-A1F2-4F8B1E297543}"/>
    <cellStyle name="40% - Accent6 2 2 2 2 4 2" xfId="35416" xr:uid="{B4E12B67-709E-491C-A54E-66F981F5781F}"/>
    <cellStyle name="40% - Accent6 2 2 2 2 5" xfId="34586" xr:uid="{B278D477-7343-4868-B788-657383529DFE}"/>
    <cellStyle name="40% - Accent6 2 2 2 2 6" xfId="26136" xr:uid="{40BEED05-B02E-4604-B649-D58EEB687F63}"/>
    <cellStyle name="40% - Accent6 2 2 2 2 7" xfId="17689" xr:uid="{5B1CB03D-7E9F-492D-96BB-0BDA52B42005}"/>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91AA6903-F117-4CCE-A4D9-2868C90A4D27}"/>
    <cellStyle name="40% - Accent6 2 2 2 3 2 2 2 2" xfId="42191" xr:uid="{9F1E1F4D-F275-4756-B59F-6D53B5FB7A36}"/>
    <cellStyle name="40% - Accent6 2 2 2 3 2 2 3" xfId="32912" xr:uid="{11390D13-D1B0-4870-A80A-6762FA8D420D}"/>
    <cellStyle name="40% - Accent6 2 2 2 3 2 2 4" xfId="24464" xr:uid="{7156D1FD-03CA-4D40-9959-288686AF82DD}"/>
    <cellStyle name="40% - Accent6 2 2 2 3 2 3" xfId="11799" xr:uid="{117D67F2-79AA-4B1E-A22A-5C40C513631B}"/>
    <cellStyle name="40% - Accent6 2 2 2 3 2 3 2" xfId="37974" xr:uid="{54BFBD7D-E40B-415E-8506-4AB60AD114EC}"/>
    <cellStyle name="40% - Accent6 2 2 2 3 2 4" xfId="28694" xr:uid="{72219811-066B-46D2-8967-D1AAFE487FDD}"/>
    <cellStyle name="40% - Accent6 2 2 2 3 2 5" xfId="20247" xr:uid="{A1EECCCC-16B8-4317-A0F2-82E6383D36A0}"/>
    <cellStyle name="40% - Accent6 2 2 2 3 3" xfId="5422" xr:uid="{00000000-0005-0000-0000-0000EC060000}"/>
    <cellStyle name="40% - Accent6 2 2 2 3 3 2" xfId="13872" xr:uid="{BD7F34E7-29C3-4570-BD58-3C46FCCC0EC0}"/>
    <cellStyle name="40% - Accent6 2 2 2 3 3 2 2" xfId="40046" xr:uid="{80FC34E5-D282-4A37-B116-C16D7A4AFEC3}"/>
    <cellStyle name="40% - Accent6 2 2 2 3 3 3" xfId="30767" xr:uid="{2A586BDF-4B42-4878-ADFD-51C00419C839}"/>
    <cellStyle name="40% - Accent6 2 2 2 3 3 4" xfId="22319" xr:uid="{525E83BD-8309-442C-8075-F25BDC2EE718}"/>
    <cellStyle name="40% - Accent6 2 2 2 3 4" xfId="9654" xr:uid="{2A6707A2-5AEE-4E36-968E-F0C134D690FD}"/>
    <cellStyle name="40% - Accent6 2 2 2 3 4 2" xfId="35829" xr:uid="{51C1A3D1-54B3-4A5D-8FA8-B85882EB0822}"/>
    <cellStyle name="40% - Accent6 2 2 2 3 5" xfId="26549" xr:uid="{C6392292-0303-4F23-AD00-2EA07EE7AE64}"/>
    <cellStyle name="40% - Accent6 2 2 2 3 6" xfId="18102" xr:uid="{DAC2DF47-6076-4481-81E6-B96DFECDE03A}"/>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ED481628-C343-45D3-A5C2-57B131EBF982}"/>
    <cellStyle name="40% - Accent6 2 2 2 4 2 2 2 2" xfId="42604" xr:uid="{CE47C08B-E45C-4585-9602-F2C62A80B4FF}"/>
    <cellStyle name="40% - Accent6 2 2 2 4 2 2 3" xfId="33325" xr:uid="{3D3FFDBC-E2E6-42AD-8A86-7A62C9B77F64}"/>
    <cellStyle name="40% - Accent6 2 2 2 4 2 2 4" xfId="24877" xr:uid="{8FA4A1FB-A823-4565-A8F8-6CE85A642310}"/>
    <cellStyle name="40% - Accent6 2 2 2 4 2 3" xfId="12212" xr:uid="{C7581658-EFF5-4593-9460-5B06765857B1}"/>
    <cellStyle name="40% - Accent6 2 2 2 4 2 3 2" xfId="38387" xr:uid="{4DB7BDFB-4BFB-4B87-9C39-61117BB05E69}"/>
    <cellStyle name="40% - Accent6 2 2 2 4 2 4" xfId="29107" xr:uid="{38BDECA6-56A6-4A05-9995-2DFEB14ACFB6}"/>
    <cellStyle name="40% - Accent6 2 2 2 4 2 5" xfId="20660" xr:uid="{D5BBA1B6-0929-4B09-9E04-372F32D69F4C}"/>
    <cellStyle name="40% - Accent6 2 2 2 4 3" xfId="5835" xr:uid="{00000000-0005-0000-0000-0000F0060000}"/>
    <cellStyle name="40% - Accent6 2 2 2 4 3 2" xfId="14285" xr:uid="{6737A1B4-F96B-438C-8184-16B6CA88F9CD}"/>
    <cellStyle name="40% - Accent6 2 2 2 4 3 2 2" xfId="40459" xr:uid="{ABFA8F31-AFEB-46BD-9977-CC3EE6793806}"/>
    <cellStyle name="40% - Accent6 2 2 2 4 3 3" xfId="31180" xr:uid="{3F3D9451-B1A3-499A-BA80-99970FE0B6D9}"/>
    <cellStyle name="40% - Accent6 2 2 2 4 3 4" xfId="22732" xr:uid="{79CFE720-4489-4FD1-A0A4-4540B0F08933}"/>
    <cellStyle name="40% - Accent6 2 2 2 4 4" xfId="10067" xr:uid="{8A254E68-FDF3-4AD9-99C0-B12B4BDAAD7A}"/>
    <cellStyle name="40% - Accent6 2 2 2 4 4 2" xfId="36242" xr:uid="{7322AF8A-EC15-4EDF-894A-4DE40AED8590}"/>
    <cellStyle name="40% - Accent6 2 2 2 4 5" xfId="26962" xr:uid="{9F44E668-05E2-49B7-BDC2-B8B96EF71523}"/>
    <cellStyle name="40% - Accent6 2 2 2 4 6" xfId="18515" xr:uid="{298AFC74-9410-4DC5-B444-B11590D84C2A}"/>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2B2A886C-A5F8-4D6D-AD1A-97BBD6540660}"/>
    <cellStyle name="40% - Accent6 2 2 2 5 2 2 2 2" xfId="43017" xr:uid="{E2581F07-75C3-469E-BDBE-E9E3F1C5B6A1}"/>
    <cellStyle name="40% - Accent6 2 2 2 5 2 2 3" xfId="33738" xr:uid="{0545C736-7C34-4F65-9CE4-B87D6262F16C}"/>
    <cellStyle name="40% - Accent6 2 2 2 5 2 2 4" xfId="25290" xr:uid="{8A2AF1A4-9067-4975-BD81-165763E03546}"/>
    <cellStyle name="40% - Accent6 2 2 2 5 2 3" xfId="12625" xr:uid="{42E88CC2-E51E-4F76-B153-810D85DE5720}"/>
    <cellStyle name="40% - Accent6 2 2 2 5 2 3 2" xfId="38800" xr:uid="{77E09695-C7CA-4677-B067-DFF6C4B4D26F}"/>
    <cellStyle name="40% - Accent6 2 2 2 5 2 4" xfId="29520" xr:uid="{0F1BA51F-3FC1-4966-8F43-084174224D6B}"/>
    <cellStyle name="40% - Accent6 2 2 2 5 2 5" xfId="21073" xr:uid="{4022A0CA-BE50-4F5E-BE3D-24980E527DF1}"/>
    <cellStyle name="40% - Accent6 2 2 2 5 3" xfId="6248" xr:uid="{00000000-0005-0000-0000-0000F4060000}"/>
    <cellStyle name="40% - Accent6 2 2 2 5 3 2" xfId="14698" xr:uid="{E203712A-2770-42EF-97F1-1818F0CE5B06}"/>
    <cellStyle name="40% - Accent6 2 2 2 5 3 2 2" xfId="40872" xr:uid="{B9B25054-A000-4268-9A7D-BA30C730DD14}"/>
    <cellStyle name="40% - Accent6 2 2 2 5 3 3" xfId="31593" xr:uid="{AAE403B2-F08C-494F-91C6-3CB79E039009}"/>
    <cellStyle name="40% - Accent6 2 2 2 5 3 4" xfId="23145" xr:uid="{5CECD475-72EA-48D6-AC1C-CF9A28DB4F18}"/>
    <cellStyle name="40% - Accent6 2 2 2 5 4" xfId="10480" xr:uid="{668B82D3-3755-4D76-93F6-64F4258D57CF}"/>
    <cellStyle name="40% - Accent6 2 2 2 5 4 2" xfId="36655" xr:uid="{A0F16C13-EA7E-4BCE-8637-1E902A90FC44}"/>
    <cellStyle name="40% - Accent6 2 2 2 5 5" xfId="27375" xr:uid="{3BD8EC53-12E8-4FC2-A7D0-233C928926E7}"/>
    <cellStyle name="40% - Accent6 2 2 2 5 6" xfId="18928" xr:uid="{6CD0361C-A3F4-408F-8717-CF5AA633C58E}"/>
    <cellStyle name="40% - Accent6 2 2 2 6" xfId="2355" xr:uid="{00000000-0005-0000-0000-0000F5060000}"/>
    <cellStyle name="40% - Accent6 2 2 2 6 2" xfId="6661" xr:uid="{00000000-0005-0000-0000-0000F6060000}"/>
    <cellStyle name="40% - Accent6 2 2 2 6 2 2" xfId="15111" xr:uid="{BE1CF01B-9A61-4220-A9FE-18CF72EAAA6D}"/>
    <cellStyle name="40% - Accent6 2 2 2 6 2 2 2" xfId="41285" xr:uid="{065CB294-4C98-4BA9-AF1E-70EE450B7FE4}"/>
    <cellStyle name="40% - Accent6 2 2 2 6 2 3" xfId="32006" xr:uid="{E14F00C1-4BD2-4B04-BF73-BB8A820F4CE1}"/>
    <cellStyle name="40% - Accent6 2 2 2 6 2 4" xfId="23558" xr:uid="{D06BF56C-BA0B-49D6-A75D-5E85C91CA948}"/>
    <cellStyle name="40% - Accent6 2 2 2 6 3" xfId="10893" xr:uid="{DADECA6D-7C41-42CF-8004-BADB6C5CC6CA}"/>
    <cellStyle name="40% - Accent6 2 2 2 6 3 2" xfId="37068" xr:uid="{3B586B44-C9A9-40B5-B55D-BC07340177A2}"/>
    <cellStyle name="40% - Accent6 2 2 2 6 4" xfId="27788" xr:uid="{8D07CBBE-57A8-475E-AE93-58F95CA77FE1}"/>
    <cellStyle name="40% - Accent6 2 2 2 6 5" xfId="19341" xr:uid="{AC6DA27D-35C1-4ED6-8649-DCF15E5C96FE}"/>
    <cellStyle name="40% - Accent6 2 2 2 7" xfId="4595" xr:uid="{00000000-0005-0000-0000-0000F7060000}"/>
    <cellStyle name="40% - Accent6 2 2 2 7 2" xfId="13045" xr:uid="{CE9B897F-6F83-4AF7-8C6E-41207A1E8498}"/>
    <cellStyle name="40% - Accent6 2 2 2 7 2 2" xfId="39219" xr:uid="{B8793440-2CC8-45D9-AD39-CF2C72C099AB}"/>
    <cellStyle name="40% - Accent6 2 2 2 7 3" xfId="29940" xr:uid="{62BEFFC6-0F51-4454-A060-EF0430813843}"/>
    <cellStyle name="40% - Accent6 2 2 2 7 4" xfId="21492" xr:uid="{6D995034-C5F3-4198-8212-61F66908DD49}"/>
    <cellStyle name="40% - Accent6 2 2 2 8" xfId="8827" xr:uid="{B3D7AA92-31EF-42BE-ABE0-A12A969A46DE}"/>
    <cellStyle name="40% - Accent6 2 2 2 8 2" xfId="35002" xr:uid="{EA62AA9F-4A0B-4347-8F11-5B65CD7FD553}"/>
    <cellStyle name="40% - Accent6 2 2 2 9" xfId="34170" xr:uid="{B209EE31-6300-496B-9099-1A5255E8E34B}"/>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985F0051-A64B-45F0-AB62-4C8AD78A8CA4}"/>
    <cellStyle name="40% - Accent6 2 2 3 2 2 2 2" xfId="41777" xr:uid="{3238C541-433E-4040-8051-FBEB5F8E82B6}"/>
    <cellStyle name="40% - Accent6 2 2 3 2 2 3" xfId="32498" xr:uid="{8187640B-3DE3-4C7C-A231-90E2D8DA1B8D}"/>
    <cellStyle name="40% - Accent6 2 2 3 2 2 4" xfId="24050" xr:uid="{00FC4724-4A7D-4E90-9702-F7C4F35CFD85}"/>
    <cellStyle name="40% - Accent6 2 2 3 2 3" xfId="11385" xr:uid="{8C47B7A3-F317-4F85-8480-3A47C384C79F}"/>
    <cellStyle name="40% - Accent6 2 2 3 2 3 2" xfId="37560" xr:uid="{D5684A14-5FBF-42C5-9EA6-F315693BAF02}"/>
    <cellStyle name="40% - Accent6 2 2 3 2 4" xfId="28280" xr:uid="{4B3AFA96-DD67-4980-BF1D-D8B60EFC0E5C}"/>
    <cellStyle name="40% - Accent6 2 2 3 2 5" xfId="19833" xr:uid="{7382555B-A923-4B02-8007-937F6ED71E5C}"/>
    <cellStyle name="40% - Accent6 2 2 3 3" xfId="5008" xr:uid="{00000000-0005-0000-0000-0000FB060000}"/>
    <cellStyle name="40% - Accent6 2 2 3 3 2" xfId="13458" xr:uid="{CAE617C5-7E65-42E9-AE0C-34F12B3FC876}"/>
    <cellStyle name="40% - Accent6 2 2 3 3 2 2" xfId="39632" xr:uid="{07B64527-D1C0-43E7-B463-D5CE97B842BC}"/>
    <cellStyle name="40% - Accent6 2 2 3 3 3" xfId="30353" xr:uid="{3427C16F-8AAC-49B9-934E-0A4F8663E0A3}"/>
    <cellStyle name="40% - Accent6 2 2 3 3 4" xfId="21905" xr:uid="{4917EDD9-C9FE-44FF-9889-69FD35E81361}"/>
    <cellStyle name="40% - Accent6 2 2 3 4" xfId="9240" xr:uid="{0C594ECE-4838-46F5-A3C4-7EFA0D52CAED}"/>
    <cellStyle name="40% - Accent6 2 2 3 4 2" xfId="35415" xr:uid="{EA464319-4281-42D8-929B-6E49A2BC13BE}"/>
    <cellStyle name="40% - Accent6 2 2 3 5" xfId="34585" xr:uid="{A5972377-C221-4862-8B7F-4F01ADFBFAF0}"/>
    <cellStyle name="40% - Accent6 2 2 3 6" xfId="26135" xr:uid="{A00FE753-4745-4FFE-B6D2-5D99FECE6DB3}"/>
    <cellStyle name="40% - Accent6 2 2 3 7" xfId="17688" xr:uid="{707B54DE-5DE3-4544-9B8B-AE063113B768}"/>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16B4EC00-C6FD-419D-A618-E0A80AD6F706}"/>
    <cellStyle name="40% - Accent6 2 2 4 2 2 2 2" xfId="42190" xr:uid="{A38851AB-E0ED-44C4-A7C8-CDB36344EC65}"/>
    <cellStyle name="40% - Accent6 2 2 4 2 2 3" xfId="32911" xr:uid="{32D50F48-9617-4FFB-9C7D-90F79C708880}"/>
    <cellStyle name="40% - Accent6 2 2 4 2 2 4" xfId="24463" xr:uid="{CE745877-FB5A-4B1E-B607-4DFC6ECB2FA6}"/>
    <cellStyle name="40% - Accent6 2 2 4 2 3" xfId="11798" xr:uid="{65AAAEF7-6CE7-49E3-952F-F16220C9F5F0}"/>
    <cellStyle name="40% - Accent6 2 2 4 2 3 2" xfId="37973" xr:uid="{5CB1EA95-2207-453B-AA77-A9D02F3334FF}"/>
    <cellStyle name="40% - Accent6 2 2 4 2 4" xfId="28693" xr:uid="{6F4A4520-297F-41E5-A07C-68FDA66CD45D}"/>
    <cellStyle name="40% - Accent6 2 2 4 2 5" xfId="20246" xr:uid="{56F1DC9A-24DD-4E2D-B724-DA82C564F967}"/>
    <cellStyle name="40% - Accent6 2 2 4 3" xfId="5421" xr:uid="{00000000-0005-0000-0000-0000FF060000}"/>
    <cellStyle name="40% - Accent6 2 2 4 3 2" xfId="13871" xr:uid="{5BD3A81E-9B88-4F0C-9AC8-D5642A8225A4}"/>
    <cellStyle name="40% - Accent6 2 2 4 3 2 2" xfId="40045" xr:uid="{619D5612-F2FF-4CDA-96CA-F1F0120F7998}"/>
    <cellStyle name="40% - Accent6 2 2 4 3 3" xfId="30766" xr:uid="{F0FADCE7-301A-4B05-A9D5-5A85996EDB28}"/>
    <cellStyle name="40% - Accent6 2 2 4 3 4" xfId="22318" xr:uid="{CB1396CF-DD02-475D-9162-E5DBA2A0EB94}"/>
    <cellStyle name="40% - Accent6 2 2 4 4" xfId="9653" xr:uid="{F4A5E702-DD78-45DD-9D23-4FB32CBF8716}"/>
    <cellStyle name="40% - Accent6 2 2 4 4 2" xfId="35828" xr:uid="{67183DD6-6107-4B0D-99E7-E594E194898B}"/>
    <cellStyle name="40% - Accent6 2 2 4 5" xfId="26548" xr:uid="{8678F128-3625-4E52-8611-F80E8F03B68B}"/>
    <cellStyle name="40% - Accent6 2 2 4 6" xfId="18101" xr:uid="{DE96FC9B-40DC-4D29-B058-3F1C0D003C01}"/>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33C954D3-B100-43C6-B135-9461416838EE}"/>
    <cellStyle name="40% - Accent6 2 2 5 2 2 2 2" xfId="42603" xr:uid="{6FCCFCDB-4B76-4E13-AEF8-2E17C8861D90}"/>
    <cellStyle name="40% - Accent6 2 2 5 2 2 3" xfId="33324" xr:uid="{5EBD164C-05F4-4D4A-B2E7-7C7D64108417}"/>
    <cellStyle name="40% - Accent6 2 2 5 2 2 4" xfId="24876" xr:uid="{A6C25BCB-1498-4A2F-8B35-79E28991E1E5}"/>
    <cellStyle name="40% - Accent6 2 2 5 2 3" xfId="12211" xr:uid="{A71C0C50-0D91-4481-9F10-6864036C25F7}"/>
    <cellStyle name="40% - Accent6 2 2 5 2 3 2" xfId="38386" xr:uid="{3B766D76-5502-4A16-B8B4-A010009B0440}"/>
    <cellStyle name="40% - Accent6 2 2 5 2 4" xfId="29106" xr:uid="{F2AB6499-FC19-438B-AA2A-6BFCDC9C5941}"/>
    <cellStyle name="40% - Accent6 2 2 5 2 5" xfId="20659" xr:uid="{A9EF37A0-2584-4BFC-83F7-3D9557808042}"/>
    <cellStyle name="40% - Accent6 2 2 5 3" xfId="5834" xr:uid="{00000000-0005-0000-0000-000003070000}"/>
    <cellStyle name="40% - Accent6 2 2 5 3 2" xfId="14284" xr:uid="{7B413CA4-6343-4280-B481-05A794092A0D}"/>
    <cellStyle name="40% - Accent6 2 2 5 3 2 2" xfId="40458" xr:uid="{4FBD8F44-7C83-4549-9D10-1FD541E91FCF}"/>
    <cellStyle name="40% - Accent6 2 2 5 3 3" xfId="31179" xr:uid="{A1AE0F7B-6D95-4BF8-B4B8-2FD483E9EF3A}"/>
    <cellStyle name="40% - Accent6 2 2 5 3 4" xfId="22731" xr:uid="{397313D6-364A-4DAA-9354-0B7019B8091E}"/>
    <cellStyle name="40% - Accent6 2 2 5 4" xfId="10066" xr:uid="{A82431EC-4850-4D00-87C8-091AB484780A}"/>
    <cellStyle name="40% - Accent6 2 2 5 4 2" xfId="36241" xr:uid="{872D2117-0497-43C4-855E-2AC0E6239791}"/>
    <cellStyle name="40% - Accent6 2 2 5 5" xfId="26961" xr:uid="{4DBB1824-C4EF-4145-B94F-89C7DC745F73}"/>
    <cellStyle name="40% - Accent6 2 2 5 6" xfId="18514" xr:uid="{0D759922-CC1D-4902-BB3D-387D7D2FF944}"/>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C41E5682-89EA-4B57-95AB-4902153722D6}"/>
    <cellStyle name="40% - Accent6 2 2 6 2 2 2 2" xfId="43016" xr:uid="{66525401-5F59-4E8F-9903-DE302DF1C89B}"/>
    <cellStyle name="40% - Accent6 2 2 6 2 2 3" xfId="33737" xr:uid="{99421B28-705C-4A41-8654-BFEF476CBDA0}"/>
    <cellStyle name="40% - Accent6 2 2 6 2 2 4" xfId="25289" xr:uid="{E37F5C95-FBA0-43C3-AD83-3D33E84AF76B}"/>
    <cellStyle name="40% - Accent6 2 2 6 2 3" xfId="12624" xr:uid="{C7CC768E-2A69-40B7-99E5-D9170475EA12}"/>
    <cellStyle name="40% - Accent6 2 2 6 2 3 2" xfId="38799" xr:uid="{C6FBEF85-DA35-49B8-AC9D-72A4889F7295}"/>
    <cellStyle name="40% - Accent6 2 2 6 2 4" xfId="29519" xr:uid="{701CFCD6-3BB9-45BD-99CF-C06FA85B88AA}"/>
    <cellStyle name="40% - Accent6 2 2 6 2 5" xfId="21072" xr:uid="{69722775-BF49-4DC4-9F6E-7A74F8D91551}"/>
    <cellStyle name="40% - Accent6 2 2 6 3" xfId="6247" xr:uid="{00000000-0005-0000-0000-000007070000}"/>
    <cellStyle name="40% - Accent6 2 2 6 3 2" xfId="14697" xr:uid="{8499CE65-9AF4-4A51-A408-BFF6E054749F}"/>
    <cellStyle name="40% - Accent6 2 2 6 3 2 2" xfId="40871" xr:uid="{1F41375D-7E6A-4D73-A17A-DFEEC6981476}"/>
    <cellStyle name="40% - Accent6 2 2 6 3 3" xfId="31592" xr:uid="{BC66E2F8-2537-49CC-8E10-65D713E79282}"/>
    <cellStyle name="40% - Accent6 2 2 6 3 4" xfId="23144" xr:uid="{02BF904C-8B8A-4843-A9AB-6205EE4D159B}"/>
    <cellStyle name="40% - Accent6 2 2 6 4" xfId="10479" xr:uid="{0DCB4A4F-5978-4200-A2AA-42DF0361D59F}"/>
    <cellStyle name="40% - Accent6 2 2 6 4 2" xfId="36654" xr:uid="{16C7F29E-4470-41D9-97CD-98EDB1569C03}"/>
    <cellStyle name="40% - Accent6 2 2 6 5" xfId="27374" xr:uid="{D8749AB4-044E-4413-BCFE-2A71D45CD1F4}"/>
    <cellStyle name="40% - Accent6 2 2 6 6" xfId="18927" xr:uid="{9F798847-6092-4191-B07B-8F25935F98C4}"/>
    <cellStyle name="40% - Accent6 2 2 7" xfId="2354" xr:uid="{00000000-0005-0000-0000-000008070000}"/>
    <cellStyle name="40% - Accent6 2 2 7 2" xfId="6660" xr:uid="{00000000-0005-0000-0000-000009070000}"/>
    <cellStyle name="40% - Accent6 2 2 7 2 2" xfId="15110" xr:uid="{178474A7-962B-49B7-A5C8-60A0BE5CD05B}"/>
    <cellStyle name="40% - Accent6 2 2 7 2 2 2" xfId="41284" xr:uid="{87A06FA2-8A4E-4378-BF4A-B7B6123AB8B2}"/>
    <cellStyle name="40% - Accent6 2 2 7 2 3" xfId="32005" xr:uid="{8F29C901-14BB-4D4E-8F03-AA2974BFD3AE}"/>
    <cellStyle name="40% - Accent6 2 2 7 2 4" xfId="23557" xr:uid="{F8E37974-893A-454C-9592-63511C8BFE97}"/>
    <cellStyle name="40% - Accent6 2 2 7 3" xfId="10892" xr:uid="{62BD2963-1E6E-412C-A217-479997E0B629}"/>
    <cellStyle name="40% - Accent6 2 2 7 3 2" xfId="37067" xr:uid="{5D0287C1-407A-4A7F-9D92-E6EF6FBAAF0A}"/>
    <cellStyle name="40% - Accent6 2 2 7 4" xfId="27787" xr:uid="{4790BEFF-D934-42E0-95E5-4DD2539C336E}"/>
    <cellStyle name="40% - Accent6 2 2 7 5" xfId="19340" xr:uid="{EF44918F-F168-401F-A947-49A44B083993}"/>
    <cellStyle name="40% - Accent6 2 2 8" xfId="4594" xr:uid="{00000000-0005-0000-0000-00000A070000}"/>
    <cellStyle name="40% - Accent6 2 2 8 2" xfId="13044" xr:uid="{5FB75A83-4175-4AE2-B051-6EC84D2FF3F0}"/>
    <cellStyle name="40% - Accent6 2 2 8 2 2" xfId="39218" xr:uid="{2383BB48-1FB0-4370-9E06-D69EF3058BFE}"/>
    <cellStyle name="40% - Accent6 2 2 8 3" xfId="29939" xr:uid="{F6D17E46-1124-4921-B929-605090960112}"/>
    <cellStyle name="40% - Accent6 2 2 8 4" xfId="21491" xr:uid="{AB30BD4A-8D40-4803-BFB9-A99BBA399D76}"/>
    <cellStyle name="40% - Accent6 2 2 9" xfId="8826" xr:uid="{FD44CCAF-2B26-44E0-A242-F5984C8262D5}"/>
    <cellStyle name="40% - Accent6 2 2 9 2" xfId="35001" xr:uid="{E5F33D64-18E5-4827-96F3-F0F1368E5D0D}"/>
    <cellStyle name="40% - Accent6 2 3" xfId="93" xr:uid="{00000000-0005-0000-0000-00000B070000}"/>
    <cellStyle name="40% - Accent6 2 3 10" xfId="25723" xr:uid="{6B88D5F3-9BD7-4258-B75E-5D11C6B87A50}"/>
    <cellStyle name="40% - Accent6 2 3 11" xfId="17276" xr:uid="{A6D776AB-C97E-43D5-94E9-C8EA49D96C34}"/>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EB8EEEF2-6C21-4DA3-9711-215A8E1B609E}"/>
    <cellStyle name="40% - Accent6 2 3 2 2 2 2 2" xfId="41779" xr:uid="{605D0C72-F4CA-462C-864D-9CB0C88A0BA7}"/>
    <cellStyle name="40% - Accent6 2 3 2 2 2 3" xfId="32500" xr:uid="{3731D14D-C871-4DC0-A748-6F43B0D54779}"/>
    <cellStyle name="40% - Accent6 2 3 2 2 2 4" xfId="24052" xr:uid="{89FBDE5D-EA89-4B07-A13A-13DB831375F0}"/>
    <cellStyle name="40% - Accent6 2 3 2 2 3" xfId="11387" xr:uid="{C9E114FE-E0B0-4D6F-A4CA-A250D65E5B93}"/>
    <cellStyle name="40% - Accent6 2 3 2 2 3 2" xfId="37562" xr:uid="{3B73C760-13A8-48B5-9651-FA3BBFE202D0}"/>
    <cellStyle name="40% - Accent6 2 3 2 2 4" xfId="28282" xr:uid="{0EA88949-6955-46C1-896B-9817BCEAE24D}"/>
    <cellStyle name="40% - Accent6 2 3 2 2 5" xfId="19835" xr:uid="{A0930914-337A-4D05-8222-25DA9C8F11E6}"/>
    <cellStyle name="40% - Accent6 2 3 2 3" xfId="5010" xr:uid="{00000000-0005-0000-0000-00000F070000}"/>
    <cellStyle name="40% - Accent6 2 3 2 3 2" xfId="13460" xr:uid="{36684F34-6780-4DF8-8DC9-8067846997A9}"/>
    <cellStyle name="40% - Accent6 2 3 2 3 2 2" xfId="39634" xr:uid="{C5767C50-AF2A-4BD9-AD75-EB8A3C878878}"/>
    <cellStyle name="40% - Accent6 2 3 2 3 3" xfId="30355" xr:uid="{FADB2519-E100-46C5-A3D9-2B10DCD85395}"/>
    <cellStyle name="40% - Accent6 2 3 2 3 4" xfId="21907" xr:uid="{71B6AA1C-773F-4AE9-8E3C-2A06E87D4E12}"/>
    <cellStyle name="40% - Accent6 2 3 2 4" xfId="9242" xr:uid="{FCC2DFE7-FDC2-43FA-9747-D84B01E0BCD1}"/>
    <cellStyle name="40% - Accent6 2 3 2 4 2" xfId="35417" xr:uid="{B4E81CAD-E660-4357-B2DE-DF7203EDF2D4}"/>
    <cellStyle name="40% - Accent6 2 3 2 5" xfId="34587" xr:uid="{FB60BBD3-B574-4F93-A0CF-64556C9AFF44}"/>
    <cellStyle name="40% - Accent6 2 3 2 6" xfId="26137" xr:uid="{0213C1D0-F803-4625-8824-76BB1F09B729}"/>
    <cellStyle name="40% - Accent6 2 3 2 7" xfId="17690" xr:uid="{3F27F7CB-8451-44AC-B847-520296E93AD3}"/>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61E508FA-E6B8-4B47-A358-81A9444CD23B}"/>
    <cellStyle name="40% - Accent6 2 3 3 2 2 2 2" xfId="42192" xr:uid="{46D4DC4D-0118-4332-BE67-02EF46D9B670}"/>
    <cellStyle name="40% - Accent6 2 3 3 2 2 3" xfId="32913" xr:uid="{38EE9917-C6D1-47C6-8492-2DD27D6AC1AD}"/>
    <cellStyle name="40% - Accent6 2 3 3 2 2 4" xfId="24465" xr:uid="{5F9235FF-D59F-4341-BACA-CC0BD665EE3F}"/>
    <cellStyle name="40% - Accent6 2 3 3 2 3" xfId="11800" xr:uid="{25735B3C-8801-4DB5-A726-6E040E1943B2}"/>
    <cellStyle name="40% - Accent6 2 3 3 2 3 2" xfId="37975" xr:uid="{547B7E4B-F699-4C02-9F36-A488B7556B4C}"/>
    <cellStyle name="40% - Accent6 2 3 3 2 4" xfId="28695" xr:uid="{7C747139-9B96-4D9F-ABC8-12872B4ABC48}"/>
    <cellStyle name="40% - Accent6 2 3 3 2 5" xfId="20248" xr:uid="{5C92094C-A11C-4A2C-9286-14FD2C3C3184}"/>
    <cellStyle name="40% - Accent6 2 3 3 3" xfId="5423" xr:uid="{00000000-0005-0000-0000-000013070000}"/>
    <cellStyle name="40% - Accent6 2 3 3 3 2" xfId="13873" xr:uid="{41305253-5143-44B3-9487-D92E5B0928D7}"/>
    <cellStyle name="40% - Accent6 2 3 3 3 2 2" xfId="40047" xr:uid="{CBCAB844-C812-4368-9575-AF408472ED3E}"/>
    <cellStyle name="40% - Accent6 2 3 3 3 3" xfId="30768" xr:uid="{A158EB3A-A8F5-4BE8-9EC3-4446EFAF82DB}"/>
    <cellStyle name="40% - Accent6 2 3 3 3 4" xfId="22320" xr:uid="{874FA55A-5845-4DD8-81D5-646554FEDA98}"/>
    <cellStyle name="40% - Accent6 2 3 3 4" xfId="9655" xr:uid="{A0CB0737-F964-4A6B-9AE0-49B7067F37AC}"/>
    <cellStyle name="40% - Accent6 2 3 3 4 2" xfId="35830" xr:uid="{1A07E970-7D59-4EEB-A759-3AD207C5CA56}"/>
    <cellStyle name="40% - Accent6 2 3 3 5" xfId="26550" xr:uid="{74436A07-8286-470D-A1AD-985EA64BA407}"/>
    <cellStyle name="40% - Accent6 2 3 3 6" xfId="18103" xr:uid="{78450FC1-0FA9-4F06-B458-63F179E1AD0F}"/>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699434E5-950E-4106-8236-9DEB00418D68}"/>
    <cellStyle name="40% - Accent6 2 3 4 2 2 2 2" xfId="42605" xr:uid="{A6A5C413-0C17-48D9-8B31-508A481D3E0F}"/>
    <cellStyle name="40% - Accent6 2 3 4 2 2 3" xfId="33326" xr:uid="{5813866D-C395-4026-BFFF-9B21DB8D302A}"/>
    <cellStyle name="40% - Accent6 2 3 4 2 2 4" xfId="24878" xr:uid="{7F939E84-98D6-40CE-AE63-400164A54B28}"/>
    <cellStyle name="40% - Accent6 2 3 4 2 3" xfId="12213" xr:uid="{6D983E91-661A-4737-82F6-FE064908C590}"/>
    <cellStyle name="40% - Accent6 2 3 4 2 3 2" xfId="38388" xr:uid="{22E7A16D-6615-46E0-8E79-22F71B3EF9BF}"/>
    <cellStyle name="40% - Accent6 2 3 4 2 4" xfId="29108" xr:uid="{5BB5CB61-DC5E-4352-B358-CAD5957258B3}"/>
    <cellStyle name="40% - Accent6 2 3 4 2 5" xfId="20661" xr:uid="{D70D38AF-6A7D-491E-A1C6-9DE9A68689C7}"/>
    <cellStyle name="40% - Accent6 2 3 4 3" xfId="5836" xr:uid="{00000000-0005-0000-0000-000017070000}"/>
    <cellStyle name="40% - Accent6 2 3 4 3 2" xfId="14286" xr:uid="{398E09A8-EC0A-4BDF-90DE-531AA8AA1FCB}"/>
    <cellStyle name="40% - Accent6 2 3 4 3 2 2" xfId="40460" xr:uid="{F33C507C-80B8-4995-9001-CC322E2D1B2A}"/>
    <cellStyle name="40% - Accent6 2 3 4 3 3" xfId="31181" xr:uid="{E89C6A18-F771-4C27-ACC9-0738FB63A481}"/>
    <cellStyle name="40% - Accent6 2 3 4 3 4" xfId="22733" xr:uid="{06985842-246F-4F8E-AE33-2BA7098C6D4E}"/>
    <cellStyle name="40% - Accent6 2 3 4 4" xfId="10068" xr:uid="{AA6E8AB1-490A-43B1-8002-1292226E187F}"/>
    <cellStyle name="40% - Accent6 2 3 4 4 2" xfId="36243" xr:uid="{BFCE64E6-2767-4740-B968-FECA6CAFD17A}"/>
    <cellStyle name="40% - Accent6 2 3 4 5" xfId="26963" xr:uid="{525C78C4-61B2-4CE7-9DD3-AB7E619FF205}"/>
    <cellStyle name="40% - Accent6 2 3 4 6" xfId="18516" xr:uid="{9F587CE6-7E80-4DF2-99FF-8F98854C4882}"/>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42033D57-460D-4162-AF0D-D358A89F341D}"/>
    <cellStyle name="40% - Accent6 2 3 5 2 2 2 2" xfId="43018" xr:uid="{384A1B03-9674-4C59-8951-67325CF2D037}"/>
    <cellStyle name="40% - Accent6 2 3 5 2 2 3" xfId="33739" xr:uid="{231DF82E-C0B6-4086-B3EB-FA28284FE54A}"/>
    <cellStyle name="40% - Accent6 2 3 5 2 2 4" xfId="25291" xr:uid="{FCD276F1-FB88-4E52-AA96-8CADCEB00FC5}"/>
    <cellStyle name="40% - Accent6 2 3 5 2 3" xfId="12626" xr:uid="{824CB0D0-F9C8-40A4-A309-CA9E0D9A5BB2}"/>
    <cellStyle name="40% - Accent6 2 3 5 2 3 2" xfId="38801" xr:uid="{225D79B8-A9DC-4743-ADE5-74B271D35970}"/>
    <cellStyle name="40% - Accent6 2 3 5 2 4" xfId="29521" xr:uid="{59CCE8C6-E966-4AEC-8E6B-82AC5F2CC711}"/>
    <cellStyle name="40% - Accent6 2 3 5 2 5" xfId="21074" xr:uid="{0C441690-A530-4F61-9BC5-0DB28C820338}"/>
    <cellStyle name="40% - Accent6 2 3 5 3" xfId="6249" xr:uid="{00000000-0005-0000-0000-00001B070000}"/>
    <cellStyle name="40% - Accent6 2 3 5 3 2" xfId="14699" xr:uid="{1AEE616A-6E7B-418D-8E97-00F98DF17B46}"/>
    <cellStyle name="40% - Accent6 2 3 5 3 2 2" xfId="40873" xr:uid="{5C7545C6-320E-402D-A1A9-8B44AC55680E}"/>
    <cellStyle name="40% - Accent6 2 3 5 3 3" xfId="31594" xr:uid="{08B4CFC8-1A48-4B5C-9609-51BB6C32D6C0}"/>
    <cellStyle name="40% - Accent6 2 3 5 3 4" xfId="23146" xr:uid="{EF7B9B57-4699-4380-BF9C-47F64C114F0D}"/>
    <cellStyle name="40% - Accent6 2 3 5 4" xfId="10481" xr:uid="{A0780A0E-8AA9-4F51-95E6-22101D539AD3}"/>
    <cellStyle name="40% - Accent6 2 3 5 4 2" xfId="36656" xr:uid="{345FF916-66CF-4D38-B93B-C0C8BACEC535}"/>
    <cellStyle name="40% - Accent6 2 3 5 5" xfId="27376" xr:uid="{69CBA686-AF5C-4843-ABC6-310100573C4F}"/>
    <cellStyle name="40% - Accent6 2 3 5 6" xfId="18929" xr:uid="{8A242252-B0B6-411F-B6B0-1D61F3AF897E}"/>
    <cellStyle name="40% - Accent6 2 3 6" xfId="2356" xr:uid="{00000000-0005-0000-0000-00001C070000}"/>
    <cellStyle name="40% - Accent6 2 3 6 2" xfId="6662" xr:uid="{00000000-0005-0000-0000-00001D070000}"/>
    <cellStyle name="40% - Accent6 2 3 6 2 2" xfId="15112" xr:uid="{6763A6DB-4DFA-46CD-8FF9-5DB565A88957}"/>
    <cellStyle name="40% - Accent6 2 3 6 2 2 2" xfId="41286" xr:uid="{7E98C2A3-4CF2-4B2B-94B7-62635619C3DF}"/>
    <cellStyle name="40% - Accent6 2 3 6 2 3" xfId="32007" xr:uid="{04B3F7C7-0893-4C7C-8FDD-89CA88F51230}"/>
    <cellStyle name="40% - Accent6 2 3 6 2 4" xfId="23559" xr:uid="{E4E97D88-A0AA-4402-B5C3-4B30B8148271}"/>
    <cellStyle name="40% - Accent6 2 3 6 3" xfId="10894" xr:uid="{FCB349DA-C754-42F3-8E1F-147642CC2597}"/>
    <cellStyle name="40% - Accent6 2 3 6 3 2" xfId="37069" xr:uid="{F681AF3D-A853-46A9-BE43-AC920B07B111}"/>
    <cellStyle name="40% - Accent6 2 3 6 4" xfId="27789" xr:uid="{5B557BB1-96FD-4197-8A09-89801F157617}"/>
    <cellStyle name="40% - Accent6 2 3 6 5" xfId="19342" xr:uid="{A0F20DCE-EB40-40AA-A6E2-5784D389E547}"/>
    <cellStyle name="40% - Accent6 2 3 7" xfId="4596" xr:uid="{00000000-0005-0000-0000-00001E070000}"/>
    <cellStyle name="40% - Accent6 2 3 7 2" xfId="13046" xr:uid="{22C1CE78-3700-45FB-B8FD-C4BB255515D0}"/>
    <cellStyle name="40% - Accent6 2 3 7 2 2" xfId="39220" xr:uid="{4A2FFE48-60E1-4A3D-BB78-5648B0AF1515}"/>
    <cellStyle name="40% - Accent6 2 3 7 3" xfId="29941" xr:uid="{FB90488F-9ED2-49EE-B55F-9BBDFDEB131A}"/>
    <cellStyle name="40% - Accent6 2 3 7 4" xfId="21493" xr:uid="{3B7641F9-8E11-4D15-8353-59EFBDA850C6}"/>
    <cellStyle name="40% - Accent6 2 3 8" xfId="8828" xr:uid="{AA786799-CF3A-4CC4-8E34-31745A1F109A}"/>
    <cellStyle name="40% - Accent6 2 3 8 2" xfId="35003" xr:uid="{C6748310-837F-49AE-83B9-6F6356E28C03}"/>
    <cellStyle name="40% - Accent6 2 3 9" xfId="34171" xr:uid="{4436AF75-AD43-4222-8B23-18C909FBDAE0}"/>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2E7AFB85-5F4E-4735-8164-26F21A2FA04A}"/>
    <cellStyle name="40% - Accent6 2 4 2 2 2 2" xfId="41776" xr:uid="{FC2D9EA6-90D6-4107-B3F8-3A0F90885B93}"/>
    <cellStyle name="40% - Accent6 2 4 2 2 3" xfId="32497" xr:uid="{F6FB8046-06B1-4C99-A5F8-97DADFE77611}"/>
    <cellStyle name="40% - Accent6 2 4 2 2 4" xfId="24049" xr:uid="{40C35E87-7526-40ED-8C78-AE11B4328F5B}"/>
    <cellStyle name="40% - Accent6 2 4 2 3" xfId="11384" xr:uid="{D20DA0EA-BD4C-4769-BF31-0272C458DE52}"/>
    <cellStyle name="40% - Accent6 2 4 2 3 2" xfId="37559" xr:uid="{1F657871-7BB2-4076-BB30-BF6312639E81}"/>
    <cellStyle name="40% - Accent6 2 4 2 4" xfId="28279" xr:uid="{D02F9E50-50BD-4F89-B718-A9665093B37D}"/>
    <cellStyle name="40% - Accent6 2 4 2 5" xfId="19832" xr:uid="{CC54BB7A-B9AD-46DB-BF25-3F3DFED4EC71}"/>
    <cellStyle name="40% - Accent6 2 4 3" xfId="5007" xr:uid="{00000000-0005-0000-0000-000022070000}"/>
    <cellStyle name="40% - Accent6 2 4 3 2" xfId="13457" xr:uid="{79DA3C6B-8460-4FC9-B0B7-08779FF8F58A}"/>
    <cellStyle name="40% - Accent6 2 4 3 2 2" xfId="39631" xr:uid="{96A79F55-C823-47CB-8E56-A501BF12C800}"/>
    <cellStyle name="40% - Accent6 2 4 3 3" xfId="30352" xr:uid="{3EFD4AF1-FE03-4D43-A3E5-EAF8FDC5143C}"/>
    <cellStyle name="40% - Accent6 2 4 3 4" xfId="21904" xr:uid="{79286524-CBE3-4F54-A756-A01A05746E8E}"/>
    <cellStyle name="40% - Accent6 2 4 4" xfId="9239" xr:uid="{7192B204-5309-4612-ABCA-2D1DB6CAE015}"/>
    <cellStyle name="40% - Accent6 2 4 4 2" xfId="35414" xr:uid="{86A9EA32-3EC9-460C-8298-C7FE360FE86C}"/>
    <cellStyle name="40% - Accent6 2 4 5" xfId="34584" xr:uid="{C9AAC2DC-13F4-4FBC-9908-371EEE889137}"/>
    <cellStyle name="40% - Accent6 2 4 6" xfId="26134" xr:uid="{1690470B-7912-4420-9BC1-5A289F24800C}"/>
    <cellStyle name="40% - Accent6 2 4 7" xfId="17687" xr:uid="{93B39F15-0624-4BA0-ADD7-4F1BF237FCF8}"/>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271A6C20-B2CD-4B6B-965E-DA6FEF1A2B30}"/>
    <cellStyle name="40% - Accent6 2 5 2 2 2 2" xfId="42189" xr:uid="{114C3AD7-5776-4ADF-8847-B408EFAFF7A5}"/>
    <cellStyle name="40% - Accent6 2 5 2 2 3" xfId="32910" xr:uid="{F8715314-0039-4B9E-972F-60366BEC351F}"/>
    <cellStyle name="40% - Accent6 2 5 2 2 4" xfId="24462" xr:uid="{1A871E6D-F2B4-49CC-B1F0-771B0ED91E16}"/>
    <cellStyle name="40% - Accent6 2 5 2 3" xfId="11797" xr:uid="{3394727E-ED89-4A53-8BCB-A457B9F8BA48}"/>
    <cellStyle name="40% - Accent6 2 5 2 3 2" xfId="37972" xr:uid="{FA834B24-F49B-45DD-8733-4EDCEEF86868}"/>
    <cellStyle name="40% - Accent6 2 5 2 4" xfId="28692" xr:uid="{85AC0F5A-B5AE-4114-B440-B73050DEF28C}"/>
    <cellStyle name="40% - Accent6 2 5 2 5" xfId="20245" xr:uid="{E3A6C438-D1F3-44FD-976C-6A17A42610AC}"/>
    <cellStyle name="40% - Accent6 2 5 3" xfId="5420" xr:uid="{00000000-0005-0000-0000-000026070000}"/>
    <cellStyle name="40% - Accent6 2 5 3 2" xfId="13870" xr:uid="{153B77DC-456E-494F-89A0-6B5183519700}"/>
    <cellStyle name="40% - Accent6 2 5 3 2 2" xfId="40044" xr:uid="{71B7C79B-0E7C-4E7C-B18D-229A9DFB9454}"/>
    <cellStyle name="40% - Accent6 2 5 3 3" xfId="30765" xr:uid="{3EC07EAB-0E0B-4444-A760-EBAA84889E76}"/>
    <cellStyle name="40% - Accent6 2 5 3 4" xfId="22317" xr:uid="{39247B2F-E4B2-489F-A711-4961FEB1FB3B}"/>
    <cellStyle name="40% - Accent6 2 5 4" xfId="9652" xr:uid="{2B564FF2-D40C-410E-AA41-043ED039EE77}"/>
    <cellStyle name="40% - Accent6 2 5 4 2" xfId="35827" xr:uid="{8FA441C3-6092-46A9-8347-76A694DE72A0}"/>
    <cellStyle name="40% - Accent6 2 5 5" xfId="26547" xr:uid="{D68DF49C-CCAC-4CBF-8529-D06C69FD57A9}"/>
    <cellStyle name="40% - Accent6 2 5 6" xfId="18100" xr:uid="{E741C5E8-7271-4F16-9A0E-A1D0E26D5A8F}"/>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741B9CCC-837A-4E7E-85E4-5C6916B41AF3}"/>
    <cellStyle name="40% - Accent6 2 6 2 2 2 2" xfId="42602" xr:uid="{B03F03CA-15A8-4B63-9EC5-EDE5CD1758F9}"/>
    <cellStyle name="40% - Accent6 2 6 2 2 3" xfId="33323" xr:uid="{596C2706-2BF8-449C-A70A-A930A630DC06}"/>
    <cellStyle name="40% - Accent6 2 6 2 2 4" xfId="24875" xr:uid="{EEE73C29-8529-46BF-B5FA-475ED8F31AAC}"/>
    <cellStyle name="40% - Accent6 2 6 2 3" xfId="12210" xr:uid="{B17EA082-E140-43BC-904B-20FA756A4392}"/>
    <cellStyle name="40% - Accent6 2 6 2 3 2" xfId="38385" xr:uid="{6A804C4F-0093-4440-919E-AE7A6C70A91D}"/>
    <cellStyle name="40% - Accent6 2 6 2 4" xfId="29105" xr:uid="{2340B5D4-81FF-4B6F-9B39-797170E9605C}"/>
    <cellStyle name="40% - Accent6 2 6 2 5" xfId="20658" xr:uid="{72F9CB59-1B8D-4ED0-9FBB-4E7DF9B3377A}"/>
    <cellStyle name="40% - Accent6 2 6 3" xfId="5833" xr:uid="{00000000-0005-0000-0000-00002A070000}"/>
    <cellStyle name="40% - Accent6 2 6 3 2" xfId="14283" xr:uid="{454A1E92-85B2-49FC-A07C-64CDCEF3A69A}"/>
    <cellStyle name="40% - Accent6 2 6 3 2 2" xfId="40457" xr:uid="{67DA383E-54EB-421A-AA5F-E35E66BBE22C}"/>
    <cellStyle name="40% - Accent6 2 6 3 3" xfId="31178" xr:uid="{8AF190BD-9E28-4B04-9AC0-412A3AECAB77}"/>
    <cellStyle name="40% - Accent6 2 6 3 4" xfId="22730" xr:uid="{9A878A48-BDEF-45CD-BBB0-F9FC9B13E14F}"/>
    <cellStyle name="40% - Accent6 2 6 4" xfId="10065" xr:uid="{7C649C08-7D25-49F4-97B2-B18F09D5F305}"/>
    <cellStyle name="40% - Accent6 2 6 4 2" xfId="36240" xr:uid="{BC6FD3E3-1455-4A26-AECF-BBD010BF1ACB}"/>
    <cellStyle name="40% - Accent6 2 6 5" xfId="26960" xr:uid="{EE1C5CC1-EC6A-4C5D-B2C7-EDAA920218D9}"/>
    <cellStyle name="40% - Accent6 2 6 6" xfId="18513" xr:uid="{0FD0B1C7-A9B0-4BD6-A167-3C3AB6DF00A1}"/>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D529F6B3-BCF3-45C1-AFDD-27BB460376A8}"/>
    <cellStyle name="40% - Accent6 2 7 2 2 2 2" xfId="43015" xr:uid="{600DD8A8-9026-4547-A120-C963A561AF9E}"/>
    <cellStyle name="40% - Accent6 2 7 2 2 3" xfId="33736" xr:uid="{05E45D96-2FCA-4DAB-ABDD-F08EFFBB47E6}"/>
    <cellStyle name="40% - Accent6 2 7 2 2 4" xfId="25288" xr:uid="{4572D8BF-7643-4CED-8D88-F14F668EACE0}"/>
    <cellStyle name="40% - Accent6 2 7 2 3" xfId="12623" xr:uid="{95E2AAEE-45D5-47AE-9FEC-D74EAE39F8C1}"/>
    <cellStyle name="40% - Accent6 2 7 2 3 2" xfId="38798" xr:uid="{A6BDD802-E096-4E75-A15C-61F8F160F72A}"/>
    <cellStyle name="40% - Accent6 2 7 2 4" xfId="29518" xr:uid="{DEBCCF1E-A15B-4DB5-A3E7-610970991624}"/>
    <cellStyle name="40% - Accent6 2 7 2 5" xfId="21071" xr:uid="{2965EFE6-1DFE-4E7F-B1F6-317A71D1D656}"/>
    <cellStyle name="40% - Accent6 2 7 3" xfId="6246" xr:uid="{00000000-0005-0000-0000-00002E070000}"/>
    <cellStyle name="40% - Accent6 2 7 3 2" xfId="14696" xr:uid="{E53F47A6-2782-455D-A3CC-D6CDFD03E327}"/>
    <cellStyle name="40% - Accent6 2 7 3 2 2" xfId="40870" xr:uid="{F59E0904-94CD-447F-AE43-F49C7B01C4B7}"/>
    <cellStyle name="40% - Accent6 2 7 3 3" xfId="31591" xr:uid="{26A27523-64D6-4206-A8EF-EF84805F1403}"/>
    <cellStyle name="40% - Accent6 2 7 3 4" xfId="23143" xr:uid="{0C35632D-F4F2-4892-AF52-703F0E19BDA4}"/>
    <cellStyle name="40% - Accent6 2 7 4" xfId="10478" xr:uid="{6208A349-99DB-4F56-B7C5-A02119270E39}"/>
    <cellStyle name="40% - Accent6 2 7 4 2" xfId="36653" xr:uid="{61135178-764A-469C-9337-61101C7B3BFC}"/>
    <cellStyle name="40% - Accent6 2 7 5" xfId="27373" xr:uid="{07E68104-B831-41FF-B452-327E27003921}"/>
    <cellStyle name="40% - Accent6 2 7 6" xfId="18926" xr:uid="{1E4B7F1D-EEC6-4B18-8C18-D6F86DAAD12C}"/>
    <cellStyle name="40% - Accent6 2 8" xfId="2353" xr:uid="{00000000-0005-0000-0000-00002F070000}"/>
    <cellStyle name="40% - Accent6 2 8 2" xfId="6659" xr:uid="{00000000-0005-0000-0000-000030070000}"/>
    <cellStyle name="40% - Accent6 2 8 2 2" xfId="15109" xr:uid="{6CEECB5F-3ECB-4DE8-8176-A0683AA04007}"/>
    <cellStyle name="40% - Accent6 2 8 2 2 2" xfId="41283" xr:uid="{C54EF250-8291-4BCD-BD18-5748D6DA7E11}"/>
    <cellStyle name="40% - Accent6 2 8 2 3" xfId="32004" xr:uid="{5ED86EA1-68B7-4948-8DFE-49AB4BEEB8F6}"/>
    <cellStyle name="40% - Accent6 2 8 2 4" xfId="23556" xr:uid="{72609574-4CE9-47E2-A780-A0B19B3C2A65}"/>
    <cellStyle name="40% - Accent6 2 8 3" xfId="10891" xr:uid="{1A1E9EE1-373A-4072-9423-C2E903E32664}"/>
    <cellStyle name="40% - Accent6 2 8 3 2" xfId="37066" xr:uid="{1DCA4B75-00D1-471B-B5D8-5742570AB777}"/>
    <cellStyle name="40% - Accent6 2 8 4" xfId="27786" xr:uid="{5ECCFB01-D68D-4457-8C72-DB571C48B33F}"/>
    <cellStyle name="40% - Accent6 2 8 5" xfId="19339" xr:uid="{BF6C2255-6BB1-40F6-89D6-DC2E053441C5}"/>
    <cellStyle name="40% - Accent6 2 9" xfId="4593" xr:uid="{00000000-0005-0000-0000-000031070000}"/>
    <cellStyle name="40% - Accent6 2 9 2" xfId="13043" xr:uid="{8F18D124-D26C-4634-8069-88626C56AB1D}"/>
    <cellStyle name="40% - Accent6 2 9 2 2" xfId="39217" xr:uid="{DB0E2B39-C630-4D12-8344-85240A0501B9}"/>
    <cellStyle name="40% - Accent6 2 9 3" xfId="29938" xr:uid="{65C2EDF0-3FD3-4C67-BA8A-129C3BA1A22F}"/>
    <cellStyle name="40% - Accent6 2 9 4" xfId="21490" xr:uid="{7D7F3C0B-86BE-4117-95EC-2461DEC36D58}"/>
    <cellStyle name="40% - Accent6 3" xfId="94" xr:uid="{00000000-0005-0000-0000-000032070000}"/>
    <cellStyle name="40% - Accent6 3 10" xfId="34172" xr:uid="{B8B76324-0A8B-4873-89D9-0BB2EFFD11E7}"/>
    <cellStyle name="40% - Accent6 3 11" xfId="25724" xr:uid="{A76389EB-720B-4DA8-B204-0A9966BFE954}"/>
    <cellStyle name="40% - Accent6 3 12" xfId="17277" xr:uid="{1987873A-534E-4B5E-8DC3-75C6741D5617}"/>
    <cellStyle name="40% - Accent6 3 2" xfId="95" xr:uid="{00000000-0005-0000-0000-000033070000}"/>
    <cellStyle name="40% - Accent6 3 2 10" xfId="25725" xr:uid="{DB47D08A-D39B-4871-AF21-44AFBB590633}"/>
    <cellStyle name="40% - Accent6 3 2 11" xfId="17278" xr:uid="{45606AE9-69CF-40C6-9F22-F68BC00F2626}"/>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8E4FC91A-4A5A-43DE-97AD-63F6D2FFAF08}"/>
    <cellStyle name="40% - Accent6 3 2 2 2 2 2 2" xfId="41781" xr:uid="{31C35088-971D-4A6A-9EF1-959683C27694}"/>
    <cellStyle name="40% - Accent6 3 2 2 2 2 3" xfId="32502" xr:uid="{1EA3609C-4EB1-4E64-B975-7FCE6D275ABD}"/>
    <cellStyle name="40% - Accent6 3 2 2 2 2 4" xfId="24054" xr:uid="{1431E5C1-1FC2-485D-94FF-4C9C6C57E664}"/>
    <cellStyle name="40% - Accent6 3 2 2 2 3" xfId="11389" xr:uid="{C38F4552-F0A9-4326-81F6-2AE322CB2938}"/>
    <cellStyle name="40% - Accent6 3 2 2 2 3 2" xfId="37564" xr:uid="{B2DB6D86-87A2-4FB7-9FAE-27F30A14C046}"/>
    <cellStyle name="40% - Accent6 3 2 2 2 4" xfId="28284" xr:uid="{3A46D8F3-DEEC-4171-B491-87783A8D46DC}"/>
    <cellStyle name="40% - Accent6 3 2 2 2 5" xfId="19837" xr:uid="{7281A264-94C6-44DD-84D2-72293FA11F9C}"/>
    <cellStyle name="40% - Accent6 3 2 2 3" xfId="5012" xr:uid="{00000000-0005-0000-0000-000037070000}"/>
    <cellStyle name="40% - Accent6 3 2 2 3 2" xfId="13462" xr:uid="{90EDBF9C-B26E-4536-9534-CDCA800D0ED6}"/>
    <cellStyle name="40% - Accent6 3 2 2 3 2 2" xfId="39636" xr:uid="{75C9E772-698C-4D4F-8D37-C7D3C1EF120F}"/>
    <cellStyle name="40% - Accent6 3 2 2 3 3" xfId="30357" xr:uid="{380B9ED4-F4C4-425F-AE14-126B23CA2B49}"/>
    <cellStyle name="40% - Accent6 3 2 2 3 4" xfId="21909" xr:uid="{9B82B98F-3E1C-4914-ACA6-0860DD1355CB}"/>
    <cellStyle name="40% - Accent6 3 2 2 4" xfId="9244" xr:uid="{E0056133-1D58-40B9-B35D-BED90F1883FD}"/>
    <cellStyle name="40% - Accent6 3 2 2 4 2" xfId="35419" xr:uid="{DF235F95-4B26-4554-8852-EEF47A09A550}"/>
    <cellStyle name="40% - Accent6 3 2 2 5" xfId="34589" xr:uid="{AB345F18-ED31-452C-8084-6CFD86CBE94C}"/>
    <cellStyle name="40% - Accent6 3 2 2 6" xfId="26139" xr:uid="{09414DB4-530E-4567-AC8F-B2171BB25C87}"/>
    <cellStyle name="40% - Accent6 3 2 2 7" xfId="17692" xr:uid="{D57021A2-7BC0-4785-BFCC-61F282FA6393}"/>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7DDE74F9-08D2-4766-82CD-2F3704C95CD3}"/>
    <cellStyle name="40% - Accent6 3 2 3 2 2 2 2" xfId="42194" xr:uid="{698A12AA-0ECC-4F71-AB70-4722C69CDB42}"/>
    <cellStyle name="40% - Accent6 3 2 3 2 2 3" xfId="32915" xr:uid="{4E6444C2-6FB5-411C-92AE-A156A319D95E}"/>
    <cellStyle name="40% - Accent6 3 2 3 2 2 4" xfId="24467" xr:uid="{D98D8C2C-535D-46E5-AF6F-A88A73D401B2}"/>
    <cellStyle name="40% - Accent6 3 2 3 2 3" xfId="11802" xr:uid="{3713D580-AB0B-468B-B368-0A2307826D3D}"/>
    <cellStyle name="40% - Accent6 3 2 3 2 3 2" xfId="37977" xr:uid="{FFDC33A4-13FC-4604-8640-D4DE955A5EE8}"/>
    <cellStyle name="40% - Accent6 3 2 3 2 4" xfId="28697" xr:uid="{13DD3B63-B04F-47B4-A180-CF7B7DEE5560}"/>
    <cellStyle name="40% - Accent6 3 2 3 2 5" xfId="20250" xr:uid="{9FC9353E-27EC-4B61-8C47-C53CB4B75129}"/>
    <cellStyle name="40% - Accent6 3 2 3 3" xfId="5425" xr:uid="{00000000-0005-0000-0000-00003B070000}"/>
    <cellStyle name="40% - Accent6 3 2 3 3 2" xfId="13875" xr:uid="{74D1A72C-3EC1-4869-AD7D-B796BB32B077}"/>
    <cellStyle name="40% - Accent6 3 2 3 3 2 2" xfId="40049" xr:uid="{698E57CA-6FE2-47C8-82E7-975D5E105ABB}"/>
    <cellStyle name="40% - Accent6 3 2 3 3 3" xfId="30770" xr:uid="{D565B1A5-3062-4A01-ACC7-D17FE6AE4876}"/>
    <cellStyle name="40% - Accent6 3 2 3 3 4" xfId="22322" xr:uid="{045BD4AA-32B8-4B2A-A6EE-495EA8FE237E}"/>
    <cellStyle name="40% - Accent6 3 2 3 4" xfId="9657" xr:uid="{A068D6B4-AF74-4654-956E-46CCC2422544}"/>
    <cellStyle name="40% - Accent6 3 2 3 4 2" xfId="35832" xr:uid="{65A51808-2A4D-45AC-8B68-6D33F4BCD464}"/>
    <cellStyle name="40% - Accent6 3 2 3 5" xfId="26552" xr:uid="{C2E51522-F715-4137-802E-4668C908AC63}"/>
    <cellStyle name="40% - Accent6 3 2 3 6" xfId="18105" xr:uid="{1FC1E568-F8CF-4B7B-BFC8-22952EDCB812}"/>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A2905D23-FF2E-48CA-B34C-6E671079DA70}"/>
    <cellStyle name="40% - Accent6 3 2 4 2 2 2 2" xfId="42607" xr:uid="{8EAB9816-8B45-484D-83E3-9E7BBF5E0F2F}"/>
    <cellStyle name="40% - Accent6 3 2 4 2 2 3" xfId="33328" xr:uid="{D2DE5370-8F67-41C5-85A9-722AA836E3B4}"/>
    <cellStyle name="40% - Accent6 3 2 4 2 2 4" xfId="24880" xr:uid="{155EB208-873E-4762-A92A-9F5C0B2D3F28}"/>
    <cellStyle name="40% - Accent6 3 2 4 2 3" xfId="12215" xr:uid="{33C39B3D-A52E-48CA-9A03-8DB1FFB3B41D}"/>
    <cellStyle name="40% - Accent6 3 2 4 2 3 2" xfId="38390" xr:uid="{9CDCCD47-D8BB-452A-B8B7-A0077FF25487}"/>
    <cellStyle name="40% - Accent6 3 2 4 2 4" xfId="29110" xr:uid="{A0A72854-44D7-4442-86E3-0AFCF8086AD4}"/>
    <cellStyle name="40% - Accent6 3 2 4 2 5" xfId="20663" xr:uid="{EF7B326E-DE84-4D55-A0D4-98AEC5FDDF04}"/>
    <cellStyle name="40% - Accent6 3 2 4 3" xfId="5838" xr:uid="{00000000-0005-0000-0000-00003F070000}"/>
    <cellStyle name="40% - Accent6 3 2 4 3 2" xfId="14288" xr:uid="{804BF687-4155-44DF-9D3A-F6730A3E85C2}"/>
    <cellStyle name="40% - Accent6 3 2 4 3 2 2" xfId="40462" xr:uid="{0142E91E-AB7A-4109-9EA0-DF6280280D77}"/>
    <cellStyle name="40% - Accent6 3 2 4 3 3" xfId="31183" xr:uid="{05039D07-A105-4DF8-A99B-87D71DDD456C}"/>
    <cellStyle name="40% - Accent6 3 2 4 3 4" xfId="22735" xr:uid="{6F2E90AF-61C8-42AA-9935-84D726F3180C}"/>
    <cellStyle name="40% - Accent6 3 2 4 4" xfId="10070" xr:uid="{83177A76-AC8F-40F8-9CF0-1BC2E9D7E8BC}"/>
    <cellStyle name="40% - Accent6 3 2 4 4 2" xfId="36245" xr:uid="{FA140EAA-521D-4644-BC7B-69FC80ECAF68}"/>
    <cellStyle name="40% - Accent6 3 2 4 5" xfId="26965" xr:uid="{15953689-5CD5-4AEF-9569-9E2ED215E19C}"/>
    <cellStyle name="40% - Accent6 3 2 4 6" xfId="18518" xr:uid="{42314080-C4AD-472B-ABDE-A1EA4221332F}"/>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269FC85D-E1D5-4808-9A5A-A5F09ED40B5B}"/>
    <cellStyle name="40% - Accent6 3 2 5 2 2 2 2" xfId="43020" xr:uid="{6A391363-1C8B-4B74-84BD-DCC90EAB9F93}"/>
    <cellStyle name="40% - Accent6 3 2 5 2 2 3" xfId="33741" xr:uid="{11E2F16C-3627-4CFF-80A0-0A63B759A7EE}"/>
    <cellStyle name="40% - Accent6 3 2 5 2 2 4" xfId="25293" xr:uid="{1C7FAC20-A3CB-4DCB-B3F0-AA7BBB6AA227}"/>
    <cellStyle name="40% - Accent6 3 2 5 2 3" xfId="12628" xr:uid="{1182A2E6-C294-4855-8E5C-65D442F49FBB}"/>
    <cellStyle name="40% - Accent6 3 2 5 2 3 2" xfId="38803" xr:uid="{C548F62E-03F3-47C6-8B8D-C08858795092}"/>
    <cellStyle name="40% - Accent6 3 2 5 2 4" xfId="29523" xr:uid="{3702EE91-ED11-454E-832F-F0CE7728FFD8}"/>
    <cellStyle name="40% - Accent6 3 2 5 2 5" xfId="21076" xr:uid="{8F6E83C3-F983-4A7E-ADDD-74F6CC9AAE8C}"/>
    <cellStyle name="40% - Accent6 3 2 5 3" xfId="6251" xr:uid="{00000000-0005-0000-0000-000043070000}"/>
    <cellStyle name="40% - Accent6 3 2 5 3 2" xfId="14701" xr:uid="{9CD821F4-4211-4FCF-8265-6FF567C35D18}"/>
    <cellStyle name="40% - Accent6 3 2 5 3 2 2" xfId="40875" xr:uid="{3854B851-FA71-482E-A3C0-1A0EA57B93CD}"/>
    <cellStyle name="40% - Accent6 3 2 5 3 3" xfId="31596" xr:uid="{CFF82954-4871-47D0-8C93-98D4FEE4E88F}"/>
    <cellStyle name="40% - Accent6 3 2 5 3 4" xfId="23148" xr:uid="{0897DC43-C83F-4A6D-BFAA-5BFDA4EFA3A3}"/>
    <cellStyle name="40% - Accent6 3 2 5 4" xfId="10483" xr:uid="{543E5FC8-057E-4ED5-B700-3F053DE0037A}"/>
    <cellStyle name="40% - Accent6 3 2 5 4 2" xfId="36658" xr:uid="{B9DFBF0A-26FE-455D-8C24-D6C802D30125}"/>
    <cellStyle name="40% - Accent6 3 2 5 5" xfId="27378" xr:uid="{36B12B5E-F2EF-442C-B2EF-78A3832CC58E}"/>
    <cellStyle name="40% - Accent6 3 2 5 6" xfId="18931" xr:uid="{B3BB542E-9981-4AFC-B9D5-5F0D397D0657}"/>
    <cellStyle name="40% - Accent6 3 2 6" xfId="2358" xr:uid="{00000000-0005-0000-0000-000044070000}"/>
    <cellStyle name="40% - Accent6 3 2 6 2" xfId="6664" xr:uid="{00000000-0005-0000-0000-000045070000}"/>
    <cellStyle name="40% - Accent6 3 2 6 2 2" xfId="15114" xr:uid="{0E2E9CD2-25E7-413C-9AAA-2FE673220875}"/>
    <cellStyle name="40% - Accent6 3 2 6 2 2 2" xfId="41288" xr:uid="{0A2E9859-C3D4-4170-9ABE-6C907559CE24}"/>
    <cellStyle name="40% - Accent6 3 2 6 2 3" xfId="32009" xr:uid="{C4FB725B-CD1B-4429-B523-C66E3F334111}"/>
    <cellStyle name="40% - Accent6 3 2 6 2 4" xfId="23561" xr:uid="{7E4F1E36-D2FB-46B0-9F58-BCA2124C63C8}"/>
    <cellStyle name="40% - Accent6 3 2 6 3" xfId="10896" xr:uid="{3CC6AC8B-0122-4E3A-A7F2-18F1AB57410D}"/>
    <cellStyle name="40% - Accent6 3 2 6 3 2" xfId="37071" xr:uid="{6DEBBA3A-9D50-4253-B8AA-6786A19B2367}"/>
    <cellStyle name="40% - Accent6 3 2 6 4" xfId="27791" xr:uid="{CC160422-E563-41AD-8998-82B73E6180CC}"/>
    <cellStyle name="40% - Accent6 3 2 6 5" xfId="19344" xr:uid="{BE78527E-7E82-4C8F-A0ED-D4B8AC565EDC}"/>
    <cellStyle name="40% - Accent6 3 2 7" xfId="4598" xr:uid="{00000000-0005-0000-0000-000046070000}"/>
    <cellStyle name="40% - Accent6 3 2 7 2" xfId="13048" xr:uid="{2EEEBE8B-41F9-48BD-A3B7-652FF11E06C7}"/>
    <cellStyle name="40% - Accent6 3 2 7 2 2" xfId="39222" xr:uid="{81996196-D778-4EAC-A4F8-9579955F2122}"/>
    <cellStyle name="40% - Accent6 3 2 7 3" xfId="29943" xr:uid="{189FB9AB-48D4-40C7-90BC-EAA1DBD77340}"/>
    <cellStyle name="40% - Accent6 3 2 7 4" xfId="21495" xr:uid="{A2095A78-4DEE-4B4F-992E-5A045D7D6C07}"/>
    <cellStyle name="40% - Accent6 3 2 8" xfId="8830" xr:uid="{717C8FA6-0422-44A2-B712-B6C8E50FEC1D}"/>
    <cellStyle name="40% - Accent6 3 2 8 2" xfId="35005" xr:uid="{BC588B95-673C-4500-97E0-68A5D9766FC4}"/>
    <cellStyle name="40% - Accent6 3 2 9" xfId="34173" xr:uid="{ECD81C91-A646-442A-9E75-0165E1F9D1D8}"/>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DA84E645-A292-496C-ABCE-B3B2693917C0}"/>
    <cellStyle name="40% - Accent6 3 3 2 2 2 2" xfId="41780" xr:uid="{2B0BEE6B-B5FA-4ED6-BFCD-115C6C481A18}"/>
    <cellStyle name="40% - Accent6 3 3 2 2 3" xfId="32501" xr:uid="{CFC48DC2-A360-4595-BFA9-3B294E6E3851}"/>
    <cellStyle name="40% - Accent6 3 3 2 2 4" xfId="24053" xr:uid="{4ABB609B-86B0-4AD8-9E7E-6E79FE73D169}"/>
    <cellStyle name="40% - Accent6 3 3 2 3" xfId="11388" xr:uid="{A519B3B6-F494-434B-9C14-D764C263232B}"/>
    <cellStyle name="40% - Accent6 3 3 2 3 2" xfId="37563" xr:uid="{F9689736-E7DE-4555-8B83-99BFFD3A28F3}"/>
    <cellStyle name="40% - Accent6 3 3 2 4" xfId="28283" xr:uid="{0DC504CC-7D6C-437E-8102-13AC72475C6F}"/>
    <cellStyle name="40% - Accent6 3 3 2 5" xfId="19836" xr:uid="{1897A8A8-10F4-4F82-83A2-1E44916E927E}"/>
    <cellStyle name="40% - Accent6 3 3 3" xfId="5011" xr:uid="{00000000-0005-0000-0000-00004A070000}"/>
    <cellStyle name="40% - Accent6 3 3 3 2" xfId="13461" xr:uid="{E4AF2903-C59D-430F-B2C6-E3EE09737698}"/>
    <cellStyle name="40% - Accent6 3 3 3 2 2" xfId="39635" xr:uid="{DB53DC22-9F89-42C3-9D84-5BCECE6BD68F}"/>
    <cellStyle name="40% - Accent6 3 3 3 3" xfId="30356" xr:uid="{D3F812B7-C338-49A7-815A-BA9E9AB7852C}"/>
    <cellStyle name="40% - Accent6 3 3 3 4" xfId="21908" xr:uid="{9D2A14CB-9B0F-4117-BFCB-38F8A47F47AE}"/>
    <cellStyle name="40% - Accent6 3 3 4" xfId="9243" xr:uid="{B1C1EB25-7242-480C-A7A6-4F42DD985F8F}"/>
    <cellStyle name="40% - Accent6 3 3 4 2" xfId="35418" xr:uid="{525C759D-A249-4442-8707-48FE3A9B52EC}"/>
    <cellStyle name="40% - Accent6 3 3 5" xfId="34588" xr:uid="{B1201AE2-613B-4940-B44C-DED3E185484E}"/>
    <cellStyle name="40% - Accent6 3 3 6" xfId="26138" xr:uid="{1C9C2CC7-5120-4402-A293-983152200C64}"/>
    <cellStyle name="40% - Accent6 3 3 7" xfId="17691" xr:uid="{2ED39966-4B8F-45B4-8115-98373F1488AA}"/>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D04730BA-11E1-4BA6-992E-F0A579FAB06E}"/>
    <cellStyle name="40% - Accent6 3 4 2 2 2 2" xfId="42193" xr:uid="{819F28EA-FBB2-4492-B955-44D540733069}"/>
    <cellStyle name="40% - Accent6 3 4 2 2 3" xfId="32914" xr:uid="{9A2AFC11-5B53-444F-B29D-75660BC35242}"/>
    <cellStyle name="40% - Accent6 3 4 2 2 4" xfId="24466" xr:uid="{3F52AFF0-4170-47BE-8D5B-F36A8388A521}"/>
    <cellStyle name="40% - Accent6 3 4 2 3" xfId="11801" xr:uid="{1708A766-F6CA-48A7-B0AB-FC88D527156F}"/>
    <cellStyle name="40% - Accent6 3 4 2 3 2" xfId="37976" xr:uid="{88664E49-D8D6-4E59-941E-61DC1201C70A}"/>
    <cellStyle name="40% - Accent6 3 4 2 4" xfId="28696" xr:uid="{18064C69-2A09-461E-87A0-CBA584CA9BBD}"/>
    <cellStyle name="40% - Accent6 3 4 2 5" xfId="20249" xr:uid="{77570770-4A03-474B-B84D-ACD02F85B418}"/>
    <cellStyle name="40% - Accent6 3 4 3" xfId="5424" xr:uid="{00000000-0005-0000-0000-00004E070000}"/>
    <cellStyle name="40% - Accent6 3 4 3 2" xfId="13874" xr:uid="{2B01A18B-4CDA-485F-82B9-FF82AEBCE504}"/>
    <cellStyle name="40% - Accent6 3 4 3 2 2" xfId="40048" xr:uid="{3BCE13DC-57FD-4A55-A7D6-871AE57E0952}"/>
    <cellStyle name="40% - Accent6 3 4 3 3" xfId="30769" xr:uid="{F8C8DBF6-196F-4D03-B823-81AFB975FA44}"/>
    <cellStyle name="40% - Accent6 3 4 3 4" xfId="22321" xr:uid="{17C61B8E-E111-45A8-B36F-032FCD6A2402}"/>
    <cellStyle name="40% - Accent6 3 4 4" xfId="9656" xr:uid="{4E8E0626-4F61-4168-8589-38EED2C16EA7}"/>
    <cellStyle name="40% - Accent6 3 4 4 2" xfId="35831" xr:uid="{4690B12F-1180-4F57-BD67-ACAB093C37DD}"/>
    <cellStyle name="40% - Accent6 3 4 5" xfId="26551" xr:uid="{F7860BA4-87CF-4F5D-8936-CDA01263D723}"/>
    <cellStyle name="40% - Accent6 3 4 6" xfId="18104" xr:uid="{593342B6-092F-4CDF-B83C-8EA7F41EE487}"/>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D1F004B5-A160-4A39-BBEB-3BE2DAB15E27}"/>
    <cellStyle name="40% - Accent6 3 5 2 2 2 2" xfId="42606" xr:uid="{36319E96-5DD4-436E-9154-C0F8F8409379}"/>
    <cellStyle name="40% - Accent6 3 5 2 2 3" xfId="33327" xr:uid="{0A6B46DA-92FE-430D-A8E9-255920304C78}"/>
    <cellStyle name="40% - Accent6 3 5 2 2 4" xfId="24879" xr:uid="{8D1F7D91-D557-4A1D-81AF-AE443AAB436D}"/>
    <cellStyle name="40% - Accent6 3 5 2 3" xfId="12214" xr:uid="{15B83FD3-AFA6-4683-BE82-EE7104CF4C95}"/>
    <cellStyle name="40% - Accent6 3 5 2 3 2" xfId="38389" xr:uid="{3EC594DA-BCC6-40BC-ABB6-1070C2091F4F}"/>
    <cellStyle name="40% - Accent6 3 5 2 4" xfId="29109" xr:uid="{15C49E66-6C22-4150-883F-A715582B8A75}"/>
    <cellStyle name="40% - Accent6 3 5 2 5" xfId="20662" xr:uid="{BF151F12-B7F3-451C-909E-330A1BACC383}"/>
    <cellStyle name="40% - Accent6 3 5 3" xfId="5837" xr:uid="{00000000-0005-0000-0000-000052070000}"/>
    <cellStyle name="40% - Accent6 3 5 3 2" xfId="14287" xr:uid="{FAF3B22E-2D1B-4DBF-848A-86464767799F}"/>
    <cellStyle name="40% - Accent6 3 5 3 2 2" xfId="40461" xr:uid="{BC9988E8-C334-4F05-BA4F-A96B9C841723}"/>
    <cellStyle name="40% - Accent6 3 5 3 3" xfId="31182" xr:uid="{F8967832-14B3-4BF0-980D-4863A83233CE}"/>
    <cellStyle name="40% - Accent6 3 5 3 4" xfId="22734" xr:uid="{53657F7A-373E-4D2E-88B0-A329A803CDC7}"/>
    <cellStyle name="40% - Accent6 3 5 4" xfId="10069" xr:uid="{0CB688DB-B2E6-4C37-85B1-8B48B32D5718}"/>
    <cellStyle name="40% - Accent6 3 5 4 2" xfId="36244" xr:uid="{5E348BB3-1323-45EE-98B1-FF32B827573E}"/>
    <cellStyle name="40% - Accent6 3 5 5" xfId="26964" xr:uid="{7C5C8908-434C-43C5-9155-AE1600592E75}"/>
    <cellStyle name="40% - Accent6 3 5 6" xfId="18517" xr:uid="{CCB23A73-E112-4239-B91B-476ECA52BA7E}"/>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BD5DDE87-5343-448F-B178-6E1977543A12}"/>
    <cellStyle name="40% - Accent6 3 6 2 2 2 2" xfId="43019" xr:uid="{50213BA2-60A2-4E9B-A65A-D95F7BDB8E09}"/>
    <cellStyle name="40% - Accent6 3 6 2 2 3" xfId="33740" xr:uid="{FB488759-9627-4949-BFBB-D6CDFEDA9EA1}"/>
    <cellStyle name="40% - Accent6 3 6 2 2 4" xfId="25292" xr:uid="{752B2B9A-40A4-4FC1-8C58-9E2D747E353E}"/>
    <cellStyle name="40% - Accent6 3 6 2 3" xfId="12627" xr:uid="{4E214FEC-A036-4109-8C57-6C86E8377733}"/>
    <cellStyle name="40% - Accent6 3 6 2 3 2" xfId="38802" xr:uid="{89DC862E-3BA6-4D7D-BEC6-30A99496BAD9}"/>
    <cellStyle name="40% - Accent6 3 6 2 4" xfId="29522" xr:uid="{5E7EBF50-1A0C-4ACA-89FE-C6823653E3EA}"/>
    <cellStyle name="40% - Accent6 3 6 2 5" xfId="21075" xr:uid="{D870A8EC-BEC8-4713-920F-33ACF622893E}"/>
    <cellStyle name="40% - Accent6 3 6 3" xfId="6250" xr:uid="{00000000-0005-0000-0000-000056070000}"/>
    <cellStyle name="40% - Accent6 3 6 3 2" xfId="14700" xr:uid="{4C666F9B-951C-4C9F-8B3C-0EA01C65AF04}"/>
    <cellStyle name="40% - Accent6 3 6 3 2 2" xfId="40874" xr:uid="{5D7EFE8A-D9EF-4B87-A727-F6CA1176239F}"/>
    <cellStyle name="40% - Accent6 3 6 3 3" xfId="31595" xr:uid="{9C71AD7E-0472-46E5-AC3F-CC719FEBCC3B}"/>
    <cellStyle name="40% - Accent6 3 6 3 4" xfId="23147" xr:uid="{61986EED-7801-4D1D-B4CB-68B59A826B15}"/>
    <cellStyle name="40% - Accent6 3 6 4" xfId="10482" xr:uid="{F22E3777-2CEE-4BB2-A51E-5457429B5843}"/>
    <cellStyle name="40% - Accent6 3 6 4 2" xfId="36657" xr:uid="{8F658A5C-5CD6-45F5-9C0A-A3A4DA12FBBF}"/>
    <cellStyle name="40% - Accent6 3 6 5" xfId="27377" xr:uid="{9C0ACF7F-F174-4A6A-8B4A-10B86770687C}"/>
    <cellStyle name="40% - Accent6 3 6 6" xfId="18930" xr:uid="{873AE995-F0E1-4EF1-A39C-1ED92B9C8C9B}"/>
    <cellStyle name="40% - Accent6 3 7" xfId="2357" xr:uid="{00000000-0005-0000-0000-000057070000}"/>
    <cellStyle name="40% - Accent6 3 7 2" xfId="6663" xr:uid="{00000000-0005-0000-0000-000058070000}"/>
    <cellStyle name="40% - Accent6 3 7 2 2" xfId="15113" xr:uid="{D9A1D96B-F8BD-4E78-9160-E89BCD581263}"/>
    <cellStyle name="40% - Accent6 3 7 2 2 2" xfId="41287" xr:uid="{F30AE1F7-9654-4EA5-8342-04E90914B397}"/>
    <cellStyle name="40% - Accent6 3 7 2 3" xfId="32008" xr:uid="{5D46848C-34AB-453A-9490-D99F76F32992}"/>
    <cellStyle name="40% - Accent6 3 7 2 4" xfId="23560" xr:uid="{3E5B8068-5659-447C-A897-84B744031275}"/>
    <cellStyle name="40% - Accent6 3 7 3" xfId="10895" xr:uid="{32200018-6C2A-40F7-A1AA-1F6EF37EB1A3}"/>
    <cellStyle name="40% - Accent6 3 7 3 2" xfId="37070" xr:uid="{FD24BCCF-73E1-4CB1-877D-429ED2BE206E}"/>
    <cellStyle name="40% - Accent6 3 7 4" xfId="27790" xr:uid="{C6B025B4-DA48-4453-BCB9-C0CAE54C9F1C}"/>
    <cellStyle name="40% - Accent6 3 7 5" xfId="19343" xr:uid="{D3FD604B-DD17-47F2-BC1B-D38EE6D16A9C}"/>
    <cellStyle name="40% - Accent6 3 8" xfId="4597" xr:uid="{00000000-0005-0000-0000-000059070000}"/>
    <cellStyle name="40% - Accent6 3 8 2" xfId="13047" xr:uid="{36BA6A65-CA2D-4686-B62E-513F234F9891}"/>
    <cellStyle name="40% - Accent6 3 8 2 2" xfId="39221" xr:uid="{8F04E604-E30D-4CA0-B243-46B39CD2E400}"/>
    <cellStyle name="40% - Accent6 3 8 3" xfId="29942" xr:uid="{D3F3EF09-F82D-4B52-9851-062367709296}"/>
    <cellStyle name="40% - Accent6 3 8 4" xfId="21494" xr:uid="{160AB4CE-49B4-4D44-A096-E66CE9FADC20}"/>
    <cellStyle name="40% - Accent6 3 9" xfId="8829" xr:uid="{3B835695-4D1C-4C3B-AFFA-C697C23A8DF4}"/>
    <cellStyle name="40% - Accent6 3 9 2" xfId="35004" xr:uid="{01BD55B6-F0C6-4767-8655-3794A8B4F6A4}"/>
    <cellStyle name="40% - Accent6 4" xfId="96" xr:uid="{00000000-0005-0000-0000-00005A070000}"/>
    <cellStyle name="40% - Accent6 4 10" xfId="25726" xr:uid="{BF5CD158-617F-422A-96C8-9B2AD8C69743}"/>
    <cellStyle name="40% - Accent6 4 11" xfId="17279" xr:uid="{E8ABFB66-9890-4F21-A079-CE7C475E9B6B}"/>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3A11005B-E6B1-47D7-800F-D819807188F1}"/>
    <cellStyle name="40% - Accent6 4 2 2 2 2 2" xfId="41782" xr:uid="{F3E87589-4773-479E-A01C-24089C418021}"/>
    <cellStyle name="40% - Accent6 4 2 2 2 3" xfId="32503" xr:uid="{7353CFFA-5F71-4B9C-9323-A42126C1DF18}"/>
    <cellStyle name="40% - Accent6 4 2 2 2 4" xfId="24055" xr:uid="{F491D23E-7582-4745-98B2-84437049CAAB}"/>
    <cellStyle name="40% - Accent6 4 2 2 3" xfId="11390" xr:uid="{1691EC9C-87B4-4CC5-8987-8E8777BBA69C}"/>
    <cellStyle name="40% - Accent6 4 2 2 3 2" xfId="37565" xr:uid="{F06F3AFD-ACFF-4D30-9F7C-FA155AC95D72}"/>
    <cellStyle name="40% - Accent6 4 2 2 4" xfId="28285" xr:uid="{420159B1-DDC1-48E5-8A3B-8948503CF286}"/>
    <cellStyle name="40% - Accent6 4 2 2 5" xfId="19838" xr:uid="{EDC8E7B6-FCD3-413D-8B53-AF05811B8942}"/>
    <cellStyle name="40% - Accent6 4 2 3" xfId="5013" xr:uid="{00000000-0005-0000-0000-00005E070000}"/>
    <cellStyle name="40% - Accent6 4 2 3 2" xfId="13463" xr:uid="{73BCC0F4-6524-47CA-AF85-F14D6D5C024F}"/>
    <cellStyle name="40% - Accent6 4 2 3 2 2" xfId="39637" xr:uid="{71E6C1C2-74E8-4CFD-9A2D-95B9882A0DEF}"/>
    <cellStyle name="40% - Accent6 4 2 3 3" xfId="30358" xr:uid="{B90FCCB6-4C32-43B1-A180-030475C3A623}"/>
    <cellStyle name="40% - Accent6 4 2 3 4" xfId="21910" xr:uid="{0C3D3BE9-7B12-4CA9-8C7C-40C996C2153A}"/>
    <cellStyle name="40% - Accent6 4 2 4" xfId="9245" xr:uid="{D4C502A8-417C-43E5-AA74-5B5CC2C391B7}"/>
    <cellStyle name="40% - Accent6 4 2 4 2" xfId="35420" xr:uid="{23729BB6-0A9E-4C5F-9667-9066B3F82DA3}"/>
    <cellStyle name="40% - Accent6 4 2 5" xfId="34590" xr:uid="{BC0C7DA4-64DD-4528-9256-1BD9C81D99DF}"/>
    <cellStyle name="40% - Accent6 4 2 6" xfId="26140" xr:uid="{7B42385E-9096-418F-83E8-103D6566BE46}"/>
    <cellStyle name="40% - Accent6 4 2 7" xfId="17693" xr:uid="{996E8B85-7CED-48AC-8450-DA80DF566770}"/>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85BE42BB-BD2C-41A4-A2D0-B7F38EF99D45}"/>
    <cellStyle name="40% - Accent6 4 3 2 2 2 2" xfId="42195" xr:uid="{2A46D39B-28E8-4754-BA85-327CDC649301}"/>
    <cellStyle name="40% - Accent6 4 3 2 2 3" xfId="32916" xr:uid="{D8C35E46-2498-46B0-A446-1B629F88DF15}"/>
    <cellStyle name="40% - Accent6 4 3 2 2 4" xfId="24468" xr:uid="{98880CA8-DD42-4240-AC84-90FE8CD2862C}"/>
    <cellStyle name="40% - Accent6 4 3 2 3" xfId="11803" xr:uid="{923282FE-FBA2-4FD5-947A-8438F9588C3C}"/>
    <cellStyle name="40% - Accent6 4 3 2 3 2" xfId="37978" xr:uid="{76494A16-6A82-457A-8787-E274D5F513A4}"/>
    <cellStyle name="40% - Accent6 4 3 2 4" xfId="28698" xr:uid="{C0301B57-D819-46C8-979D-F4B16A11BC7D}"/>
    <cellStyle name="40% - Accent6 4 3 2 5" xfId="20251" xr:uid="{2CE18595-2DA8-4E3B-A431-043CEB655837}"/>
    <cellStyle name="40% - Accent6 4 3 3" xfId="5426" xr:uid="{00000000-0005-0000-0000-000062070000}"/>
    <cellStyle name="40% - Accent6 4 3 3 2" xfId="13876" xr:uid="{FEEE7352-EEB5-40B4-AD2B-C9C65F6AF919}"/>
    <cellStyle name="40% - Accent6 4 3 3 2 2" xfId="40050" xr:uid="{A9C51D19-B419-42BB-8BF5-FBA4773F44E7}"/>
    <cellStyle name="40% - Accent6 4 3 3 3" xfId="30771" xr:uid="{4BAFDF8E-A96E-4846-9BA0-1664B0117582}"/>
    <cellStyle name="40% - Accent6 4 3 3 4" xfId="22323" xr:uid="{9B7DEA1E-42B6-428D-92A3-1EFE914CCF19}"/>
    <cellStyle name="40% - Accent6 4 3 4" xfId="9658" xr:uid="{A64B9475-E637-4C76-9CEE-7DC0B64FCDE8}"/>
    <cellStyle name="40% - Accent6 4 3 4 2" xfId="35833" xr:uid="{71B86845-52E2-4EB2-9409-EC8A5BE4E218}"/>
    <cellStyle name="40% - Accent6 4 3 5" xfId="26553" xr:uid="{3CB58122-050A-4E6E-9215-83E19035C428}"/>
    <cellStyle name="40% - Accent6 4 3 6" xfId="18106" xr:uid="{93E809E0-D78F-4E43-BD0A-7E844BC584F0}"/>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744066CB-BCFF-407D-90BA-407CDAEF7030}"/>
    <cellStyle name="40% - Accent6 4 4 2 2 2 2" xfId="42608" xr:uid="{13C22D5F-0BC9-43E5-B130-4352DA31B439}"/>
    <cellStyle name="40% - Accent6 4 4 2 2 3" xfId="33329" xr:uid="{A2D9AE09-6C8A-4EAA-9710-BE1D1E97A0DA}"/>
    <cellStyle name="40% - Accent6 4 4 2 2 4" xfId="24881" xr:uid="{A9B6EF22-38F8-40E9-8FF5-40816C3BB091}"/>
    <cellStyle name="40% - Accent6 4 4 2 3" xfId="12216" xr:uid="{6810F575-F689-4442-9040-87547C476191}"/>
    <cellStyle name="40% - Accent6 4 4 2 3 2" xfId="38391" xr:uid="{DDBF5823-8826-4400-BBA2-573D4C6F80F9}"/>
    <cellStyle name="40% - Accent6 4 4 2 4" xfId="29111" xr:uid="{07FF3519-6DCD-4364-A35C-660A057AD2F2}"/>
    <cellStyle name="40% - Accent6 4 4 2 5" xfId="20664" xr:uid="{3100F560-6DFD-42A6-BD5A-65D5544A3298}"/>
    <cellStyle name="40% - Accent6 4 4 3" xfId="5839" xr:uid="{00000000-0005-0000-0000-000066070000}"/>
    <cellStyle name="40% - Accent6 4 4 3 2" xfId="14289" xr:uid="{7DD4139F-AE34-4BF7-B0A3-6241F3731BCA}"/>
    <cellStyle name="40% - Accent6 4 4 3 2 2" xfId="40463" xr:uid="{8CB4F95C-C71C-49C8-B787-680ECCDDCA93}"/>
    <cellStyle name="40% - Accent6 4 4 3 3" xfId="31184" xr:uid="{EC9E202A-09C8-4432-8300-98715545C55B}"/>
    <cellStyle name="40% - Accent6 4 4 3 4" xfId="22736" xr:uid="{381DDB68-A738-4793-B5BE-33EE0CE0506F}"/>
    <cellStyle name="40% - Accent6 4 4 4" xfId="10071" xr:uid="{2A5B1E26-D412-4F45-8AE3-001F8B0735EA}"/>
    <cellStyle name="40% - Accent6 4 4 4 2" xfId="36246" xr:uid="{34632423-852F-4830-9D87-E1C5071DA178}"/>
    <cellStyle name="40% - Accent6 4 4 5" xfId="26966" xr:uid="{64710E06-F002-4306-A827-2673557516AF}"/>
    <cellStyle name="40% - Accent6 4 4 6" xfId="18519" xr:uid="{990F8F05-D75C-4513-81EA-47A7BB952874}"/>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BCC6CFD7-E08B-4BC2-9AF1-FE6549BB1966}"/>
    <cellStyle name="40% - Accent6 4 5 2 2 2 2" xfId="43021" xr:uid="{8E5FD43C-15E0-4FCA-BC5D-0B8C50763A9E}"/>
    <cellStyle name="40% - Accent6 4 5 2 2 3" xfId="33742" xr:uid="{288FF70D-FE09-4794-8803-7331EC09800C}"/>
    <cellStyle name="40% - Accent6 4 5 2 2 4" xfId="25294" xr:uid="{34245FBA-9F98-4182-BB69-3F05E1DA3FE2}"/>
    <cellStyle name="40% - Accent6 4 5 2 3" xfId="12629" xr:uid="{17A728F7-E7DC-4314-8F88-F3CAC9D03BBD}"/>
    <cellStyle name="40% - Accent6 4 5 2 3 2" xfId="38804" xr:uid="{F853A85A-C378-4A86-BBC2-13BCE2A8C1E2}"/>
    <cellStyle name="40% - Accent6 4 5 2 4" xfId="29524" xr:uid="{87EF7E9C-1058-4400-8DAA-74EAC8A3591A}"/>
    <cellStyle name="40% - Accent6 4 5 2 5" xfId="21077" xr:uid="{8D6813CF-6AF6-43F4-86B3-283DEB119441}"/>
    <cellStyle name="40% - Accent6 4 5 3" xfId="6252" xr:uid="{00000000-0005-0000-0000-00006A070000}"/>
    <cellStyle name="40% - Accent6 4 5 3 2" xfId="14702" xr:uid="{4F1114A9-2591-4E33-B378-F8D68F61266C}"/>
    <cellStyle name="40% - Accent6 4 5 3 2 2" xfId="40876" xr:uid="{9DBD4A44-1664-4CE2-BF86-7DD511589492}"/>
    <cellStyle name="40% - Accent6 4 5 3 3" xfId="31597" xr:uid="{F68D54DC-35AD-4B15-ACDB-52822A012FA5}"/>
    <cellStyle name="40% - Accent6 4 5 3 4" xfId="23149" xr:uid="{1AA0ACFE-C3F1-41B8-AA5E-29725C984D3E}"/>
    <cellStyle name="40% - Accent6 4 5 4" xfId="10484" xr:uid="{037F39DF-DA3B-40D6-85CF-DE0D0CD98D34}"/>
    <cellStyle name="40% - Accent6 4 5 4 2" xfId="36659" xr:uid="{C7093963-065C-4C81-AC50-0CE5A9DC48D6}"/>
    <cellStyle name="40% - Accent6 4 5 5" xfId="27379" xr:uid="{D5DFC8AB-CFBB-420C-A66E-E092AF6E4D5E}"/>
    <cellStyle name="40% - Accent6 4 5 6" xfId="18932" xr:uid="{37C092EA-537E-408B-9E39-58C46CF2E017}"/>
    <cellStyle name="40% - Accent6 4 6" xfId="2359" xr:uid="{00000000-0005-0000-0000-00006B070000}"/>
    <cellStyle name="40% - Accent6 4 6 2" xfId="6665" xr:uid="{00000000-0005-0000-0000-00006C070000}"/>
    <cellStyle name="40% - Accent6 4 6 2 2" xfId="15115" xr:uid="{B22FD06E-A3A8-4DDE-AD4F-59117D2CCAF4}"/>
    <cellStyle name="40% - Accent6 4 6 2 2 2" xfId="41289" xr:uid="{9B259290-3C68-405B-B899-F28B6009D532}"/>
    <cellStyle name="40% - Accent6 4 6 2 3" xfId="32010" xr:uid="{DD50B396-107E-4CFE-9E61-434708D207FE}"/>
    <cellStyle name="40% - Accent6 4 6 2 4" xfId="23562" xr:uid="{8A722211-5CAF-46A6-8B95-743A9F43FC77}"/>
    <cellStyle name="40% - Accent6 4 6 3" xfId="10897" xr:uid="{F8815F05-2EB9-4D91-B138-C2AA9C6AA2E0}"/>
    <cellStyle name="40% - Accent6 4 6 3 2" xfId="37072" xr:uid="{00948B92-DD75-4B01-9AD4-A1449A8FC404}"/>
    <cellStyle name="40% - Accent6 4 6 4" xfId="27792" xr:uid="{374C51AB-D83B-4231-9CBD-F6B79CFE7CD7}"/>
    <cellStyle name="40% - Accent6 4 6 5" xfId="19345" xr:uid="{F6A78427-0DD9-44EB-8AC0-201621CF263F}"/>
    <cellStyle name="40% - Accent6 4 7" xfId="4599" xr:uid="{00000000-0005-0000-0000-00006D070000}"/>
    <cellStyle name="40% - Accent6 4 7 2" xfId="13049" xr:uid="{80C1FA68-0724-4574-B242-99741B5E2518}"/>
    <cellStyle name="40% - Accent6 4 7 2 2" xfId="39223" xr:uid="{F2C1F84E-7450-4A23-8A36-C88A774CDFEF}"/>
    <cellStyle name="40% - Accent6 4 7 3" xfId="29944" xr:uid="{CDCD9B7B-930D-49CC-8D99-FE2C826027B1}"/>
    <cellStyle name="40% - Accent6 4 7 4" xfId="21496" xr:uid="{1006744F-F46E-48C6-B8FD-D1718527A1DC}"/>
    <cellStyle name="40% - Accent6 4 8" xfId="8831" xr:uid="{4811C707-1E41-423B-8323-86EDDC9AE916}"/>
    <cellStyle name="40% - Accent6 4 8 2" xfId="35006" xr:uid="{459A1602-E559-482B-92B3-569B51E1984C}"/>
    <cellStyle name="40% - Accent6 4 9" xfId="34174" xr:uid="{B4E808BE-509A-48F2-98C5-4AB7B9970440}"/>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657DFD82-7FA7-46CB-99A0-7ECA9293B3A4}"/>
    <cellStyle name="40% - Accent6 5 2 2 2 2" xfId="41775" xr:uid="{D72E3C52-08AD-4AA5-A16B-BA680F6C1EE0}"/>
    <cellStyle name="40% - Accent6 5 2 2 3" xfId="32496" xr:uid="{B76B0A57-DCE3-45B5-A99E-9C69561690A6}"/>
    <cellStyle name="40% - Accent6 5 2 2 4" xfId="24048" xr:uid="{465B4FF2-0D46-4CCD-9D7C-82E55C17CE33}"/>
    <cellStyle name="40% - Accent6 5 2 3" xfId="11383" xr:uid="{7C20D7F7-C7C2-4C73-A723-3B344B1EF9AD}"/>
    <cellStyle name="40% - Accent6 5 2 3 2" xfId="37558" xr:uid="{C45421A1-E58D-4806-B051-A16998F9B849}"/>
    <cellStyle name="40% - Accent6 5 2 4" xfId="28278" xr:uid="{E3939E76-70C3-4CEA-9E38-686724F2007D}"/>
    <cellStyle name="40% - Accent6 5 2 5" xfId="19831" xr:uid="{772EE2B3-5E2A-4F74-8386-0C2A002BD7CC}"/>
    <cellStyle name="40% - Accent6 5 3" xfId="5006" xr:uid="{00000000-0005-0000-0000-000071070000}"/>
    <cellStyle name="40% - Accent6 5 3 2" xfId="13456" xr:uid="{D89C6B3E-3BF7-4A47-8308-087877025B09}"/>
    <cellStyle name="40% - Accent6 5 3 2 2" xfId="39630" xr:uid="{B615AE0F-5B07-4C41-8058-FCEFAF72AA8E}"/>
    <cellStyle name="40% - Accent6 5 3 3" xfId="30351" xr:uid="{EC66A011-69CE-449B-8C29-4697F6347ADA}"/>
    <cellStyle name="40% - Accent6 5 3 4" xfId="21903" xr:uid="{D19E641E-3CEC-4312-B309-AD456670A6D5}"/>
    <cellStyle name="40% - Accent6 5 4" xfId="9238" xr:uid="{67C2871F-4D0D-4146-8835-D69DE5A8C48A}"/>
    <cellStyle name="40% - Accent6 5 4 2" xfId="35413" xr:uid="{E529A2E8-13DE-4942-A7BF-1EC9943A5BD9}"/>
    <cellStyle name="40% - Accent6 5 5" xfId="34583" xr:uid="{69CD37F4-E7D4-448D-A028-271FD7DACB30}"/>
    <cellStyle name="40% - Accent6 5 6" xfId="26133" xr:uid="{1D5A398A-31B0-42A3-BBA2-0E7DD68D54A1}"/>
    <cellStyle name="40% - Accent6 5 7" xfId="17686" xr:uid="{ED848941-8D62-4AE9-8A1F-5191FD38E85D}"/>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22DB4CB3-4270-4DD0-A7D9-0A47C151AC2E}"/>
    <cellStyle name="40% - Accent6 6 2 2 2 2" xfId="42188" xr:uid="{3549A44B-597C-4522-A495-C599B4EC34DB}"/>
    <cellStyle name="40% - Accent6 6 2 2 3" xfId="32909" xr:uid="{03618C49-ED86-4B6A-8972-4083A7FA6000}"/>
    <cellStyle name="40% - Accent6 6 2 2 4" xfId="24461" xr:uid="{4B1AFD80-0BAE-4476-8EA6-3E1CD137D20B}"/>
    <cellStyle name="40% - Accent6 6 2 3" xfId="11796" xr:uid="{D966A8A2-40E0-4639-99E3-1343C3D553B1}"/>
    <cellStyle name="40% - Accent6 6 2 3 2" xfId="37971" xr:uid="{7CF0D124-F2FB-4DFB-84A8-D27E2632A1B3}"/>
    <cellStyle name="40% - Accent6 6 2 4" xfId="28691" xr:uid="{888CF61B-9393-4121-8B3C-47428C2EC05D}"/>
    <cellStyle name="40% - Accent6 6 2 5" xfId="20244" xr:uid="{7B7BB7BD-CBAE-4569-8F53-F9039EFEF4C4}"/>
    <cellStyle name="40% - Accent6 6 3" xfId="5419" xr:uid="{00000000-0005-0000-0000-000075070000}"/>
    <cellStyle name="40% - Accent6 6 3 2" xfId="13869" xr:uid="{9ACE0A91-5F72-48A4-A4BD-3D892BA18F2D}"/>
    <cellStyle name="40% - Accent6 6 3 2 2" xfId="40043" xr:uid="{436DC60F-779F-455B-9EDF-BA286965BD5C}"/>
    <cellStyle name="40% - Accent6 6 3 3" xfId="30764" xr:uid="{260FCF3E-CD68-45C3-8EE3-88185D869A8C}"/>
    <cellStyle name="40% - Accent6 6 3 4" xfId="22316" xr:uid="{069AFD6E-47D8-459E-91C3-7C5826117EED}"/>
    <cellStyle name="40% - Accent6 6 4" xfId="9651" xr:uid="{3A7902E6-EC87-4DC7-B01A-1AF55AEB00CD}"/>
    <cellStyle name="40% - Accent6 6 4 2" xfId="35826" xr:uid="{44D6EC5A-E592-4C37-8D2F-938F9DC12AC6}"/>
    <cellStyle name="40% - Accent6 6 5" xfId="26546" xr:uid="{82DAECD5-988A-4DE7-9B0C-6C5207858215}"/>
    <cellStyle name="40% - Accent6 6 6" xfId="18099" xr:uid="{3B4DF671-35AD-40EB-AE9E-B6BC7C5A60D1}"/>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EE39062C-CBDA-4C9A-9285-9D002E004963}"/>
    <cellStyle name="40% - Accent6 7 2 2 2 2" xfId="42601" xr:uid="{50F0283D-374A-478E-B081-C4A2BDAB3ED9}"/>
    <cellStyle name="40% - Accent6 7 2 2 3" xfId="33322" xr:uid="{9F560C7F-1864-4E1A-91CB-E35CA10E4B47}"/>
    <cellStyle name="40% - Accent6 7 2 2 4" xfId="24874" xr:uid="{D58BE4B7-081A-4FD9-878E-DEC0F82A3EF7}"/>
    <cellStyle name="40% - Accent6 7 2 3" xfId="12209" xr:uid="{BBCBB93D-D404-421D-9A3C-ECCC3039F21D}"/>
    <cellStyle name="40% - Accent6 7 2 3 2" xfId="38384" xr:uid="{7658439F-6FD2-4897-A3B2-74A793B8B1D3}"/>
    <cellStyle name="40% - Accent6 7 2 4" xfId="29104" xr:uid="{4CEEAB54-0F69-4471-A37D-7B4201AEA168}"/>
    <cellStyle name="40% - Accent6 7 2 5" xfId="20657" xr:uid="{FD80969F-841E-426A-AB97-C2FD997E8A9A}"/>
    <cellStyle name="40% - Accent6 7 3" xfId="5832" xr:uid="{00000000-0005-0000-0000-000079070000}"/>
    <cellStyle name="40% - Accent6 7 3 2" xfId="14282" xr:uid="{12A6F06E-356C-4CE9-8D5F-56033CA31CD2}"/>
    <cellStyle name="40% - Accent6 7 3 2 2" xfId="40456" xr:uid="{56684CB9-6FB3-4291-849D-2D99694FAD5E}"/>
    <cellStyle name="40% - Accent6 7 3 3" xfId="31177" xr:uid="{6B167E8E-D20B-4BD8-B52B-BCB7BDC7CFAB}"/>
    <cellStyle name="40% - Accent6 7 3 4" xfId="22729" xr:uid="{1D6E4090-673F-4E63-8ACF-45E9445DF9F9}"/>
    <cellStyle name="40% - Accent6 7 4" xfId="10064" xr:uid="{5D840AD9-2142-44BB-B325-155B868EA246}"/>
    <cellStyle name="40% - Accent6 7 4 2" xfId="36239" xr:uid="{79F40D34-9FE5-4368-8E89-FA4AF040403D}"/>
    <cellStyle name="40% - Accent6 7 5" xfId="26959" xr:uid="{B33D1066-ABA8-416A-851F-5B48EC8FB71B}"/>
    <cellStyle name="40% - Accent6 7 6" xfId="18512" xr:uid="{FA663796-ED9D-45ED-95F2-0AEAE9CEEFE5}"/>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0CBE1008-05FF-46CF-A510-5C483BD2B3A6}"/>
    <cellStyle name="40% - Accent6 8 2 2 2 2" xfId="43014" xr:uid="{F710F9D6-EC48-4280-9ABF-D88B4EAC52A3}"/>
    <cellStyle name="40% - Accent6 8 2 2 3" xfId="33735" xr:uid="{C74D86F3-2551-42F8-B26C-B188F674F03B}"/>
    <cellStyle name="40% - Accent6 8 2 2 4" xfId="25287" xr:uid="{BB74A534-6264-420A-9685-A588E23FC99B}"/>
    <cellStyle name="40% - Accent6 8 2 3" xfId="12622" xr:uid="{34588256-7278-440B-9B91-09D7E0597509}"/>
    <cellStyle name="40% - Accent6 8 2 3 2" xfId="38797" xr:uid="{03BC379E-F1D4-45D8-BE75-484F9A3912B0}"/>
    <cellStyle name="40% - Accent6 8 2 4" xfId="29517" xr:uid="{612BE5B6-B833-475C-880C-123C05E3E1B7}"/>
    <cellStyle name="40% - Accent6 8 2 5" xfId="21070" xr:uid="{415B19BC-41C9-4708-B539-67F1AAEC8FCE}"/>
    <cellStyle name="40% - Accent6 8 3" xfId="6245" xr:uid="{00000000-0005-0000-0000-00007D070000}"/>
    <cellStyle name="40% - Accent6 8 3 2" xfId="14695" xr:uid="{9EA0D8E5-496E-4C7C-B9A7-C1276930A599}"/>
    <cellStyle name="40% - Accent6 8 3 2 2" xfId="40869" xr:uid="{03057423-6088-4B3A-8F83-8B05A22D44D8}"/>
    <cellStyle name="40% - Accent6 8 3 3" xfId="31590" xr:uid="{8E3DEB42-2224-4CB7-A3EE-45CC2A1843EA}"/>
    <cellStyle name="40% - Accent6 8 3 4" xfId="23142" xr:uid="{AF58E237-3044-446E-8B33-96770347934D}"/>
    <cellStyle name="40% - Accent6 8 4" xfId="10477" xr:uid="{05A8C43A-123D-452C-B7A6-2B29767BE08E}"/>
    <cellStyle name="40% - Accent6 8 4 2" xfId="36652" xr:uid="{F381AAFC-AA19-4923-91B2-971A1495D1B0}"/>
    <cellStyle name="40% - Accent6 8 5" xfId="27372" xr:uid="{6580AE9E-A5A7-49C4-9FA5-6AD9F421C233}"/>
    <cellStyle name="40% - Accent6 8 6" xfId="18925" xr:uid="{5E97E842-26DC-4277-9014-E599EDB61EDD}"/>
    <cellStyle name="40% - Accent6 9" xfId="2352" xr:uid="{00000000-0005-0000-0000-00007E070000}"/>
    <cellStyle name="40% - Accent6 9 2" xfId="6658" xr:uid="{00000000-0005-0000-0000-00007F070000}"/>
    <cellStyle name="40% - Accent6 9 2 2" xfId="15108" xr:uid="{0E3C188F-E8DE-404C-B805-9C0D3699AA7F}"/>
    <cellStyle name="40% - Accent6 9 2 2 2" xfId="41282" xr:uid="{F836923A-DF31-4E29-A7C7-BF418C1767A9}"/>
    <cellStyle name="40% - Accent6 9 2 3" xfId="32003" xr:uid="{98B41E36-167C-4CAF-B993-11AF1F6AEA91}"/>
    <cellStyle name="40% - Accent6 9 2 4" xfId="23555" xr:uid="{75317D97-CCAE-4D35-8326-3AA1A47F4D73}"/>
    <cellStyle name="40% - Accent6 9 3" xfId="10890" xr:uid="{A2311112-D03E-4AD5-88FD-FC381C833641}"/>
    <cellStyle name="40% - Accent6 9 3 2" xfId="37065" xr:uid="{46EAACA9-8A3D-4197-A1A1-06AD233EB896}"/>
    <cellStyle name="40% - Accent6 9 4" xfId="27785" xr:uid="{425859D4-0BC0-4B72-A337-518759C5D9AF}"/>
    <cellStyle name="40% - Accent6 9 5" xfId="19338" xr:uid="{31F67FC9-1D6E-4968-95A8-468E36CEA62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A19A2B8B-F03C-4719-89A1-13075A7FEA27}"/>
    <cellStyle name="Comma 4 2 2 2 10 2 2 2" xfId="41607" xr:uid="{10D3BDEA-C374-41AA-80E5-D5DE687F3E5A}"/>
    <cellStyle name="Comma 4 2 2 2 10 2 3" xfId="32328" xr:uid="{77FF7F93-DF53-4A80-A1E0-BDB5CD489A74}"/>
    <cellStyle name="Comma 4 2 2 2 10 2 4" xfId="23880" xr:uid="{7611C84D-4CA8-408D-B92F-A03324B9B563}"/>
    <cellStyle name="Comma 4 2 2 2 10 3" xfId="11215" xr:uid="{16B95D25-50A1-44BE-9CC3-AD63BF0CC075}"/>
    <cellStyle name="Comma 4 2 2 2 10 3 2" xfId="37390" xr:uid="{355E0882-14C2-4B26-83AC-4B71166FAF50}"/>
    <cellStyle name="Comma 4 2 2 2 10 4" xfId="28110" xr:uid="{9B6BA883-A6B3-49C7-B6F3-D76D440828C0}"/>
    <cellStyle name="Comma 4 2 2 2 10 5" xfId="19663" xr:uid="{6EA177C5-C58E-4BB4-B50E-5091CB2CC857}"/>
    <cellStyle name="Comma 4 2 2 2 11" xfId="4600" xr:uid="{00000000-0005-0000-0000-0000A3070000}"/>
    <cellStyle name="Comma 4 2 2 2 11 2" xfId="13050" xr:uid="{7E7D4D81-FB4F-4622-AB68-ED002311EFF7}"/>
    <cellStyle name="Comma 4 2 2 2 11 2 2" xfId="39224" xr:uid="{0C6FB04F-9BAF-4900-8523-71CD2B602084}"/>
    <cellStyle name="Comma 4 2 2 2 11 3" xfId="29945" xr:uid="{2CFC842F-639D-4B51-A956-202E06D8F364}"/>
    <cellStyle name="Comma 4 2 2 2 11 4" xfId="21497" xr:uid="{56B7CD24-13B9-48D5-818A-C9F05E026D62}"/>
    <cellStyle name="Comma 4 2 2 2 12" xfId="8832" xr:uid="{25665263-7B46-4B05-B934-37D2BC49538F}"/>
    <cellStyle name="Comma 4 2 2 2 12 2" xfId="35007" xr:uid="{54924998-54D6-44D3-9442-62D58E534EE8}"/>
    <cellStyle name="Comma 4 2 2 2 13" xfId="34175" xr:uid="{61F7650E-244D-42DD-8CD8-58FE68AFDAF8}"/>
    <cellStyle name="Comma 4 2 2 2 14" xfId="25727" xr:uid="{826EA192-7C04-4DED-983E-2D617AF20D98}"/>
    <cellStyle name="Comma 4 2 2 2 15" xfId="17280" xr:uid="{3DA57EB3-5C83-4CBC-88FE-7E7F7D1B6F6C}"/>
    <cellStyle name="Comma 4 2 2 2 2" xfId="129" xr:uid="{00000000-0005-0000-0000-0000A4070000}"/>
    <cellStyle name="Comma 4 2 2 2 2 10" xfId="4601" xr:uid="{00000000-0005-0000-0000-0000A5070000}"/>
    <cellStyle name="Comma 4 2 2 2 2 10 2" xfId="13051" xr:uid="{95356316-78B9-48FC-841D-49656C6329E0}"/>
    <cellStyle name="Comma 4 2 2 2 2 10 2 2" xfId="39225" xr:uid="{10EAD35E-75F6-4A71-BF27-2C4FBFB43436}"/>
    <cellStyle name="Comma 4 2 2 2 2 10 3" xfId="29946" xr:uid="{B4C2372F-7573-4601-BFD9-E0A30DE104AA}"/>
    <cellStyle name="Comma 4 2 2 2 2 10 4" xfId="21498" xr:uid="{FDDD860F-2D07-48D8-86E4-26E72E891F08}"/>
    <cellStyle name="Comma 4 2 2 2 2 11" xfId="8833" xr:uid="{8DE2A274-123B-4D56-A9A5-81E33F8CFCF5}"/>
    <cellStyle name="Comma 4 2 2 2 2 11 2" xfId="35008" xr:uid="{C9F7B3B5-DF78-4905-810F-123F5E4B1425}"/>
    <cellStyle name="Comma 4 2 2 2 2 12" xfId="34176" xr:uid="{E11D9DCD-E31A-4791-994D-21EC9B779916}"/>
    <cellStyle name="Comma 4 2 2 2 2 13" xfId="25728" xr:uid="{ED70A5AE-BB28-4EEB-8122-810036977749}"/>
    <cellStyle name="Comma 4 2 2 2 2 14" xfId="17281" xr:uid="{4E4A6813-4FFF-4A74-8433-0883D254BD1C}"/>
    <cellStyle name="Comma 4 2 2 2 2 2" xfId="130" xr:uid="{00000000-0005-0000-0000-0000A6070000}"/>
    <cellStyle name="Comma 4 2 2 2 2 2 10" xfId="8834" xr:uid="{0C444E04-B9DF-4875-87B1-2C75F99B683B}"/>
    <cellStyle name="Comma 4 2 2 2 2 2 10 2" xfId="35009" xr:uid="{D9B13538-1212-470E-A11F-1EEC99573C3E}"/>
    <cellStyle name="Comma 4 2 2 2 2 2 11" xfId="34177" xr:uid="{158C8822-E550-439E-9E1B-6D1B7F745F63}"/>
    <cellStyle name="Comma 4 2 2 2 2 2 12" xfId="25729" xr:uid="{5EB47B6C-471D-4B26-9DCF-41115864F57C}"/>
    <cellStyle name="Comma 4 2 2 2 2 2 13" xfId="17282" xr:uid="{DC4CF1EE-A22A-4273-8FA0-0813BAF9FF3A}"/>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21EEE4FF-1EE4-4F41-86C3-E71AE6BEFD32}"/>
    <cellStyle name="Comma 4 2 2 2 2 2 2 2 2 2 2" xfId="41785" xr:uid="{B0CAA718-210E-47C4-8357-E52C40B4EB5E}"/>
    <cellStyle name="Comma 4 2 2 2 2 2 2 2 2 3" xfId="32506" xr:uid="{02FBE6FE-5DC4-447D-936F-55FD7BF6B3FB}"/>
    <cellStyle name="Comma 4 2 2 2 2 2 2 2 2 4" xfId="24058" xr:uid="{A0F98570-F97D-4C94-95CD-0551E21FE566}"/>
    <cellStyle name="Comma 4 2 2 2 2 2 2 2 3" xfId="11393" xr:uid="{6BF19253-13E7-43C7-B1A5-33D3BF155711}"/>
    <cellStyle name="Comma 4 2 2 2 2 2 2 2 3 2" xfId="37568" xr:uid="{80B68FB3-E95C-4217-B3E0-4CE7BE9173C1}"/>
    <cellStyle name="Comma 4 2 2 2 2 2 2 2 4" xfId="28288" xr:uid="{BADE1AFD-F80B-4240-B2FA-FB9E43C9F8F8}"/>
    <cellStyle name="Comma 4 2 2 2 2 2 2 2 5" xfId="19841" xr:uid="{CCDCBFF8-E0A0-457B-AC04-95CA93E149FE}"/>
    <cellStyle name="Comma 4 2 2 2 2 2 2 3" xfId="5016" xr:uid="{00000000-0005-0000-0000-0000AA070000}"/>
    <cellStyle name="Comma 4 2 2 2 2 2 2 3 2" xfId="13466" xr:uid="{C42E3253-3BD5-4625-B311-CDEDE11A6F6D}"/>
    <cellStyle name="Comma 4 2 2 2 2 2 2 3 2 2" xfId="39640" xr:uid="{943A81D5-C4B8-4DFD-B2D2-5420D1D94397}"/>
    <cellStyle name="Comma 4 2 2 2 2 2 2 3 3" xfId="30361" xr:uid="{C0DC587F-3F07-46AF-A7C5-3B2353999E81}"/>
    <cellStyle name="Comma 4 2 2 2 2 2 2 3 4" xfId="21913" xr:uid="{852D6EFF-5D64-49DD-94F9-6A308C316CAD}"/>
    <cellStyle name="Comma 4 2 2 2 2 2 2 4" xfId="9248" xr:uid="{59558F45-6D9E-42FF-9062-E0CC106F0B2A}"/>
    <cellStyle name="Comma 4 2 2 2 2 2 2 4 2" xfId="35423" xr:uid="{C4FB7BA0-097A-4540-9342-E62ACE8D143A}"/>
    <cellStyle name="Comma 4 2 2 2 2 2 2 5" xfId="34593" xr:uid="{DDC74BD4-9BA0-4E49-A2B6-F1F0AF1D4AF3}"/>
    <cellStyle name="Comma 4 2 2 2 2 2 2 6" xfId="26143" xr:uid="{DDABA21D-D820-4D61-BEFD-7AE7BBEE8D67}"/>
    <cellStyle name="Comma 4 2 2 2 2 2 2 7" xfId="17696" xr:uid="{C1AC3B9B-2EEC-4E26-98F4-7DFF1B02DA79}"/>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8E7CCD80-4460-42B5-AA43-FB41680EE7EF}"/>
    <cellStyle name="Comma 4 2 2 2 2 2 3 2 2 2 2" xfId="42198" xr:uid="{1987964F-9F86-4DBD-BF6D-C5C3DE61B57F}"/>
    <cellStyle name="Comma 4 2 2 2 2 2 3 2 2 3" xfId="32919" xr:uid="{CA435499-46DA-4861-80D9-1EEFFF5720F6}"/>
    <cellStyle name="Comma 4 2 2 2 2 2 3 2 2 4" xfId="24471" xr:uid="{05692EE1-A6E4-40C0-9A13-F8176DF629C7}"/>
    <cellStyle name="Comma 4 2 2 2 2 2 3 2 3" xfId="11806" xr:uid="{C09FDAFB-EFC5-4174-81C7-82D842CE54B8}"/>
    <cellStyle name="Comma 4 2 2 2 2 2 3 2 3 2" xfId="37981" xr:uid="{4A020B31-002D-4A1B-AE1F-0D5505B702AE}"/>
    <cellStyle name="Comma 4 2 2 2 2 2 3 2 4" xfId="28701" xr:uid="{12510F7D-63EA-432F-991A-70D59ED06167}"/>
    <cellStyle name="Comma 4 2 2 2 2 2 3 2 5" xfId="20254" xr:uid="{3BA55419-6BBD-44F8-9FFB-D4CFB78DCDCC}"/>
    <cellStyle name="Comma 4 2 2 2 2 2 3 3" xfId="5429" xr:uid="{00000000-0005-0000-0000-0000AE070000}"/>
    <cellStyle name="Comma 4 2 2 2 2 2 3 3 2" xfId="13879" xr:uid="{A9A4DF82-7D78-482B-A179-B1E03A1790D8}"/>
    <cellStyle name="Comma 4 2 2 2 2 2 3 3 2 2" xfId="40053" xr:uid="{C2F7BA51-5CAE-4A1B-81E7-CC78741D0D78}"/>
    <cellStyle name="Comma 4 2 2 2 2 2 3 3 3" xfId="30774" xr:uid="{0B5020C1-AEE9-4A78-B8B5-4945920CC273}"/>
    <cellStyle name="Comma 4 2 2 2 2 2 3 3 4" xfId="22326" xr:uid="{1A1909FC-B85A-4547-8DCA-B3BDDF1925DB}"/>
    <cellStyle name="Comma 4 2 2 2 2 2 3 4" xfId="9661" xr:uid="{514D173A-C314-43E1-B0C5-A17266EAF096}"/>
    <cellStyle name="Comma 4 2 2 2 2 2 3 4 2" xfId="35836" xr:uid="{B33A8BB4-9BF9-426D-AF7F-9C59C5D3D3D3}"/>
    <cellStyle name="Comma 4 2 2 2 2 2 3 5" xfId="26556" xr:uid="{766F55BB-97E8-49DA-8047-36AD6AB84D8E}"/>
    <cellStyle name="Comma 4 2 2 2 2 2 3 6" xfId="18109" xr:uid="{FC08DCB3-1184-44A1-9A99-926855659143}"/>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65464ED6-B7B2-48A7-9BA0-B78B6E58144A}"/>
    <cellStyle name="Comma 4 2 2 2 2 2 4 2 2 2 2" xfId="42611" xr:uid="{DC8B7A6C-4204-49AB-AA65-1EFDDDA280BE}"/>
    <cellStyle name="Comma 4 2 2 2 2 2 4 2 2 3" xfId="33332" xr:uid="{1A572D26-F7A2-451B-8418-5C6B0AE598A4}"/>
    <cellStyle name="Comma 4 2 2 2 2 2 4 2 2 4" xfId="24884" xr:uid="{19E8B6B3-16FF-46A7-BC25-E5D8BAE2DDA0}"/>
    <cellStyle name="Comma 4 2 2 2 2 2 4 2 3" xfId="12219" xr:uid="{37BDDE2C-3DC0-4DB5-8E05-44A18BE1CC5B}"/>
    <cellStyle name="Comma 4 2 2 2 2 2 4 2 3 2" xfId="38394" xr:uid="{D8A86B75-5F99-4E24-8B06-8A633E506CDD}"/>
    <cellStyle name="Comma 4 2 2 2 2 2 4 2 4" xfId="29114" xr:uid="{CDCF58AA-0B34-4E9D-914F-EB4701181ACC}"/>
    <cellStyle name="Comma 4 2 2 2 2 2 4 2 5" xfId="20667" xr:uid="{EEBABA6B-E7AC-49C1-A428-21F98889D277}"/>
    <cellStyle name="Comma 4 2 2 2 2 2 4 3" xfId="5842" xr:uid="{00000000-0005-0000-0000-0000B2070000}"/>
    <cellStyle name="Comma 4 2 2 2 2 2 4 3 2" xfId="14292" xr:uid="{7019AC99-EC2C-4E30-848C-653D0BE0CA8C}"/>
    <cellStyle name="Comma 4 2 2 2 2 2 4 3 2 2" xfId="40466" xr:uid="{9E80986F-47CD-4B4C-B7B0-2B8F5F857453}"/>
    <cellStyle name="Comma 4 2 2 2 2 2 4 3 3" xfId="31187" xr:uid="{B50C5C88-3BB0-4A9C-95EB-D475EA87B016}"/>
    <cellStyle name="Comma 4 2 2 2 2 2 4 3 4" xfId="22739" xr:uid="{72738739-ED99-4825-8BF3-04AF6BCA5F58}"/>
    <cellStyle name="Comma 4 2 2 2 2 2 4 4" xfId="10074" xr:uid="{76F2E2D1-83F4-4660-9E6C-7AB4DC3DB254}"/>
    <cellStyle name="Comma 4 2 2 2 2 2 4 4 2" xfId="36249" xr:uid="{67F4EE88-8745-49F8-8CFC-17098D5BB7B9}"/>
    <cellStyle name="Comma 4 2 2 2 2 2 4 5" xfId="26969" xr:uid="{BDCBF909-CE3C-4A15-A2B6-06049BE03654}"/>
    <cellStyle name="Comma 4 2 2 2 2 2 4 6" xfId="18522" xr:uid="{A9F23FAF-DDAC-4CF0-8885-1E7EB6D6928A}"/>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529EE997-274C-41B8-B528-E5B3EEACF8A3}"/>
    <cellStyle name="Comma 4 2 2 2 2 2 5 2 2 2 2" xfId="43024" xr:uid="{6B6A2668-35A4-4E52-B623-4E829E84139F}"/>
    <cellStyle name="Comma 4 2 2 2 2 2 5 2 2 3" xfId="33745" xr:uid="{B91EFA29-3F8E-48D3-BE2C-804C5BA70310}"/>
    <cellStyle name="Comma 4 2 2 2 2 2 5 2 2 4" xfId="25297" xr:uid="{6EF3B1A6-7A91-4A3C-BC51-1E798CC552B2}"/>
    <cellStyle name="Comma 4 2 2 2 2 2 5 2 3" xfId="12632" xr:uid="{FE770EEA-5939-40B7-BE83-AB818914F337}"/>
    <cellStyle name="Comma 4 2 2 2 2 2 5 2 3 2" xfId="38807" xr:uid="{ED418F80-A0BB-47D3-9324-4AFA2E06B680}"/>
    <cellStyle name="Comma 4 2 2 2 2 2 5 2 4" xfId="29527" xr:uid="{3E28C5D8-E9AB-4EF1-B979-C92C4737E571}"/>
    <cellStyle name="Comma 4 2 2 2 2 2 5 2 5" xfId="21080" xr:uid="{E693F8F8-89D2-4A3A-97ED-CF1A85D02AFD}"/>
    <cellStyle name="Comma 4 2 2 2 2 2 5 3" xfId="6255" xr:uid="{00000000-0005-0000-0000-0000B6070000}"/>
    <cellStyle name="Comma 4 2 2 2 2 2 5 3 2" xfId="14705" xr:uid="{BC2EBE1C-0E2F-4F8A-B11C-82B2CAD64E89}"/>
    <cellStyle name="Comma 4 2 2 2 2 2 5 3 2 2" xfId="40879" xr:uid="{D36E3A9C-79D5-4D21-A6D1-82BD48487697}"/>
    <cellStyle name="Comma 4 2 2 2 2 2 5 3 3" xfId="31600" xr:uid="{FAE2B0B3-F516-4ECE-81A7-DB46777D5222}"/>
    <cellStyle name="Comma 4 2 2 2 2 2 5 3 4" xfId="23152" xr:uid="{11A95E52-ECE4-4794-9528-7DF17BE49DA1}"/>
    <cellStyle name="Comma 4 2 2 2 2 2 5 4" xfId="10487" xr:uid="{4901F440-0B8F-4CFA-B32E-B4312DEB49B1}"/>
    <cellStyle name="Comma 4 2 2 2 2 2 5 4 2" xfId="36662" xr:uid="{ADC3F259-F052-4AC9-BF5C-5E338D504B1D}"/>
    <cellStyle name="Comma 4 2 2 2 2 2 5 5" xfId="27382" xr:uid="{99AE64E7-3484-413D-A275-DC7A32274CB7}"/>
    <cellStyle name="Comma 4 2 2 2 2 2 5 6" xfId="18935" xr:uid="{E751F98B-CEE2-424D-9773-07C03B29DCBA}"/>
    <cellStyle name="Comma 4 2 2 2 2 2 6" xfId="2384" xr:uid="{00000000-0005-0000-0000-0000B7070000}"/>
    <cellStyle name="Comma 4 2 2 2 2 2 6 2" xfId="6668" xr:uid="{00000000-0005-0000-0000-0000B8070000}"/>
    <cellStyle name="Comma 4 2 2 2 2 2 6 2 2" xfId="15118" xr:uid="{19A859CC-737B-493C-91AA-6CDB351E6F3C}"/>
    <cellStyle name="Comma 4 2 2 2 2 2 6 2 2 2" xfId="41292" xr:uid="{ADD911AB-1EA6-4AAD-88FD-3945DF436E3C}"/>
    <cellStyle name="Comma 4 2 2 2 2 2 6 2 3" xfId="32013" xr:uid="{DDBE5F2C-0129-4BC6-A3AF-898FF7CC4CBE}"/>
    <cellStyle name="Comma 4 2 2 2 2 2 6 2 4" xfId="23565" xr:uid="{86C67989-E3E9-4606-A29A-0E4B7A057FC7}"/>
    <cellStyle name="Comma 4 2 2 2 2 2 6 3" xfId="10900" xr:uid="{3ACA384F-5DF7-4E4D-A346-E047610F3A78}"/>
    <cellStyle name="Comma 4 2 2 2 2 2 6 3 2" xfId="37075" xr:uid="{FF637A98-86C6-41D1-B29B-1D92862C86E7}"/>
    <cellStyle name="Comma 4 2 2 2 2 2 6 4" xfId="27795" xr:uid="{AA4573F3-138F-42E0-B917-E41FFA6774DB}"/>
    <cellStyle name="Comma 4 2 2 2 2 2 6 5" xfId="19348" xr:uid="{8700CD4C-43AA-4DCB-A7F0-E7BB3D86BBBD}"/>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65356CED-CB14-4EB2-803A-7C4CC62DE62F}"/>
    <cellStyle name="Comma 4 2 2 2 2 2 8 2 2 2" xfId="41609" xr:uid="{EFB4DC41-6505-45A8-85E3-9F1EFDA6F6A5}"/>
    <cellStyle name="Comma 4 2 2 2 2 2 8 2 3" xfId="32330" xr:uid="{9F1C6411-38EA-4DD6-B03F-757DC3D056D8}"/>
    <cellStyle name="Comma 4 2 2 2 2 2 8 2 4" xfId="23882" xr:uid="{1BA2FB4F-2081-4515-B7C2-8C781327D704}"/>
    <cellStyle name="Comma 4 2 2 2 2 2 8 3" xfId="11217" xr:uid="{90A5731A-4870-4146-BFC9-A74A0074A87A}"/>
    <cellStyle name="Comma 4 2 2 2 2 2 8 3 2" xfId="37392" xr:uid="{ABF5E899-F44A-4D6D-8803-CF0D7ADE6B77}"/>
    <cellStyle name="Comma 4 2 2 2 2 2 8 4" xfId="28112" xr:uid="{AFF39BBF-CA92-4DB8-8DEB-E332C47ACCA6}"/>
    <cellStyle name="Comma 4 2 2 2 2 2 8 5" xfId="19665" xr:uid="{B192B76D-DFD9-493A-AD0A-62226A99E3AC}"/>
    <cellStyle name="Comma 4 2 2 2 2 2 9" xfId="4602" xr:uid="{00000000-0005-0000-0000-0000BC070000}"/>
    <cellStyle name="Comma 4 2 2 2 2 2 9 2" xfId="13052" xr:uid="{BC8AF35F-F421-4160-9382-596276F7C018}"/>
    <cellStyle name="Comma 4 2 2 2 2 2 9 2 2" xfId="39226" xr:uid="{65B57A6E-2E80-42A2-9277-CA4E2AD0894A}"/>
    <cellStyle name="Comma 4 2 2 2 2 2 9 3" xfId="29947" xr:uid="{939F248B-0782-45AF-9368-B9393192EBEC}"/>
    <cellStyle name="Comma 4 2 2 2 2 2 9 4" xfId="21499" xr:uid="{9157D29B-8923-4D07-BA51-7F4889A6B3B1}"/>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89F85667-384E-477A-BEE2-031780453674}"/>
    <cellStyle name="Comma 4 2 2 2 2 3 2 2 2 2" xfId="41784" xr:uid="{6020BBEA-6FE6-4172-8AB9-604B0582B01C}"/>
    <cellStyle name="Comma 4 2 2 2 2 3 2 2 3" xfId="32505" xr:uid="{AF1D2A4E-9779-4F2C-B1BA-819F8119D77F}"/>
    <cellStyle name="Comma 4 2 2 2 2 3 2 2 4" xfId="24057" xr:uid="{A6C86A00-217F-482C-9B11-714534B850B7}"/>
    <cellStyle name="Comma 4 2 2 2 2 3 2 3" xfId="11392" xr:uid="{8236B640-146A-4856-8B5A-8E81EB1E7C66}"/>
    <cellStyle name="Comma 4 2 2 2 2 3 2 3 2" xfId="37567" xr:uid="{3BD2EF38-9856-4BC4-8C1D-A6F4CC344C1C}"/>
    <cellStyle name="Comma 4 2 2 2 2 3 2 4" xfId="28287" xr:uid="{A07EC129-66BD-4E65-83E8-2891E23C0C8B}"/>
    <cellStyle name="Comma 4 2 2 2 2 3 2 5" xfId="19840" xr:uid="{E3FDDF4D-678F-422E-B81B-9658250686EC}"/>
    <cellStyle name="Comma 4 2 2 2 2 3 3" xfId="5015" xr:uid="{00000000-0005-0000-0000-0000C0070000}"/>
    <cellStyle name="Comma 4 2 2 2 2 3 3 2" xfId="13465" xr:uid="{FFAAE779-175D-4BE5-A5FB-2F7E765D9B99}"/>
    <cellStyle name="Comma 4 2 2 2 2 3 3 2 2" xfId="39639" xr:uid="{0BE055D6-6676-476A-AC00-F18547E961B6}"/>
    <cellStyle name="Comma 4 2 2 2 2 3 3 3" xfId="30360" xr:uid="{E139C733-C0A6-4078-ADC9-4C653CB34A99}"/>
    <cellStyle name="Comma 4 2 2 2 2 3 3 4" xfId="21912" xr:uid="{AF8D1F6A-0996-4399-8D25-6CEB7ED420B7}"/>
    <cellStyle name="Comma 4 2 2 2 2 3 4" xfId="9247" xr:uid="{F2A3CD5F-6C36-41A5-8D03-243200D52AE6}"/>
    <cellStyle name="Comma 4 2 2 2 2 3 4 2" xfId="35422" xr:uid="{6D658C75-977C-4223-B532-CA2418DD8EE7}"/>
    <cellStyle name="Comma 4 2 2 2 2 3 5" xfId="34592" xr:uid="{73EFE93C-A002-4CAC-B266-419BED7E281D}"/>
    <cellStyle name="Comma 4 2 2 2 2 3 6" xfId="26142" xr:uid="{E61DFB20-1E19-4560-AE02-D7F415645D11}"/>
    <cellStyle name="Comma 4 2 2 2 2 3 7" xfId="17695" xr:uid="{5363858C-97F1-4AF2-91AA-9EF3019C124C}"/>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F7817D8E-86C7-43DF-803D-065D417EB6AA}"/>
    <cellStyle name="Comma 4 2 2 2 2 4 2 2 2 2" xfId="42197" xr:uid="{E97BEC6E-7994-4650-9FE3-0FA9800997E6}"/>
    <cellStyle name="Comma 4 2 2 2 2 4 2 2 3" xfId="32918" xr:uid="{8077264F-0626-4281-A1A1-CBB04ABBB952}"/>
    <cellStyle name="Comma 4 2 2 2 2 4 2 2 4" xfId="24470" xr:uid="{E033F20D-BE87-4FDA-9FD2-CBCB720A6A7F}"/>
    <cellStyle name="Comma 4 2 2 2 2 4 2 3" xfId="11805" xr:uid="{D40346FC-011D-4E30-8A23-E06D91877098}"/>
    <cellStyle name="Comma 4 2 2 2 2 4 2 3 2" xfId="37980" xr:uid="{2F4456C2-3DDD-45CE-99FD-24F29E889F90}"/>
    <cellStyle name="Comma 4 2 2 2 2 4 2 4" xfId="28700" xr:uid="{E3AA6CB5-5B57-425C-AD33-CA9C9269DC94}"/>
    <cellStyle name="Comma 4 2 2 2 2 4 2 5" xfId="20253" xr:uid="{D2667C35-509E-4E3C-A243-4894E9A826FD}"/>
    <cellStyle name="Comma 4 2 2 2 2 4 3" xfId="5428" xr:uid="{00000000-0005-0000-0000-0000C4070000}"/>
    <cellStyle name="Comma 4 2 2 2 2 4 3 2" xfId="13878" xr:uid="{BDF46914-EBED-4748-9205-8820A77DBA64}"/>
    <cellStyle name="Comma 4 2 2 2 2 4 3 2 2" xfId="40052" xr:uid="{6FF44A08-E450-49F2-9B34-3CF2B028D7E7}"/>
    <cellStyle name="Comma 4 2 2 2 2 4 3 3" xfId="30773" xr:uid="{1F233F88-507B-4125-A680-D99D34F0B428}"/>
    <cellStyle name="Comma 4 2 2 2 2 4 3 4" xfId="22325" xr:uid="{D903894B-2ABF-4549-B561-58BB5F105A57}"/>
    <cellStyle name="Comma 4 2 2 2 2 4 4" xfId="9660" xr:uid="{F33C36E4-EB33-4551-BA4C-9B2CFCDF3A27}"/>
    <cellStyle name="Comma 4 2 2 2 2 4 4 2" xfId="35835" xr:uid="{8172860D-B072-4871-9EA3-0605CD4B5D7D}"/>
    <cellStyle name="Comma 4 2 2 2 2 4 5" xfId="26555" xr:uid="{25FD21B1-6B9F-467D-BB2A-38489FDF8724}"/>
    <cellStyle name="Comma 4 2 2 2 2 4 6" xfId="18108" xr:uid="{828A246B-40E8-4EB0-9CF6-D029AC4B138F}"/>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E89FA7C8-6B50-437D-B845-241707B1684E}"/>
    <cellStyle name="Comma 4 2 2 2 2 5 2 2 2 2" xfId="42610" xr:uid="{E2DA25B9-925D-486B-A0B1-4C3BB4536AA7}"/>
    <cellStyle name="Comma 4 2 2 2 2 5 2 2 3" xfId="33331" xr:uid="{1E5E9C0E-AEC5-445C-948B-FDF6A3AB4512}"/>
    <cellStyle name="Comma 4 2 2 2 2 5 2 2 4" xfId="24883" xr:uid="{F3049CA9-4390-4A70-B40B-38F6ED7FEAA3}"/>
    <cellStyle name="Comma 4 2 2 2 2 5 2 3" xfId="12218" xr:uid="{64E29471-B783-497E-B414-FEC29E7EF990}"/>
    <cellStyle name="Comma 4 2 2 2 2 5 2 3 2" xfId="38393" xr:uid="{A1595356-9DD2-4C8F-9716-0419E7DFAE5C}"/>
    <cellStyle name="Comma 4 2 2 2 2 5 2 4" xfId="29113" xr:uid="{FDA96E25-0DA5-4C92-97ED-869D1F779728}"/>
    <cellStyle name="Comma 4 2 2 2 2 5 2 5" xfId="20666" xr:uid="{0AD25C7C-458A-4C46-B585-1540264E68AF}"/>
    <cellStyle name="Comma 4 2 2 2 2 5 3" xfId="5841" xr:uid="{00000000-0005-0000-0000-0000C8070000}"/>
    <cellStyle name="Comma 4 2 2 2 2 5 3 2" xfId="14291" xr:uid="{3DE7DF59-F57E-4C14-8951-A7B7668E02F1}"/>
    <cellStyle name="Comma 4 2 2 2 2 5 3 2 2" xfId="40465" xr:uid="{1F2EB232-0345-46E8-954A-57FB7324818F}"/>
    <cellStyle name="Comma 4 2 2 2 2 5 3 3" xfId="31186" xr:uid="{5F5FF976-0723-46D3-B416-BF84B4C0BFA4}"/>
    <cellStyle name="Comma 4 2 2 2 2 5 3 4" xfId="22738" xr:uid="{9A6E859E-5152-4CAD-8BD5-4D8DFEBB7829}"/>
    <cellStyle name="Comma 4 2 2 2 2 5 4" xfId="10073" xr:uid="{52C246B7-9AC5-4BDA-BDD1-868A1F26222E}"/>
    <cellStyle name="Comma 4 2 2 2 2 5 4 2" xfId="36248" xr:uid="{F446E29F-39F1-485E-9663-DD7581BABE40}"/>
    <cellStyle name="Comma 4 2 2 2 2 5 5" xfId="26968" xr:uid="{5A1E1493-34AB-41D0-A611-48F42453AE8F}"/>
    <cellStyle name="Comma 4 2 2 2 2 5 6" xfId="18521" xr:uid="{6A9C8B9B-642E-477A-93A8-94D2D96A6B5A}"/>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5D13DA13-C822-4DB3-B8D0-51D2C670031F}"/>
    <cellStyle name="Comma 4 2 2 2 2 6 2 2 2 2" xfId="43023" xr:uid="{8118EE35-9DAC-410D-9DEF-B6F63635D76A}"/>
    <cellStyle name="Comma 4 2 2 2 2 6 2 2 3" xfId="33744" xr:uid="{3E6947DF-2BEE-47B1-9FA4-55B711D84E3D}"/>
    <cellStyle name="Comma 4 2 2 2 2 6 2 2 4" xfId="25296" xr:uid="{9A6B844A-C801-4208-8045-13F4B7AA3392}"/>
    <cellStyle name="Comma 4 2 2 2 2 6 2 3" xfId="12631" xr:uid="{27913836-B58B-4AF2-907A-E1EA7950EDE1}"/>
    <cellStyle name="Comma 4 2 2 2 2 6 2 3 2" xfId="38806" xr:uid="{6D52D8F2-C9B1-41E9-9075-3CFF0DF5C589}"/>
    <cellStyle name="Comma 4 2 2 2 2 6 2 4" xfId="29526" xr:uid="{722B5A81-B4F0-4325-90E6-275FBDC9DF95}"/>
    <cellStyle name="Comma 4 2 2 2 2 6 2 5" xfId="21079" xr:uid="{45142DE5-1A38-4A59-B864-84793815191F}"/>
    <cellStyle name="Comma 4 2 2 2 2 6 3" xfId="6254" xr:uid="{00000000-0005-0000-0000-0000CC070000}"/>
    <cellStyle name="Comma 4 2 2 2 2 6 3 2" xfId="14704" xr:uid="{FD294AFD-1639-4B1A-8F5E-6F5664B5CF9C}"/>
    <cellStyle name="Comma 4 2 2 2 2 6 3 2 2" xfId="40878" xr:uid="{F5989334-5FBE-4BAF-8458-439176D82EB4}"/>
    <cellStyle name="Comma 4 2 2 2 2 6 3 3" xfId="31599" xr:uid="{41472201-C9CF-4964-BEB1-0F0969283662}"/>
    <cellStyle name="Comma 4 2 2 2 2 6 3 4" xfId="23151" xr:uid="{D8CEC7A5-6ED9-42ED-A24D-088F7897200D}"/>
    <cellStyle name="Comma 4 2 2 2 2 6 4" xfId="10486" xr:uid="{338F2ADC-D30B-4A3D-8E4B-350FA2FF423D}"/>
    <cellStyle name="Comma 4 2 2 2 2 6 4 2" xfId="36661" xr:uid="{899E2CBE-C6DB-4589-BF50-325E5D105119}"/>
    <cellStyle name="Comma 4 2 2 2 2 6 5" xfId="27381" xr:uid="{4C2B5A04-509D-4D87-B803-5FBB0EA12C34}"/>
    <cellStyle name="Comma 4 2 2 2 2 6 6" xfId="18934" xr:uid="{E0D1D66E-DACE-48A4-9B28-CFCD7D5B9AF2}"/>
    <cellStyle name="Comma 4 2 2 2 2 7" xfId="2383" xr:uid="{00000000-0005-0000-0000-0000CD070000}"/>
    <cellStyle name="Comma 4 2 2 2 2 7 2" xfId="6667" xr:uid="{00000000-0005-0000-0000-0000CE070000}"/>
    <cellStyle name="Comma 4 2 2 2 2 7 2 2" xfId="15117" xr:uid="{91EE89F7-7647-4BDB-B914-03139D97F602}"/>
    <cellStyle name="Comma 4 2 2 2 2 7 2 2 2" xfId="41291" xr:uid="{1D5232E6-B01E-4163-9E4B-6688AC1C9012}"/>
    <cellStyle name="Comma 4 2 2 2 2 7 2 3" xfId="32012" xr:uid="{6E8AE118-0236-48C0-8ADE-F15A92223E37}"/>
    <cellStyle name="Comma 4 2 2 2 2 7 2 4" xfId="23564" xr:uid="{5858D3A5-5846-4C05-94B5-67EF0CB4175E}"/>
    <cellStyle name="Comma 4 2 2 2 2 7 3" xfId="10899" xr:uid="{0DB5F807-4BED-47DE-97A6-A8C0804A4E59}"/>
    <cellStyle name="Comma 4 2 2 2 2 7 3 2" xfId="37074" xr:uid="{1C6E05BF-506D-4252-856B-71C654F5A33D}"/>
    <cellStyle name="Comma 4 2 2 2 2 7 4" xfId="27794" xr:uid="{605DA0FC-0639-466B-9C15-322716339A0A}"/>
    <cellStyle name="Comma 4 2 2 2 2 7 5" xfId="19347" xr:uid="{39120661-9924-49CE-BFF0-3E63E5D80F9F}"/>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AA186FFB-1985-4B55-A932-4AF85EEB7051}"/>
    <cellStyle name="Comma 4 2 2 2 2 9 2 2 2" xfId="41608" xr:uid="{4C800EDB-DB34-4EDE-9376-DF52F1A7AE13}"/>
    <cellStyle name="Comma 4 2 2 2 2 9 2 3" xfId="32329" xr:uid="{81337E9E-DB6C-4413-B1FF-52ED2164B470}"/>
    <cellStyle name="Comma 4 2 2 2 2 9 2 4" xfId="23881" xr:uid="{B1E60D8E-957C-4CAB-9302-AA8D8049B55E}"/>
    <cellStyle name="Comma 4 2 2 2 2 9 3" xfId="11216" xr:uid="{9CB2920C-3A95-4BE3-BFC2-2032E78D0B13}"/>
    <cellStyle name="Comma 4 2 2 2 2 9 3 2" xfId="37391" xr:uid="{0298EB6A-15D0-4B32-9294-5C6F6AB395D1}"/>
    <cellStyle name="Comma 4 2 2 2 2 9 4" xfId="28111" xr:uid="{DBB3C0BC-B862-4BB8-8ABC-7050A2709B71}"/>
    <cellStyle name="Comma 4 2 2 2 2 9 5" xfId="19664" xr:uid="{AB4A2474-6E9C-4B45-9E89-E80BAFFC0507}"/>
    <cellStyle name="Comma 4 2 2 2 3" xfId="131" xr:uid="{00000000-0005-0000-0000-0000D2070000}"/>
    <cellStyle name="Comma 4 2 2 2 3 10" xfId="8835" xr:uid="{F9F95C4C-E9F6-416A-9EA6-C297F7D50EB4}"/>
    <cellStyle name="Comma 4 2 2 2 3 10 2" xfId="35010" xr:uid="{07A7B049-31E5-4BD6-87CF-4A735F19D448}"/>
    <cellStyle name="Comma 4 2 2 2 3 11" xfId="34178" xr:uid="{7E2AFED7-F5A9-4106-A5B3-0DD21618C950}"/>
    <cellStyle name="Comma 4 2 2 2 3 12" xfId="25730" xr:uid="{D6DE425A-29C1-4B1A-8522-3FC8F0A8E1E7}"/>
    <cellStyle name="Comma 4 2 2 2 3 13" xfId="17283" xr:uid="{01564F8C-BAB5-4746-808D-3F823E58E727}"/>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D958A66D-3374-45E1-A14C-306A32D3FA2D}"/>
    <cellStyle name="Comma 4 2 2 2 3 2 2 2 2 2" xfId="41786" xr:uid="{045C4627-986D-4170-99DF-513AE66B579E}"/>
    <cellStyle name="Comma 4 2 2 2 3 2 2 2 3" xfId="32507" xr:uid="{A1C8825A-8CDF-489D-AA27-A3799C8E4217}"/>
    <cellStyle name="Comma 4 2 2 2 3 2 2 2 4" xfId="24059" xr:uid="{14BBAFBA-EC4F-4FDE-B93B-FE348F121CD3}"/>
    <cellStyle name="Comma 4 2 2 2 3 2 2 3" xfId="11394" xr:uid="{E08CF4B5-2DF1-43C5-B3A4-7F12B2EEFE04}"/>
    <cellStyle name="Comma 4 2 2 2 3 2 2 3 2" xfId="37569" xr:uid="{D7980536-47F4-4D7A-B7F8-66088DB5D347}"/>
    <cellStyle name="Comma 4 2 2 2 3 2 2 4" xfId="28289" xr:uid="{4EBAC743-C3EB-4696-B6E7-80E5DA4D1397}"/>
    <cellStyle name="Comma 4 2 2 2 3 2 2 5" xfId="19842" xr:uid="{E62EA66E-AA16-4B1A-BE52-B790CD4DDE1C}"/>
    <cellStyle name="Comma 4 2 2 2 3 2 3" xfId="5017" xr:uid="{00000000-0005-0000-0000-0000D6070000}"/>
    <cellStyle name="Comma 4 2 2 2 3 2 3 2" xfId="13467" xr:uid="{EB4616F7-75E5-42F9-A105-2406D8FFAB30}"/>
    <cellStyle name="Comma 4 2 2 2 3 2 3 2 2" xfId="39641" xr:uid="{75BECD30-E0A9-416B-98E9-190C4C9C8D00}"/>
    <cellStyle name="Comma 4 2 2 2 3 2 3 3" xfId="30362" xr:uid="{F1459188-C001-415E-92D4-3EE594E6CBF5}"/>
    <cellStyle name="Comma 4 2 2 2 3 2 3 4" xfId="21914" xr:uid="{5183915A-5E37-4BAA-8F0B-AA8CDEE66CFB}"/>
    <cellStyle name="Comma 4 2 2 2 3 2 4" xfId="9249" xr:uid="{B90DA42D-3A23-404E-9A8A-55651321ADFA}"/>
    <cellStyle name="Comma 4 2 2 2 3 2 4 2" xfId="35424" xr:uid="{D843156C-3729-4DC7-A4AD-C08580EF6B75}"/>
    <cellStyle name="Comma 4 2 2 2 3 2 5" xfId="34594" xr:uid="{AA65A8BA-C92B-4F74-B25D-27BFF9A44AAB}"/>
    <cellStyle name="Comma 4 2 2 2 3 2 6" xfId="26144" xr:uid="{9F338689-C51F-4E28-8C7B-F304A6541CA1}"/>
    <cellStyle name="Comma 4 2 2 2 3 2 7" xfId="17697" xr:uid="{F070EBB5-616C-409C-A8AC-2BFCB437B59A}"/>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45E30B73-EDC4-4EEE-86DE-D494BF323FC2}"/>
    <cellStyle name="Comma 4 2 2 2 3 3 2 2 2 2" xfId="42199" xr:uid="{BED7944E-7C73-4BA2-9048-1754A05C40A4}"/>
    <cellStyle name="Comma 4 2 2 2 3 3 2 2 3" xfId="32920" xr:uid="{DE0E97E3-5FCA-433A-9393-DA3D6C5D28BC}"/>
    <cellStyle name="Comma 4 2 2 2 3 3 2 2 4" xfId="24472" xr:uid="{23985D5D-3206-45FA-BE8E-A423CC249E40}"/>
    <cellStyle name="Comma 4 2 2 2 3 3 2 3" xfId="11807" xr:uid="{06E6BC1C-B5B9-4704-A1A3-C25585756AEA}"/>
    <cellStyle name="Comma 4 2 2 2 3 3 2 3 2" xfId="37982" xr:uid="{81F3ED68-1BF1-4271-B83E-7554366B2320}"/>
    <cellStyle name="Comma 4 2 2 2 3 3 2 4" xfId="28702" xr:uid="{7EDE86C2-767E-491A-AA09-6E315DC86E71}"/>
    <cellStyle name="Comma 4 2 2 2 3 3 2 5" xfId="20255" xr:uid="{4FB6C42B-1623-4D98-A734-C22CEF72360A}"/>
    <cellStyle name="Comma 4 2 2 2 3 3 3" xfId="5430" xr:uid="{00000000-0005-0000-0000-0000DA070000}"/>
    <cellStyle name="Comma 4 2 2 2 3 3 3 2" xfId="13880" xr:uid="{0DB5820F-14CE-4749-9B7D-44D65F055916}"/>
    <cellStyle name="Comma 4 2 2 2 3 3 3 2 2" xfId="40054" xr:uid="{85C9E9CA-B1F8-4803-A785-3C347CDF878C}"/>
    <cellStyle name="Comma 4 2 2 2 3 3 3 3" xfId="30775" xr:uid="{87869B26-801B-4DB9-BDFE-034115F3CAE8}"/>
    <cellStyle name="Comma 4 2 2 2 3 3 3 4" xfId="22327" xr:uid="{E39B96FA-B45B-4735-A451-F10342ABC1FD}"/>
    <cellStyle name="Comma 4 2 2 2 3 3 4" xfId="9662" xr:uid="{412F4AD1-D62A-475C-ADE4-5FBE13CC3914}"/>
    <cellStyle name="Comma 4 2 2 2 3 3 4 2" xfId="35837" xr:uid="{85E433ED-AF10-448F-965D-FB2A7ACE6179}"/>
    <cellStyle name="Comma 4 2 2 2 3 3 5" xfId="26557" xr:uid="{B98E26E7-9ECD-4946-A194-3365EC20FA43}"/>
    <cellStyle name="Comma 4 2 2 2 3 3 6" xfId="18110" xr:uid="{418CE0DA-3D4C-4DE9-B23F-FEBD07261FBA}"/>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890690EF-35A6-48B9-9F93-B5F85B59CE70}"/>
    <cellStyle name="Comma 4 2 2 2 3 4 2 2 2 2" xfId="42612" xr:uid="{A2CBE9A4-1F5C-4A05-AE35-A900E6E3C520}"/>
    <cellStyle name="Comma 4 2 2 2 3 4 2 2 3" xfId="33333" xr:uid="{2EDA9542-3AEA-49BE-B155-2ACC5D4EE605}"/>
    <cellStyle name="Comma 4 2 2 2 3 4 2 2 4" xfId="24885" xr:uid="{4119A40C-51CF-45C6-927D-2C022709D517}"/>
    <cellStyle name="Comma 4 2 2 2 3 4 2 3" xfId="12220" xr:uid="{D5B6F3BA-F317-4735-A8D5-7A4C272BC436}"/>
    <cellStyle name="Comma 4 2 2 2 3 4 2 3 2" xfId="38395" xr:uid="{75DADA3C-5776-4FED-A34C-17CAE5B27B7B}"/>
    <cellStyle name="Comma 4 2 2 2 3 4 2 4" xfId="29115" xr:uid="{B8B043F4-1C1B-4AAD-8B45-DF0136461774}"/>
    <cellStyle name="Comma 4 2 2 2 3 4 2 5" xfId="20668" xr:uid="{5F3CD5FC-4F38-4DC0-B00D-3F89513467AC}"/>
    <cellStyle name="Comma 4 2 2 2 3 4 3" xfId="5843" xr:uid="{00000000-0005-0000-0000-0000DE070000}"/>
    <cellStyle name="Comma 4 2 2 2 3 4 3 2" xfId="14293" xr:uid="{3B00BDA0-E10C-4ABF-B4FB-673D4B537EC3}"/>
    <cellStyle name="Comma 4 2 2 2 3 4 3 2 2" xfId="40467" xr:uid="{E5E83F96-9C7D-4365-BCC7-39751E646363}"/>
    <cellStyle name="Comma 4 2 2 2 3 4 3 3" xfId="31188" xr:uid="{970CA758-DB89-479C-BF82-E782883F2655}"/>
    <cellStyle name="Comma 4 2 2 2 3 4 3 4" xfId="22740" xr:uid="{1E3467C0-4ED2-443B-806F-9D05714DF769}"/>
    <cellStyle name="Comma 4 2 2 2 3 4 4" xfId="10075" xr:uid="{56C66AC9-6B84-4B87-A10E-C9B4BAE6202E}"/>
    <cellStyle name="Comma 4 2 2 2 3 4 4 2" xfId="36250" xr:uid="{B2CF9D0D-657D-47F7-B01B-AE99AC102F08}"/>
    <cellStyle name="Comma 4 2 2 2 3 4 5" xfId="26970" xr:uid="{92164EDC-E9B2-4316-845B-011E0C0EB346}"/>
    <cellStyle name="Comma 4 2 2 2 3 4 6" xfId="18523" xr:uid="{8411218F-32DD-4B8A-ADB4-F3F7012186F0}"/>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9EAB8861-3E5E-4A05-87F8-D58E8BFAEC12}"/>
    <cellStyle name="Comma 4 2 2 2 3 5 2 2 2 2" xfId="43025" xr:uid="{8E4738A0-9451-4F65-89C5-F28B6A6648A5}"/>
    <cellStyle name="Comma 4 2 2 2 3 5 2 2 3" xfId="33746" xr:uid="{52C61352-BAEF-4A30-BD91-C073B41A4AFC}"/>
    <cellStyle name="Comma 4 2 2 2 3 5 2 2 4" xfId="25298" xr:uid="{131B27FD-6650-4943-9698-B6B5B6D9661A}"/>
    <cellStyle name="Comma 4 2 2 2 3 5 2 3" xfId="12633" xr:uid="{7F3980D4-CAF2-4B73-8B1C-1F0ABC82ADCA}"/>
    <cellStyle name="Comma 4 2 2 2 3 5 2 3 2" xfId="38808" xr:uid="{F1046E2E-F6A2-4591-9881-6C422E9513C2}"/>
    <cellStyle name="Comma 4 2 2 2 3 5 2 4" xfId="29528" xr:uid="{486060AA-5B04-4213-A08F-1AC18BDBADD9}"/>
    <cellStyle name="Comma 4 2 2 2 3 5 2 5" xfId="21081" xr:uid="{1DD4FE2F-D2A8-490F-8A3C-491136E20A8E}"/>
    <cellStyle name="Comma 4 2 2 2 3 5 3" xfId="6256" xr:uid="{00000000-0005-0000-0000-0000E2070000}"/>
    <cellStyle name="Comma 4 2 2 2 3 5 3 2" xfId="14706" xr:uid="{52C71675-981C-452F-9953-DC974C4275D2}"/>
    <cellStyle name="Comma 4 2 2 2 3 5 3 2 2" xfId="40880" xr:uid="{8C7FA655-FF98-45A5-9053-3A31C94ED2C2}"/>
    <cellStyle name="Comma 4 2 2 2 3 5 3 3" xfId="31601" xr:uid="{D74328FF-BEDB-4207-8168-D25A48DA2DED}"/>
    <cellStyle name="Comma 4 2 2 2 3 5 3 4" xfId="23153" xr:uid="{C3BB71B6-6A52-4BA8-A3C2-E6604F91211A}"/>
    <cellStyle name="Comma 4 2 2 2 3 5 4" xfId="10488" xr:uid="{686694AF-3F2A-4EF3-818F-5D233C087AE4}"/>
    <cellStyle name="Comma 4 2 2 2 3 5 4 2" xfId="36663" xr:uid="{920DFE2F-0C8D-4F7B-9821-AB928F111C39}"/>
    <cellStyle name="Comma 4 2 2 2 3 5 5" xfId="27383" xr:uid="{D2E5E66A-4AC0-4294-8148-837C3E5587B3}"/>
    <cellStyle name="Comma 4 2 2 2 3 5 6" xfId="18936" xr:uid="{CEEA3AB2-E370-4132-A0E4-9B0811BC422F}"/>
    <cellStyle name="Comma 4 2 2 2 3 6" xfId="2385" xr:uid="{00000000-0005-0000-0000-0000E3070000}"/>
    <cellStyle name="Comma 4 2 2 2 3 6 2" xfId="6669" xr:uid="{00000000-0005-0000-0000-0000E4070000}"/>
    <cellStyle name="Comma 4 2 2 2 3 6 2 2" xfId="15119" xr:uid="{EC14690F-E194-4BE6-8A90-A4BF07B65DD1}"/>
    <cellStyle name="Comma 4 2 2 2 3 6 2 2 2" xfId="41293" xr:uid="{D1FA5310-8C5E-4FCD-91E5-9480E36B1329}"/>
    <cellStyle name="Comma 4 2 2 2 3 6 2 3" xfId="32014" xr:uid="{49DC3C90-2743-4FF7-9A1F-3E25869CC9AC}"/>
    <cellStyle name="Comma 4 2 2 2 3 6 2 4" xfId="23566" xr:uid="{102D58F2-A08C-41A1-8DD0-E5757000A386}"/>
    <cellStyle name="Comma 4 2 2 2 3 6 3" xfId="10901" xr:uid="{E71CEF17-B6CA-45CB-951F-3DEF4603E904}"/>
    <cellStyle name="Comma 4 2 2 2 3 6 3 2" xfId="37076" xr:uid="{7CF8A5AB-D040-4C1A-B9F2-EA32EDE4E1B7}"/>
    <cellStyle name="Comma 4 2 2 2 3 6 4" xfId="27796" xr:uid="{A4AD359D-5529-4711-BDDD-1290B9FF2D95}"/>
    <cellStyle name="Comma 4 2 2 2 3 6 5" xfId="19349" xr:uid="{B95FEAA5-0F0C-43EA-966E-6AC6C5B31319}"/>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292BA4B4-1D4D-4FB9-BEAC-20F81708CC4C}"/>
    <cellStyle name="Comma 4 2 2 2 3 8 2 2 2" xfId="41610" xr:uid="{D3CFA82C-760B-4FD1-A76A-4A16F1474EB3}"/>
    <cellStyle name="Comma 4 2 2 2 3 8 2 3" xfId="32331" xr:uid="{EA736BB1-46DA-4377-BE17-EE19CA072054}"/>
    <cellStyle name="Comma 4 2 2 2 3 8 2 4" xfId="23883" xr:uid="{F0204829-605C-4915-A537-8FF20026CC01}"/>
    <cellStyle name="Comma 4 2 2 2 3 8 3" xfId="11218" xr:uid="{B9B74B53-7067-4617-9A30-AEA3EC3A1268}"/>
    <cellStyle name="Comma 4 2 2 2 3 8 3 2" xfId="37393" xr:uid="{1818FEBC-1D95-4977-A23F-E3B98CE5A66E}"/>
    <cellStyle name="Comma 4 2 2 2 3 8 4" xfId="28113" xr:uid="{B255905C-B55E-4E6F-8E2D-049A66B81DBC}"/>
    <cellStyle name="Comma 4 2 2 2 3 8 5" xfId="19666" xr:uid="{489B2069-D4AE-49E8-9A86-02E6F9116959}"/>
    <cellStyle name="Comma 4 2 2 2 3 9" xfId="4603" xr:uid="{00000000-0005-0000-0000-0000E8070000}"/>
    <cellStyle name="Comma 4 2 2 2 3 9 2" xfId="13053" xr:uid="{59AEA0AC-8A8D-4955-A714-241BC19C4D92}"/>
    <cellStyle name="Comma 4 2 2 2 3 9 2 2" xfId="39227" xr:uid="{AD85E4B6-B0E0-47D2-83F8-17FA10B34CD2}"/>
    <cellStyle name="Comma 4 2 2 2 3 9 3" xfId="29948" xr:uid="{B8ECF2D9-80CF-49B7-8549-E19C5D05E42A}"/>
    <cellStyle name="Comma 4 2 2 2 3 9 4" xfId="21500" xr:uid="{09C01A9A-C957-4DC1-B659-D5360A038D7B}"/>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4F0F9961-3372-4A68-9A8C-F6EE4BF7D047}"/>
    <cellStyle name="Comma 4 2 2 2 4 2 2 2 2" xfId="41783" xr:uid="{F20B4640-0627-4095-8877-C5BBD182778C}"/>
    <cellStyle name="Comma 4 2 2 2 4 2 2 3" xfId="32504" xr:uid="{37CB5D8D-1C56-4F22-827C-088B2F530615}"/>
    <cellStyle name="Comma 4 2 2 2 4 2 2 4" xfId="24056" xr:uid="{33A1B7BF-9620-49B3-9EBE-16098ED7B9A9}"/>
    <cellStyle name="Comma 4 2 2 2 4 2 3" xfId="11391" xr:uid="{C9F0ED95-3893-4291-BD13-B575BECF1882}"/>
    <cellStyle name="Comma 4 2 2 2 4 2 3 2" xfId="37566" xr:uid="{F80C457F-3AB4-414B-8BF5-62376B0E6524}"/>
    <cellStyle name="Comma 4 2 2 2 4 2 4" xfId="28286" xr:uid="{171A061E-596D-4A07-8B00-220B7088460E}"/>
    <cellStyle name="Comma 4 2 2 2 4 2 5" xfId="19839" xr:uid="{0FCF0EEF-A770-4E9D-81B0-0762336A4000}"/>
    <cellStyle name="Comma 4 2 2 2 4 3" xfId="5014" xr:uid="{00000000-0005-0000-0000-0000EC070000}"/>
    <cellStyle name="Comma 4 2 2 2 4 3 2" xfId="13464" xr:uid="{D0C69580-1553-4384-B4A3-C34A9F84EE68}"/>
    <cellStyle name="Comma 4 2 2 2 4 3 2 2" xfId="39638" xr:uid="{6F0FB794-825C-447B-ADF1-A180ABCD7C3E}"/>
    <cellStyle name="Comma 4 2 2 2 4 3 3" xfId="30359" xr:uid="{3148419E-B89B-44EE-BD76-D54CB2C666BD}"/>
    <cellStyle name="Comma 4 2 2 2 4 3 4" xfId="21911" xr:uid="{4C0D60D7-0B9D-4D1C-BA25-4FD04A514297}"/>
    <cellStyle name="Comma 4 2 2 2 4 4" xfId="9246" xr:uid="{F51ECE82-3CAC-4BCD-9785-936712A34D56}"/>
    <cellStyle name="Comma 4 2 2 2 4 4 2" xfId="35421" xr:uid="{75F20D47-83A3-4B1A-8852-75BA5D2F057E}"/>
    <cellStyle name="Comma 4 2 2 2 4 5" xfId="34591" xr:uid="{15202641-289F-4333-A4D9-371A973C757B}"/>
    <cellStyle name="Comma 4 2 2 2 4 6" xfId="26141" xr:uid="{99A73A52-149F-439C-B7D2-0475BF29C7CA}"/>
    <cellStyle name="Comma 4 2 2 2 4 7" xfId="17694" xr:uid="{E42FCCAF-8B34-4CBB-928E-7C2A44A369DF}"/>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4976224E-5F88-4DF0-BF81-8252B8174BBB}"/>
    <cellStyle name="Comma 4 2 2 2 5 2 2 2 2" xfId="42196" xr:uid="{C924BE51-97B2-4C2A-923D-A62673448500}"/>
    <cellStyle name="Comma 4 2 2 2 5 2 2 3" xfId="32917" xr:uid="{459409A5-88E5-4E30-85B9-EC7C8CE50C1C}"/>
    <cellStyle name="Comma 4 2 2 2 5 2 2 4" xfId="24469" xr:uid="{329B4622-908F-4BFB-ADE8-2DCE95A30376}"/>
    <cellStyle name="Comma 4 2 2 2 5 2 3" xfId="11804" xr:uid="{4E4246AF-8CFA-4466-8741-EFA5BD505B59}"/>
    <cellStyle name="Comma 4 2 2 2 5 2 3 2" xfId="37979" xr:uid="{14CC0CD4-D749-4C3A-8CC5-6B62C25C8DF8}"/>
    <cellStyle name="Comma 4 2 2 2 5 2 4" xfId="28699" xr:uid="{A27CE819-76A8-47A1-9DCE-2D6D12BFFEB9}"/>
    <cellStyle name="Comma 4 2 2 2 5 2 5" xfId="20252" xr:uid="{6A7870F9-F104-4053-8C90-87E790FA31D9}"/>
    <cellStyle name="Comma 4 2 2 2 5 3" xfId="5427" xr:uid="{00000000-0005-0000-0000-0000F0070000}"/>
    <cellStyle name="Comma 4 2 2 2 5 3 2" xfId="13877" xr:uid="{408EFBFD-47F2-4CA2-A148-FFF06496923D}"/>
    <cellStyle name="Comma 4 2 2 2 5 3 2 2" xfId="40051" xr:uid="{6F869E13-3A34-4253-8516-BD12FB737299}"/>
    <cellStyle name="Comma 4 2 2 2 5 3 3" xfId="30772" xr:uid="{BEE46299-FE33-4D0F-98FD-DFCFB7D93F7F}"/>
    <cellStyle name="Comma 4 2 2 2 5 3 4" xfId="22324" xr:uid="{0F74DCA0-CEA1-4C2F-BA14-5EDA04DF6416}"/>
    <cellStyle name="Comma 4 2 2 2 5 4" xfId="9659" xr:uid="{73B87E42-B6CF-4B28-A92B-13CC58A607A4}"/>
    <cellStyle name="Comma 4 2 2 2 5 4 2" xfId="35834" xr:uid="{1716D7C2-9AA5-41A5-9BF2-F449759E9D4B}"/>
    <cellStyle name="Comma 4 2 2 2 5 5" xfId="26554" xr:uid="{F76F6FE0-DB48-4202-A46F-B12021E63EC0}"/>
    <cellStyle name="Comma 4 2 2 2 5 6" xfId="18107" xr:uid="{3440B877-9822-4453-9F2A-E56FDC367164}"/>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064ACA98-13EC-4870-9222-48F62F392A36}"/>
    <cellStyle name="Comma 4 2 2 2 6 2 2 2 2" xfId="42609" xr:uid="{6AC77F56-08FC-4426-95B2-DF945F129DAA}"/>
    <cellStyle name="Comma 4 2 2 2 6 2 2 3" xfId="33330" xr:uid="{DADF964B-3E8A-4906-950D-0CB04C63BA4B}"/>
    <cellStyle name="Comma 4 2 2 2 6 2 2 4" xfId="24882" xr:uid="{B68F24F1-CBBE-4E52-B063-653F4118F6E6}"/>
    <cellStyle name="Comma 4 2 2 2 6 2 3" xfId="12217" xr:uid="{60EC34DF-DC3C-4804-9455-A17862D28A88}"/>
    <cellStyle name="Comma 4 2 2 2 6 2 3 2" xfId="38392" xr:uid="{8E6E4227-3D6E-482F-9778-419CA42A86BA}"/>
    <cellStyle name="Comma 4 2 2 2 6 2 4" xfId="29112" xr:uid="{A48E7101-59B1-4154-9177-84A7F0D2854A}"/>
    <cellStyle name="Comma 4 2 2 2 6 2 5" xfId="20665" xr:uid="{013808E6-7876-414D-9C67-F97809A0A601}"/>
    <cellStyle name="Comma 4 2 2 2 6 3" xfId="5840" xr:uid="{00000000-0005-0000-0000-0000F4070000}"/>
    <cellStyle name="Comma 4 2 2 2 6 3 2" xfId="14290" xr:uid="{E7ED0206-5FBC-4259-8489-A1450CAF08F6}"/>
    <cellStyle name="Comma 4 2 2 2 6 3 2 2" xfId="40464" xr:uid="{19140D2E-E896-4C51-9DA6-4627499944C5}"/>
    <cellStyle name="Comma 4 2 2 2 6 3 3" xfId="31185" xr:uid="{156AE60D-978D-4AC8-B075-637422B53306}"/>
    <cellStyle name="Comma 4 2 2 2 6 3 4" xfId="22737" xr:uid="{9D751978-23FB-495D-A505-B03A0444CA31}"/>
    <cellStyle name="Comma 4 2 2 2 6 4" xfId="10072" xr:uid="{410CCFA1-16F2-40E8-8028-A6CE787AB533}"/>
    <cellStyle name="Comma 4 2 2 2 6 4 2" xfId="36247" xr:uid="{EF93E2FE-90DE-424A-8B6A-2842CBD848C1}"/>
    <cellStyle name="Comma 4 2 2 2 6 5" xfId="26967" xr:uid="{FDD21540-B7E5-4872-AA20-33535EFD67A8}"/>
    <cellStyle name="Comma 4 2 2 2 6 6" xfId="18520" xr:uid="{153AACC3-DE06-4524-879B-15D591B14907}"/>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21A756FA-D04F-4CEF-8D97-CA2580C75CE1}"/>
    <cellStyle name="Comma 4 2 2 2 7 2 2 2 2" xfId="43022" xr:uid="{110F93AE-9F31-4BCD-8165-BE8462115910}"/>
    <cellStyle name="Comma 4 2 2 2 7 2 2 3" xfId="33743" xr:uid="{348D5683-16E7-42C5-9A93-403FAC68E097}"/>
    <cellStyle name="Comma 4 2 2 2 7 2 2 4" xfId="25295" xr:uid="{41761900-EBC2-4281-B85F-A01F2494E74B}"/>
    <cellStyle name="Comma 4 2 2 2 7 2 3" xfId="12630" xr:uid="{ADF21151-D822-4842-AAE1-BCA3C2D206FC}"/>
    <cellStyle name="Comma 4 2 2 2 7 2 3 2" xfId="38805" xr:uid="{A81E342E-DAA8-4D06-A492-AEF5B5CE6577}"/>
    <cellStyle name="Comma 4 2 2 2 7 2 4" xfId="29525" xr:uid="{93CCB7CE-1018-4300-9805-D5F1668A1A46}"/>
    <cellStyle name="Comma 4 2 2 2 7 2 5" xfId="21078" xr:uid="{7F679144-2F5D-4AFF-A247-57EACABD80F1}"/>
    <cellStyle name="Comma 4 2 2 2 7 3" xfId="6253" xr:uid="{00000000-0005-0000-0000-0000F8070000}"/>
    <cellStyle name="Comma 4 2 2 2 7 3 2" xfId="14703" xr:uid="{56A30F5A-B2AA-4025-B91B-3707D2F20714}"/>
    <cellStyle name="Comma 4 2 2 2 7 3 2 2" xfId="40877" xr:uid="{80792240-9CC8-41D8-9018-F562BF4EDA89}"/>
    <cellStyle name="Comma 4 2 2 2 7 3 3" xfId="31598" xr:uid="{18F3B30A-D172-41F5-8631-088F9C523F79}"/>
    <cellStyle name="Comma 4 2 2 2 7 3 4" xfId="23150" xr:uid="{70FDB1E1-D596-426A-A8CA-CBA9B14E8C26}"/>
    <cellStyle name="Comma 4 2 2 2 7 4" xfId="10485" xr:uid="{65C84EA1-0C9A-4984-8CDB-4F47794573EC}"/>
    <cellStyle name="Comma 4 2 2 2 7 4 2" xfId="36660" xr:uid="{4379D23F-A3F7-4CCB-9009-3484E47E1739}"/>
    <cellStyle name="Comma 4 2 2 2 7 5" xfId="27380" xr:uid="{D6B01C73-87EA-43B8-886A-4D9039785F7A}"/>
    <cellStyle name="Comma 4 2 2 2 7 6" xfId="18933" xr:uid="{F2A3924E-69CC-4726-AE97-3F05B565FC2C}"/>
    <cellStyle name="Comma 4 2 2 2 8" xfId="2382" xr:uid="{00000000-0005-0000-0000-0000F9070000}"/>
    <cellStyle name="Comma 4 2 2 2 8 2" xfId="6666" xr:uid="{00000000-0005-0000-0000-0000FA070000}"/>
    <cellStyle name="Comma 4 2 2 2 8 2 2" xfId="15116" xr:uid="{7016B3D1-EB14-421B-9820-310AC56A249F}"/>
    <cellStyle name="Comma 4 2 2 2 8 2 2 2" xfId="41290" xr:uid="{82B0BE27-35DA-4A9A-BD06-5071E389C2BC}"/>
    <cellStyle name="Comma 4 2 2 2 8 2 3" xfId="32011" xr:uid="{B7324969-F8EB-4D6C-8B95-A061DB3F3898}"/>
    <cellStyle name="Comma 4 2 2 2 8 2 4" xfId="23563" xr:uid="{EC9373BB-5C0C-4E7A-85E4-5C9B319E92AC}"/>
    <cellStyle name="Comma 4 2 2 2 8 3" xfId="10898" xr:uid="{E96E67E8-5D1B-4F1A-911E-2FC12A2F92DF}"/>
    <cellStyle name="Comma 4 2 2 2 8 3 2" xfId="37073" xr:uid="{C7C03E3A-D696-4224-8B8D-47DABCC613C3}"/>
    <cellStyle name="Comma 4 2 2 2 8 4" xfId="27793" xr:uid="{935DA505-9093-48B3-8E19-40D405B8AE74}"/>
    <cellStyle name="Comma 4 2 2 2 8 5" xfId="19346" xr:uid="{F8F9CE34-94F1-4621-9904-82CE63F650AE}"/>
    <cellStyle name="Comma 4 2 2 2 9" xfId="2381" xr:uid="{00000000-0005-0000-0000-0000FB070000}"/>
    <cellStyle name="Comma 4 2 2 3" xfId="132" xr:uid="{00000000-0005-0000-0000-0000FC070000}"/>
    <cellStyle name="Comma 4 2 2 3 10" xfId="4604" xr:uid="{00000000-0005-0000-0000-0000FD070000}"/>
    <cellStyle name="Comma 4 2 2 3 10 2" xfId="13054" xr:uid="{21E4B748-6E9E-4DB9-A4A3-A07E7DA79FEC}"/>
    <cellStyle name="Comma 4 2 2 3 10 2 2" xfId="39228" xr:uid="{DE893B04-7C76-4E15-A380-CFE684A99903}"/>
    <cellStyle name="Comma 4 2 2 3 10 3" xfId="29949" xr:uid="{5C6AB89F-5A55-4C67-AC6C-3B6872A461E5}"/>
    <cellStyle name="Comma 4 2 2 3 10 4" xfId="21501" xr:uid="{7CA0DF89-931B-4C27-BE65-9821D393B620}"/>
    <cellStyle name="Comma 4 2 2 3 11" xfId="8836" xr:uid="{70DAEC26-944F-4F92-B6FB-41E244836925}"/>
    <cellStyle name="Comma 4 2 2 3 11 2" xfId="35011" xr:uid="{E7ED0D19-372D-4222-882C-C6E092D32649}"/>
    <cellStyle name="Comma 4 2 2 3 12" xfId="34179" xr:uid="{2F4748B4-C148-44D6-8C9F-30DCBD0E2086}"/>
    <cellStyle name="Comma 4 2 2 3 13" xfId="25731" xr:uid="{144C2EF1-C2AE-4996-8288-EE0107E0482F}"/>
    <cellStyle name="Comma 4 2 2 3 14" xfId="17284" xr:uid="{F0A7FAB9-F8B5-4642-9F17-F5AE879CB7AD}"/>
    <cellStyle name="Comma 4 2 2 3 2" xfId="133" xr:uid="{00000000-0005-0000-0000-0000FE070000}"/>
    <cellStyle name="Comma 4 2 2 3 2 10" xfId="8837" xr:uid="{CDBC2161-7A14-4492-889B-534EC2D4B1F1}"/>
    <cellStyle name="Comma 4 2 2 3 2 10 2" xfId="35012" xr:uid="{5330BB8F-0968-4EE4-9F00-3083464AA59A}"/>
    <cellStyle name="Comma 4 2 2 3 2 11" xfId="34180" xr:uid="{512202A3-FBD4-479C-A257-CB042A1B7521}"/>
    <cellStyle name="Comma 4 2 2 3 2 12" xfId="25732" xr:uid="{C7C1DCF4-1399-454E-BE07-B79CF793A9C4}"/>
    <cellStyle name="Comma 4 2 2 3 2 13" xfId="17285" xr:uid="{737A4FBD-8684-4D1B-9E9C-B608B53C9057}"/>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94DB783B-7674-4B3C-9987-4D4C192C1A25}"/>
    <cellStyle name="Comma 4 2 2 3 2 2 2 2 2 2" xfId="41788" xr:uid="{57C3A1F4-7C73-4B3E-B9C4-961D6383D4D3}"/>
    <cellStyle name="Comma 4 2 2 3 2 2 2 2 3" xfId="32509" xr:uid="{D1A7929E-8A2C-47C3-8360-109402686168}"/>
    <cellStyle name="Comma 4 2 2 3 2 2 2 2 4" xfId="24061" xr:uid="{C155682D-796E-48EB-84A6-B8754B200359}"/>
    <cellStyle name="Comma 4 2 2 3 2 2 2 3" xfId="11396" xr:uid="{49206077-C85F-40D7-BD98-DF13619366A6}"/>
    <cellStyle name="Comma 4 2 2 3 2 2 2 3 2" xfId="37571" xr:uid="{7BA7CAA1-2750-4521-A3EF-6F155E7FAE48}"/>
    <cellStyle name="Comma 4 2 2 3 2 2 2 4" xfId="28291" xr:uid="{28DCE159-CB7C-47FE-9A64-CD343C0BBE4F}"/>
    <cellStyle name="Comma 4 2 2 3 2 2 2 5" xfId="19844" xr:uid="{57D7F18F-FEA2-4DA6-9589-449953C82744}"/>
    <cellStyle name="Comma 4 2 2 3 2 2 3" xfId="5019" xr:uid="{00000000-0005-0000-0000-000002080000}"/>
    <cellStyle name="Comma 4 2 2 3 2 2 3 2" xfId="13469" xr:uid="{A139AE7D-7150-46A5-98DB-F1E222EAD8DE}"/>
    <cellStyle name="Comma 4 2 2 3 2 2 3 2 2" xfId="39643" xr:uid="{8474804B-C4D1-4708-9FD5-C72F85BF30E6}"/>
    <cellStyle name="Comma 4 2 2 3 2 2 3 3" xfId="30364" xr:uid="{2AE449AC-C780-4B7E-82D9-D0FE896FB566}"/>
    <cellStyle name="Comma 4 2 2 3 2 2 3 4" xfId="21916" xr:uid="{2425D0EA-BCF9-4BA4-87E5-C5B279C82D08}"/>
    <cellStyle name="Comma 4 2 2 3 2 2 4" xfId="9251" xr:uid="{B3909813-92DF-4DC2-96FE-A8FF3423C4E6}"/>
    <cellStyle name="Comma 4 2 2 3 2 2 4 2" xfId="35426" xr:uid="{82BBAE1F-2B29-4822-B9D2-324730996B87}"/>
    <cellStyle name="Comma 4 2 2 3 2 2 5" xfId="34596" xr:uid="{3B74FF61-886D-4E4F-B485-D4D157F0D9B2}"/>
    <cellStyle name="Comma 4 2 2 3 2 2 6" xfId="26146" xr:uid="{955CA8BB-E170-42D7-9237-34121C2E0F3B}"/>
    <cellStyle name="Comma 4 2 2 3 2 2 7" xfId="17699" xr:uid="{053D63FC-F27B-4748-9EC8-146E719D2E04}"/>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DE6C67B2-FC5E-4BC8-A771-EBE8822BE6A6}"/>
    <cellStyle name="Comma 4 2 2 3 2 3 2 2 2 2" xfId="42201" xr:uid="{0F4E35F2-A2B1-48DC-98EE-A6252F387C36}"/>
    <cellStyle name="Comma 4 2 2 3 2 3 2 2 3" xfId="32922" xr:uid="{EF787C31-4DBD-46AB-9296-ACBF82A9782D}"/>
    <cellStyle name="Comma 4 2 2 3 2 3 2 2 4" xfId="24474" xr:uid="{5CF7BD12-3AB4-437B-A499-D58CB8331DF3}"/>
    <cellStyle name="Comma 4 2 2 3 2 3 2 3" xfId="11809" xr:uid="{CAD0203A-0E00-427B-9949-D9B4E7F646B7}"/>
    <cellStyle name="Comma 4 2 2 3 2 3 2 3 2" xfId="37984" xr:uid="{037C2803-8324-4DEA-A96A-C3CD2901AF4F}"/>
    <cellStyle name="Comma 4 2 2 3 2 3 2 4" xfId="28704" xr:uid="{B04E1A93-092B-4552-A845-C4160A2AFE21}"/>
    <cellStyle name="Comma 4 2 2 3 2 3 2 5" xfId="20257" xr:uid="{9A083D1F-ECFA-4EA2-897B-EC12945A7E15}"/>
    <cellStyle name="Comma 4 2 2 3 2 3 3" xfId="5432" xr:uid="{00000000-0005-0000-0000-000006080000}"/>
    <cellStyle name="Comma 4 2 2 3 2 3 3 2" xfId="13882" xr:uid="{56F3F10D-1C24-4332-8EF5-1BB6FA499804}"/>
    <cellStyle name="Comma 4 2 2 3 2 3 3 2 2" xfId="40056" xr:uid="{90CE7374-6C73-4421-9151-23A80F24D264}"/>
    <cellStyle name="Comma 4 2 2 3 2 3 3 3" xfId="30777" xr:uid="{8CEF9E15-06D6-4D83-A0F7-85D799DE52E7}"/>
    <cellStyle name="Comma 4 2 2 3 2 3 3 4" xfId="22329" xr:uid="{AB3F208F-73C5-4ED3-9FE2-DD0D7039911D}"/>
    <cellStyle name="Comma 4 2 2 3 2 3 4" xfId="9664" xr:uid="{A498F45F-84C8-4229-B5DB-78BA759C32D1}"/>
    <cellStyle name="Comma 4 2 2 3 2 3 4 2" xfId="35839" xr:uid="{0F7AF4D6-F482-41BF-89E8-8843888024E3}"/>
    <cellStyle name="Comma 4 2 2 3 2 3 5" xfId="26559" xr:uid="{DBC8DB6A-2ED7-4D8A-AB77-49457BF55164}"/>
    <cellStyle name="Comma 4 2 2 3 2 3 6" xfId="18112" xr:uid="{CB9925FF-E057-448B-BB1A-6CA498F7D5B2}"/>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20AA32B9-F71C-47FC-98FA-D37FA8EF5059}"/>
    <cellStyle name="Comma 4 2 2 3 2 4 2 2 2 2" xfId="42614" xr:uid="{8F62AB97-5F6C-4866-8B17-403A5818524E}"/>
    <cellStyle name="Comma 4 2 2 3 2 4 2 2 3" xfId="33335" xr:uid="{7EBD2F45-51EB-4431-9715-2ED38345B3B7}"/>
    <cellStyle name="Comma 4 2 2 3 2 4 2 2 4" xfId="24887" xr:uid="{D8D22644-4B04-4BA8-8C61-8D01F70868B6}"/>
    <cellStyle name="Comma 4 2 2 3 2 4 2 3" xfId="12222" xr:uid="{18E07A9D-504D-4858-9662-793983D6E035}"/>
    <cellStyle name="Comma 4 2 2 3 2 4 2 3 2" xfId="38397" xr:uid="{740929EE-49D0-487A-A44C-5DABA73919E9}"/>
    <cellStyle name="Comma 4 2 2 3 2 4 2 4" xfId="29117" xr:uid="{0E61744E-999B-4384-A0F7-F4320BDB4B77}"/>
    <cellStyle name="Comma 4 2 2 3 2 4 2 5" xfId="20670" xr:uid="{E1F81EBA-FCDE-4DC1-BBFD-ED58BDD28901}"/>
    <cellStyle name="Comma 4 2 2 3 2 4 3" xfId="5845" xr:uid="{00000000-0005-0000-0000-00000A080000}"/>
    <cellStyle name="Comma 4 2 2 3 2 4 3 2" xfId="14295" xr:uid="{B6022202-451E-48F6-ABDF-C8F3117B21F3}"/>
    <cellStyle name="Comma 4 2 2 3 2 4 3 2 2" xfId="40469" xr:uid="{A2D61702-7EB4-4FDB-BCC6-1A497A408BB4}"/>
    <cellStyle name="Comma 4 2 2 3 2 4 3 3" xfId="31190" xr:uid="{5213CC41-F8AD-48B3-9627-C3526B7A92D3}"/>
    <cellStyle name="Comma 4 2 2 3 2 4 3 4" xfId="22742" xr:uid="{BD7F0626-7580-4B96-BAD6-A8C842B1FA97}"/>
    <cellStyle name="Comma 4 2 2 3 2 4 4" xfId="10077" xr:uid="{98839BA2-52DF-4BBF-941D-C619630A4A12}"/>
    <cellStyle name="Comma 4 2 2 3 2 4 4 2" xfId="36252" xr:uid="{EE9D3578-0607-42C7-80CD-47B84F606FCD}"/>
    <cellStyle name="Comma 4 2 2 3 2 4 5" xfId="26972" xr:uid="{4112DF8E-65A9-4930-B4D9-F00C0675210C}"/>
    <cellStyle name="Comma 4 2 2 3 2 4 6" xfId="18525" xr:uid="{6DA19EB1-EB9F-4236-B1B5-0C0B1BF4A649}"/>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47997249-F19C-46E9-90B4-664A75A17F89}"/>
    <cellStyle name="Comma 4 2 2 3 2 5 2 2 2 2" xfId="43027" xr:uid="{534948F0-A750-4F4C-ADEB-3C08D1694866}"/>
    <cellStyle name="Comma 4 2 2 3 2 5 2 2 3" xfId="33748" xr:uid="{CC00BFE0-B1C7-4DD5-9623-646766CB0D1C}"/>
    <cellStyle name="Comma 4 2 2 3 2 5 2 2 4" xfId="25300" xr:uid="{4D200A95-9328-4875-B079-C9B5785E67DD}"/>
    <cellStyle name="Comma 4 2 2 3 2 5 2 3" xfId="12635" xr:uid="{12ECB9D0-3CCF-444C-9351-9F98D6E551DD}"/>
    <cellStyle name="Comma 4 2 2 3 2 5 2 3 2" xfId="38810" xr:uid="{EABEA6C0-9730-4CC9-A6E7-E07A16CC4D01}"/>
    <cellStyle name="Comma 4 2 2 3 2 5 2 4" xfId="29530" xr:uid="{D48A9C5B-325C-4E4C-AAF6-3A7E9CEB2FDB}"/>
    <cellStyle name="Comma 4 2 2 3 2 5 2 5" xfId="21083" xr:uid="{20B9C5EE-B6DE-4484-AC93-103562A1294F}"/>
    <cellStyle name="Comma 4 2 2 3 2 5 3" xfId="6258" xr:uid="{00000000-0005-0000-0000-00000E080000}"/>
    <cellStyle name="Comma 4 2 2 3 2 5 3 2" xfId="14708" xr:uid="{75004D06-7938-42AB-AED9-D68729F554C3}"/>
    <cellStyle name="Comma 4 2 2 3 2 5 3 2 2" xfId="40882" xr:uid="{CE4A87A2-B1C2-4E6C-9B3F-9726ECDC16B5}"/>
    <cellStyle name="Comma 4 2 2 3 2 5 3 3" xfId="31603" xr:uid="{4BADA535-D136-4409-8F98-08A417B901EC}"/>
    <cellStyle name="Comma 4 2 2 3 2 5 3 4" xfId="23155" xr:uid="{CA7E43D2-92F3-4597-812B-36A01B711761}"/>
    <cellStyle name="Comma 4 2 2 3 2 5 4" xfId="10490" xr:uid="{68A10330-F886-402F-AE11-865331641AD8}"/>
    <cellStyle name="Comma 4 2 2 3 2 5 4 2" xfId="36665" xr:uid="{E448BC43-2AA0-4692-AE34-61876562695C}"/>
    <cellStyle name="Comma 4 2 2 3 2 5 5" xfId="27385" xr:uid="{15BF79CB-2CBF-4D06-B461-C76A59AAC72A}"/>
    <cellStyle name="Comma 4 2 2 3 2 5 6" xfId="18938" xr:uid="{2B85A51B-5FD5-47F7-A50E-20E04C1E8612}"/>
    <cellStyle name="Comma 4 2 2 3 2 6" xfId="2387" xr:uid="{00000000-0005-0000-0000-00000F080000}"/>
    <cellStyle name="Comma 4 2 2 3 2 6 2" xfId="6671" xr:uid="{00000000-0005-0000-0000-000010080000}"/>
    <cellStyle name="Comma 4 2 2 3 2 6 2 2" xfId="15121" xr:uid="{E017F3E7-57F0-4581-9256-A02190B38121}"/>
    <cellStyle name="Comma 4 2 2 3 2 6 2 2 2" xfId="41295" xr:uid="{279F95FA-2266-4276-A3DC-67FFBCB80978}"/>
    <cellStyle name="Comma 4 2 2 3 2 6 2 3" xfId="32016" xr:uid="{3083DAEE-90BD-4ABA-8AE4-5E68F81681D6}"/>
    <cellStyle name="Comma 4 2 2 3 2 6 2 4" xfId="23568" xr:uid="{9C3C5D4A-B08A-423E-8FD2-C1E3F80FFDAA}"/>
    <cellStyle name="Comma 4 2 2 3 2 6 3" xfId="10903" xr:uid="{90FF3707-D551-4AD5-9A2D-2E3931693AC9}"/>
    <cellStyle name="Comma 4 2 2 3 2 6 3 2" xfId="37078" xr:uid="{034A6751-2532-47DB-8BBD-5476C0348028}"/>
    <cellStyle name="Comma 4 2 2 3 2 6 4" xfId="27798" xr:uid="{0F68CBD5-4D65-41A6-A02E-78C3FDEDCE0C}"/>
    <cellStyle name="Comma 4 2 2 3 2 6 5" xfId="19351" xr:uid="{541BC171-F6E2-4DC0-A77A-7EE6DE94F642}"/>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67D58BBF-9EF2-417B-96DA-05B0A0517B6C}"/>
    <cellStyle name="Comma 4 2 2 3 2 8 2 2 2" xfId="41612" xr:uid="{18124085-F15C-4A4F-9750-3D9617C54849}"/>
    <cellStyle name="Comma 4 2 2 3 2 8 2 3" xfId="32333" xr:uid="{BC497F09-9894-45D6-AA69-854B513B1331}"/>
    <cellStyle name="Comma 4 2 2 3 2 8 2 4" xfId="23885" xr:uid="{68D810C0-0C6E-498A-878B-59DB3005F4B5}"/>
    <cellStyle name="Comma 4 2 2 3 2 8 3" xfId="11220" xr:uid="{0756E5B8-D1B9-4CA4-9E74-B0F25262F988}"/>
    <cellStyle name="Comma 4 2 2 3 2 8 3 2" xfId="37395" xr:uid="{E82A7C3F-996B-45E2-A631-113342A6B54C}"/>
    <cellStyle name="Comma 4 2 2 3 2 8 4" xfId="28115" xr:uid="{8A10FD05-18B7-4F85-AD22-8A80EC02BBD3}"/>
    <cellStyle name="Comma 4 2 2 3 2 8 5" xfId="19668" xr:uid="{20E8AE27-E052-4874-8A5C-F0498CE5918D}"/>
    <cellStyle name="Comma 4 2 2 3 2 9" xfId="4605" xr:uid="{00000000-0005-0000-0000-000014080000}"/>
    <cellStyle name="Comma 4 2 2 3 2 9 2" xfId="13055" xr:uid="{D2E5B50D-CA1F-4753-92D8-BE93EC25ABC8}"/>
    <cellStyle name="Comma 4 2 2 3 2 9 2 2" xfId="39229" xr:uid="{F9489E87-4DA9-42D9-B2EF-3D7EFC946DF7}"/>
    <cellStyle name="Comma 4 2 2 3 2 9 3" xfId="29950" xr:uid="{11D1EBAB-A9AD-4EAD-998B-402134470B9E}"/>
    <cellStyle name="Comma 4 2 2 3 2 9 4" xfId="21502" xr:uid="{3BD6EC60-8760-4AFB-917C-BD88D78CECF8}"/>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E48F9157-B242-4E64-8693-BCCDE28BDDBC}"/>
    <cellStyle name="Comma 4 2 2 3 3 2 2 2 2" xfId="41787" xr:uid="{E0FC8EEE-6B38-4B2C-84B8-A4A63FB375B5}"/>
    <cellStyle name="Comma 4 2 2 3 3 2 2 3" xfId="32508" xr:uid="{CDEF884F-374B-4C1F-96A1-154BB4BF27E1}"/>
    <cellStyle name="Comma 4 2 2 3 3 2 2 4" xfId="24060" xr:uid="{146610B2-AECA-4EB0-8A2D-EF784AF9DAD5}"/>
    <cellStyle name="Comma 4 2 2 3 3 2 3" xfId="11395" xr:uid="{931F4F99-4450-47AB-939E-1B0155808038}"/>
    <cellStyle name="Comma 4 2 2 3 3 2 3 2" xfId="37570" xr:uid="{60FFA907-BA8A-4A16-B108-DEB6ED644E65}"/>
    <cellStyle name="Comma 4 2 2 3 3 2 4" xfId="28290" xr:uid="{7D3B7C77-491F-4C48-A745-BBC91D62ABE3}"/>
    <cellStyle name="Comma 4 2 2 3 3 2 5" xfId="19843" xr:uid="{99058B64-05C4-4F08-A149-6687AF9F1F57}"/>
    <cellStyle name="Comma 4 2 2 3 3 3" xfId="5018" xr:uid="{00000000-0005-0000-0000-000018080000}"/>
    <cellStyle name="Comma 4 2 2 3 3 3 2" xfId="13468" xr:uid="{4340A53C-5786-45D7-9187-9D5829DF107A}"/>
    <cellStyle name="Comma 4 2 2 3 3 3 2 2" xfId="39642" xr:uid="{237A17F3-7377-4BDF-99E4-107518B1621E}"/>
    <cellStyle name="Comma 4 2 2 3 3 3 3" xfId="30363" xr:uid="{0A7E7CAC-2FCC-4BDF-9F3A-2E13B17004E1}"/>
    <cellStyle name="Comma 4 2 2 3 3 3 4" xfId="21915" xr:uid="{C40BE877-394F-4C65-A88D-5E7C4F3F910C}"/>
    <cellStyle name="Comma 4 2 2 3 3 4" xfId="9250" xr:uid="{3B12DE5F-0ABF-4249-8EEC-575151089454}"/>
    <cellStyle name="Comma 4 2 2 3 3 4 2" xfId="35425" xr:uid="{5F33135A-B82B-421F-BEA2-ABE473B28BEF}"/>
    <cellStyle name="Comma 4 2 2 3 3 5" xfId="34595" xr:uid="{2074A2DB-1F5B-4121-8527-5489415B20A7}"/>
    <cellStyle name="Comma 4 2 2 3 3 6" xfId="26145" xr:uid="{6C34A4B9-21A4-4E06-8BB3-26A4F1FE5FB0}"/>
    <cellStyle name="Comma 4 2 2 3 3 7" xfId="17698" xr:uid="{421F8798-6324-410F-9569-91DB4BC053CE}"/>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3CAF84B9-ED9F-416F-B835-0232D953501A}"/>
    <cellStyle name="Comma 4 2 2 3 4 2 2 2 2" xfId="42200" xr:uid="{08AAE717-FA0E-4B09-9380-4CB9802AFB75}"/>
    <cellStyle name="Comma 4 2 2 3 4 2 2 3" xfId="32921" xr:uid="{14610CDF-4E25-4340-81D7-9AD269497E31}"/>
    <cellStyle name="Comma 4 2 2 3 4 2 2 4" xfId="24473" xr:uid="{926DEB81-CC76-42CD-915B-48ED0D40F4C9}"/>
    <cellStyle name="Comma 4 2 2 3 4 2 3" xfId="11808" xr:uid="{64618FC5-07E6-490A-A10B-CFA1923DE9E5}"/>
    <cellStyle name="Comma 4 2 2 3 4 2 3 2" xfId="37983" xr:uid="{231F53FA-3D9E-4ED6-AB33-6348AA9B6388}"/>
    <cellStyle name="Comma 4 2 2 3 4 2 4" xfId="28703" xr:uid="{38590EB2-4D8B-400B-9474-63B4A31FD6E2}"/>
    <cellStyle name="Comma 4 2 2 3 4 2 5" xfId="20256" xr:uid="{4381DF26-8185-4DE3-A19F-9CCEF7D1663B}"/>
    <cellStyle name="Comma 4 2 2 3 4 3" xfId="5431" xr:uid="{00000000-0005-0000-0000-00001C080000}"/>
    <cellStyle name="Comma 4 2 2 3 4 3 2" xfId="13881" xr:uid="{4B7A2FC8-ED38-4907-BD81-94D523293A2B}"/>
    <cellStyle name="Comma 4 2 2 3 4 3 2 2" xfId="40055" xr:uid="{A3AB8FCF-D1F2-4443-9CBB-95B8F91F4B95}"/>
    <cellStyle name="Comma 4 2 2 3 4 3 3" xfId="30776" xr:uid="{42522AB1-5BAA-4AC8-9BE8-D1F945DE6058}"/>
    <cellStyle name="Comma 4 2 2 3 4 3 4" xfId="22328" xr:uid="{D53ABDF2-1569-47ED-A00C-E250764D099C}"/>
    <cellStyle name="Comma 4 2 2 3 4 4" xfId="9663" xr:uid="{4E3BB022-CC6B-479F-ACF0-B77B7042E9D2}"/>
    <cellStyle name="Comma 4 2 2 3 4 4 2" xfId="35838" xr:uid="{D2B7F613-C70A-4356-AE81-74E3B1D5881A}"/>
    <cellStyle name="Comma 4 2 2 3 4 5" xfId="26558" xr:uid="{2F3C15E3-68C9-4888-844D-0B0E5683AD41}"/>
    <cellStyle name="Comma 4 2 2 3 4 6" xfId="18111" xr:uid="{3B685931-B52D-41CA-AF07-C06589A8E0C1}"/>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CFC6B18D-D67C-41DE-B75B-B75B7BAADBBA}"/>
    <cellStyle name="Comma 4 2 2 3 5 2 2 2 2" xfId="42613" xr:uid="{871214DB-3852-4569-B54F-7076040A8E74}"/>
    <cellStyle name="Comma 4 2 2 3 5 2 2 3" xfId="33334" xr:uid="{3521EEC3-C4BF-49FA-9BC3-5752B3B771EF}"/>
    <cellStyle name="Comma 4 2 2 3 5 2 2 4" xfId="24886" xr:uid="{DB2579CA-AF6D-45E5-BCFD-C701B235ADF8}"/>
    <cellStyle name="Comma 4 2 2 3 5 2 3" xfId="12221" xr:uid="{F5147F65-1A44-4F82-A8B9-8AE6016F0D80}"/>
    <cellStyle name="Comma 4 2 2 3 5 2 3 2" xfId="38396" xr:uid="{048FAD25-A73C-4972-BDA8-BE68E0FF127E}"/>
    <cellStyle name="Comma 4 2 2 3 5 2 4" xfId="29116" xr:uid="{FC38EDDB-6FB0-4EDA-9563-3DC9DF78367C}"/>
    <cellStyle name="Comma 4 2 2 3 5 2 5" xfId="20669" xr:uid="{D14E41CF-6E0D-448E-B9A6-38CCFC680C49}"/>
    <cellStyle name="Comma 4 2 2 3 5 3" xfId="5844" xr:uid="{00000000-0005-0000-0000-000020080000}"/>
    <cellStyle name="Comma 4 2 2 3 5 3 2" xfId="14294" xr:uid="{A81CAB96-9360-4525-9925-1133F61DA232}"/>
    <cellStyle name="Comma 4 2 2 3 5 3 2 2" xfId="40468" xr:uid="{FA853DA1-1D39-4347-BB4F-48379FA02345}"/>
    <cellStyle name="Comma 4 2 2 3 5 3 3" xfId="31189" xr:uid="{D66447E1-D47D-4BFD-A4C7-3CD723B64AF9}"/>
    <cellStyle name="Comma 4 2 2 3 5 3 4" xfId="22741" xr:uid="{90612CBE-0AD2-4E6C-BC0B-A1E19AE71752}"/>
    <cellStyle name="Comma 4 2 2 3 5 4" xfId="10076" xr:uid="{11E9F0D8-7BCB-4913-AF2A-49C450D8FFFE}"/>
    <cellStyle name="Comma 4 2 2 3 5 4 2" xfId="36251" xr:uid="{33D25ADE-9607-4023-BB3D-A92A593EC112}"/>
    <cellStyle name="Comma 4 2 2 3 5 5" xfId="26971" xr:uid="{4484B771-F39E-4DF4-8EEE-90547DCF3A46}"/>
    <cellStyle name="Comma 4 2 2 3 5 6" xfId="18524" xr:uid="{0640E6A5-DD40-44DF-ACEF-4A236DB15B6A}"/>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06BA9C56-764B-48B4-BC10-7254329B2332}"/>
    <cellStyle name="Comma 4 2 2 3 6 2 2 2 2" xfId="43026" xr:uid="{4DDF9D52-7675-4433-AD6B-6D3492094BEE}"/>
    <cellStyle name="Comma 4 2 2 3 6 2 2 3" xfId="33747" xr:uid="{B8EB52BE-2B42-4F78-B2A0-04CF86699152}"/>
    <cellStyle name="Comma 4 2 2 3 6 2 2 4" xfId="25299" xr:uid="{F37540DA-F303-46AD-BF6A-5EBB00E3A9C2}"/>
    <cellStyle name="Comma 4 2 2 3 6 2 3" xfId="12634" xr:uid="{7C6F5753-C173-4242-A380-450B4B666054}"/>
    <cellStyle name="Comma 4 2 2 3 6 2 3 2" xfId="38809" xr:uid="{4A78E133-AD0D-40D2-ADA2-1A036DD158C7}"/>
    <cellStyle name="Comma 4 2 2 3 6 2 4" xfId="29529" xr:uid="{F304AC30-6D0E-4FDF-AB21-CD79AEFFCA4D}"/>
    <cellStyle name="Comma 4 2 2 3 6 2 5" xfId="21082" xr:uid="{D2FFE3FC-E03F-4EFA-AC59-4A98328E1274}"/>
    <cellStyle name="Comma 4 2 2 3 6 3" xfId="6257" xr:uid="{00000000-0005-0000-0000-000024080000}"/>
    <cellStyle name="Comma 4 2 2 3 6 3 2" xfId="14707" xr:uid="{0AA8B7E4-C3CB-4DEF-B34C-2C27D7C62130}"/>
    <cellStyle name="Comma 4 2 2 3 6 3 2 2" xfId="40881" xr:uid="{186F19F3-30D7-4E19-9BFB-CADE9C5A883A}"/>
    <cellStyle name="Comma 4 2 2 3 6 3 3" xfId="31602" xr:uid="{C52E97CE-E343-4DA7-A6DF-458B427D9B17}"/>
    <cellStyle name="Comma 4 2 2 3 6 3 4" xfId="23154" xr:uid="{4C372877-C6DF-48FF-A297-1634F2ADA4C1}"/>
    <cellStyle name="Comma 4 2 2 3 6 4" xfId="10489" xr:uid="{D7DE6954-7CFC-4627-9588-6CF7CD90CC5D}"/>
    <cellStyle name="Comma 4 2 2 3 6 4 2" xfId="36664" xr:uid="{C3979E5F-6DC6-4341-B0AC-ADD3947D62CE}"/>
    <cellStyle name="Comma 4 2 2 3 6 5" xfId="27384" xr:uid="{C3EC987C-F42E-4E2A-8B5F-B6ED90513F0B}"/>
    <cellStyle name="Comma 4 2 2 3 6 6" xfId="18937" xr:uid="{3E09D539-903E-462A-B80D-F67B304B101B}"/>
    <cellStyle name="Comma 4 2 2 3 7" xfId="2386" xr:uid="{00000000-0005-0000-0000-000025080000}"/>
    <cellStyle name="Comma 4 2 2 3 7 2" xfId="6670" xr:uid="{00000000-0005-0000-0000-000026080000}"/>
    <cellStyle name="Comma 4 2 2 3 7 2 2" xfId="15120" xr:uid="{70667C92-107E-4433-BAC2-E37DBB28C261}"/>
    <cellStyle name="Comma 4 2 2 3 7 2 2 2" xfId="41294" xr:uid="{2020E0A6-0E22-44A4-BEB7-0605D0A0F33D}"/>
    <cellStyle name="Comma 4 2 2 3 7 2 3" xfId="32015" xr:uid="{5AB298BE-8EC5-44EC-8A75-ABE8CEE6B241}"/>
    <cellStyle name="Comma 4 2 2 3 7 2 4" xfId="23567" xr:uid="{FBBFD712-D46A-4D86-AB44-4A46ECD5A605}"/>
    <cellStyle name="Comma 4 2 2 3 7 3" xfId="10902" xr:uid="{19EABF91-F3E0-4986-9B12-A880B916683B}"/>
    <cellStyle name="Comma 4 2 2 3 7 3 2" xfId="37077" xr:uid="{95225713-F9A6-432B-9680-3A410E981AD7}"/>
    <cellStyle name="Comma 4 2 2 3 7 4" xfId="27797" xr:uid="{105BA86A-A803-43F3-899B-6D5372F4B409}"/>
    <cellStyle name="Comma 4 2 2 3 7 5" xfId="19350" xr:uid="{77C4F09C-6F31-4C92-8A90-D2292820E305}"/>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E2BB3335-19DC-4853-9619-5E60B03C9409}"/>
    <cellStyle name="Comma 4 2 2 3 9 2 2 2" xfId="41611" xr:uid="{220A3986-C75E-4E3B-AAFF-273F7B668247}"/>
    <cellStyle name="Comma 4 2 2 3 9 2 3" xfId="32332" xr:uid="{60831D6C-478D-4C25-B2A0-1DD093DCD4DE}"/>
    <cellStyle name="Comma 4 2 2 3 9 2 4" xfId="23884" xr:uid="{99F9D057-6EF0-474D-B8FF-AF4DAC06D534}"/>
    <cellStyle name="Comma 4 2 2 3 9 3" xfId="11219" xr:uid="{4CE1E7C8-8358-4952-BE24-66C43BEDD674}"/>
    <cellStyle name="Comma 4 2 2 3 9 3 2" xfId="37394" xr:uid="{6929794C-3FCB-47D2-802C-074417225765}"/>
    <cellStyle name="Comma 4 2 2 3 9 4" xfId="28114" xr:uid="{39B12630-51AB-42A2-BCE4-60BC2A1C9402}"/>
    <cellStyle name="Comma 4 2 2 3 9 5" xfId="19667" xr:uid="{97AE843A-D553-454D-A797-89E607BDA77C}"/>
    <cellStyle name="Comma 4 2 2 4" xfId="134" xr:uid="{00000000-0005-0000-0000-00002A080000}"/>
    <cellStyle name="Comma 4 2 2 4 10" xfId="8838" xr:uid="{BB576B1A-2FE9-4B94-BBAC-389A8B8CAD0F}"/>
    <cellStyle name="Comma 4 2 2 4 10 2" xfId="35013" xr:uid="{C5395317-11F6-4934-B3BA-CC52EE393DAB}"/>
    <cellStyle name="Comma 4 2 2 4 11" xfId="34181" xr:uid="{A3F5CE58-8488-4E9C-A88B-3BCA0855FF0A}"/>
    <cellStyle name="Comma 4 2 2 4 12" xfId="25733" xr:uid="{F5B33FD5-F51B-4D74-9C04-8E4CC29806BA}"/>
    <cellStyle name="Comma 4 2 2 4 13" xfId="17286" xr:uid="{E23DF285-F880-4430-AFB2-AF75F42582CF}"/>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E54954C7-1392-4032-985C-F994090AA3F1}"/>
    <cellStyle name="Comma 4 2 2 4 2 2 2 2 2" xfId="41789" xr:uid="{C7FFADBB-6E3B-4254-B3FE-917B997A1051}"/>
    <cellStyle name="Comma 4 2 2 4 2 2 2 3" xfId="32510" xr:uid="{F70BC398-7C79-461D-A775-BF465801404D}"/>
    <cellStyle name="Comma 4 2 2 4 2 2 2 4" xfId="24062" xr:uid="{9FBFF2D5-BD8A-4343-8747-06025C63A7CF}"/>
    <cellStyle name="Comma 4 2 2 4 2 2 3" xfId="11397" xr:uid="{C2ADC106-50D1-48BC-A365-B519EAADCA41}"/>
    <cellStyle name="Comma 4 2 2 4 2 2 3 2" xfId="37572" xr:uid="{D945EE13-2EE6-4A64-A514-2ACD93FBBE83}"/>
    <cellStyle name="Comma 4 2 2 4 2 2 4" xfId="28292" xr:uid="{CD04E044-E9C1-434B-A3EA-432C7E5E28AA}"/>
    <cellStyle name="Comma 4 2 2 4 2 2 5" xfId="19845" xr:uid="{C63A3A13-DB31-4789-B7DD-49811A1638F2}"/>
    <cellStyle name="Comma 4 2 2 4 2 3" xfId="5020" xr:uid="{00000000-0005-0000-0000-00002E080000}"/>
    <cellStyle name="Comma 4 2 2 4 2 3 2" xfId="13470" xr:uid="{77C97D4B-1286-4696-883A-3A9A2BEFB120}"/>
    <cellStyle name="Comma 4 2 2 4 2 3 2 2" xfId="39644" xr:uid="{02D8A447-2D90-446A-9A01-07FCC581CFB4}"/>
    <cellStyle name="Comma 4 2 2 4 2 3 3" xfId="30365" xr:uid="{613AEFDE-7CE4-4B8D-9991-7F13399D470D}"/>
    <cellStyle name="Comma 4 2 2 4 2 3 4" xfId="21917" xr:uid="{5A12471A-4157-4C4A-B9C1-70EB8177B30D}"/>
    <cellStyle name="Comma 4 2 2 4 2 4" xfId="9252" xr:uid="{C15E011F-FD7B-4531-8710-C277265DAEF7}"/>
    <cellStyle name="Comma 4 2 2 4 2 4 2" xfId="35427" xr:uid="{8451BB57-2B37-4BBD-93F1-0BC0EC6D9881}"/>
    <cellStyle name="Comma 4 2 2 4 2 5" xfId="34597" xr:uid="{B055D530-5744-4BEC-B78B-9D251EBD2959}"/>
    <cellStyle name="Comma 4 2 2 4 2 6" xfId="26147" xr:uid="{5E5CFBBB-7C1B-4844-9B55-165887D73ED8}"/>
    <cellStyle name="Comma 4 2 2 4 2 7" xfId="17700" xr:uid="{52ED3FFD-3134-4FFA-86EF-03051C9C76F2}"/>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4907AFDB-4432-4B30-AE54-EB788F6D0DB9}"/>
    <cellStyle name="Comma 4 2 2 4 3 2 2 2 2" xfId="42202" xr:uid="{0681E540-C135-40FA-9909-2079428D341E}"/>
    <cellStyle name="Comma 4 2 2 4 3 2 2 3" xfId="32923" xr:uid="{030B483E-B9C8-4124-AC01-49390C216B2B}"/>
    <cellStyle name="Comma 4 2 2 4 3 2 2 4" xfId="24475" xr:uid="{F280BEA5-06C3-4758-8E45-36C6EC63400C}"/>
    <cellStyle name="Comma 4 2 2 4 3 2 3" xfId="11810" xr:uid="{112F5110-BDC9-4E84-849D-13847D4B8C59}"/>
    <cellStyle name="Comma 4 2 2 4 3 2 3 2" xfId="37985" xr:uid="{176EC783-569F-4C48-9CDD-26C217374EA5}"/>
    <cellStyle name="Comma 4 2 2 4 3 2 4" xfId="28705" xr:uid="{1145F40E-6F91-4985-AB77-474722C6678B}"/>
    <cellStyle name="Comma 4 2 2 4 3 2 5" xfId="20258" xr:uid="{315A5459-DAFA-4F13-945B-96E0D3E06702}"/>
    <cellStyle name="Comma 4 2 2 4 3 3" xfId="5433" xr:uid="{00000000-0005-0000-0000-000032080000}"/>
    <cellStyle name="Comma 4 2 2 4 3 3 2" xfId="13883" xr:uid="{50D1110E-26D5-4C78-A673-D056C0B14C1E}"/>
    <cellStyle name="Comma 4 2 2 4 3 3 2 2" xfId="40057" xr:uid="{42C7E8EB-50B0-4514-B0EF-827416DC7E16}"/>
    <cellStyle name="Comma 4 2 2 4 3 3 3" xfId="30778" xr:uid="{B74381B5-DCF6-402D-8C8B-60B3BC17E75A}"/>
    <cellStyle name="Comma 4 2 2 4 3 3 4" xfId="22330" xr:uid="{B3534C32-5B10-4526-B2E8-87AD38BDAC49}"/>
    <cellStyle name="Comma 4 2 2 4 3 4" xfId="9665" xr:uid="{D012D965-395C-4AA1-9B4F-3CF84ECE6D7C}"/>
    <cellStyle name="Comma 4 2 2 4 3 4 2" xfId="35840" xr:uid="{92F3A6F3-AE1B-4017-A260-E47879DACAC2}"/>
    <cellStyle name="Comma 4 2 2 4 3 5" xfId="26560" xr:uid="{016FFE41-D069-423B-B3DE-E4F28945FD24}"/>
    <cellStyle name="Comma 4 2 2 4 3 6" xfId="18113" xr:uid="{CF46C235-CA5F-4B82-B56C-9A6705809E32}"/>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892A27E9-B7DF-4EDE-8526-91C23B67393C}"/>
    <cellStyle name="Comma 4 2 2 4 4 2 2 2 2" xfId="42615" xr:uid="{BFC51B64-D5E6-4FF4-AE41-4F44A4F995A5}"/>
    <cellStyle name="Comma 4 2 2 4 4 2 2 3" xfId="33336" xr:uid="{BA56E891-01F3-49DB-B01F-2DC58D37993A}"/>
    <cellStyle name="Comma 4 2 2 4 4 2 2 4" xfId="24888" xr:uid="{3FCCF6D3-3173-4F3A-8828-87EB3446FEAD}"/>
    <cellStyle name="Comma 4 2 2 4 4 2 3" xfId="12223" xr:uid="{7FE26274-E297-43E5-A235-FECEFBCFE942}"/>
    <cellStyle name="Comma 4 2 2 4 4 2 3 2" xfId="38398" xr:uid="{D2C5C47E-9C39-4FE9-8FCF-64153F1CFB3F}"/>
    <cellStyle name="Comma 4 2 2 4 4 2 4" xfId="29118" xr:uid="{9E264521-CE01-47E4-A538-2C09C8BA4969}"/>
    <cellStyle name="Comma 4 2 2 4 4 2 5" xfId="20671" xr:uid="{ACF8642D-5CC9-445D-B8EF-1AB032814E6A}"/>
    <cellStyle name="Comma 4 2 2 4 4 3" xfId="5846" xr:uid="{00000000-0005-0000-0000-000036080000}"/>
    <cellStyle name="Comma 4 2 2 4 4 3 2" xfId="14296" xr:uid="{D882B717-8D26-4876-B29A-412755EC7F24}"/>
    <cellStyle name="Comma 4 2 2 4 4 3 2 2" xfId="40470" xr:uid="{E1DA3093-FD30-453D-9A79-21E0D27A1268}"/>
    <cellStyle name="Comma 4 2 2 4 4 3 3" xfId="31191" xr:uid="{D1F46B96-D1FD-4F34-A2F7-9C3AA77D762C}"/>
    <cellStyle name="Comma 4 2 2 4 4 3 4" xfId="22743" xr:uid="{76206006-DCA6-4D8E-BA59-D273AD88CF9E}"/>
    <cellStyle name="Comma 4 2 2 4 4 4" xfId="10078" xr:uid="{8193C94D-DE08-4618-9B44-9A3F033393E2}"/>
    <cellStyle name="Comma 4 2 2 4 4 4 2" xfId="36253" xr:uid="{01FEDB79-5506-4BF5-901A-EA2E17BB66E1}"/>
    <cellStyle name="Comma 4 2 2 4 4 5" xfId="26973" xr:uid="{8A582CA2-A3AD-4B50-8464-8EB93393926C}"/>
    <cellStyle name="Comma 4 2 2 4 4 6" xfId="18526" xr:uid="{DA257A9A-0667-4848-A225-855F9649DED1}"/>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1B633268-3017-47F3-AD51-4ED20818DAA3}"/>
    <cellStyle name="Comma 4 2 2 4 5 2 2 2 2" xfId="43028" xr:uid="{7DC06768-FF51-456D-AE08-316103CAB9C3}"/>
    <cellStyle name="Comma 4 2 2 4 5 2 2 3" xfId="33749" xr:uid="{FF6044CC-B6AB-418F-A346-21D38492D494}"/>
    <cellStyle name="Comma 4 2 2 4 5 2 2 4" xfId="25301" xr:uid="{7FC61EB2-37EA-47DB-BE95-E3D49AE8559A}"/>
    <cellStyle name="Comma 4 2 2 4 5 2 3" xfId="12636" xr:uid="{1D488980-F5AA-4CF9-9861-79CCC2816B7D}"/>
    <cellStyle name="Comma 4 2 2 4 5 2 3 2" xfId="38811" xr:uid="{03F90B1B-7F93-42CF-87BD-42C1CD2AE9E1}"/>
    <cellStyle name="Comma 4 2 2 4 5 2 4" xfId="29531" xr:uid="{0B0EFB1D-8C2A-40E4-BC23-7AC39B690FFE}"/>
    <cellStyle name="Comma 4 2 2 4 5 2 5" xfId="21084" xr:uid="{178AE1F9-6CF4-4827-B460-C5C9042733BA}"/>
    <cellStyle name="Comma 4 2 2 4 5 3" xfId="6259" xr:uid="{00000000-0005-0000-0000-00003A080000}"/>
    <cellStyle name="Comma 4 2 2 4 5 3 2" xfId="14709" xr:uid="{63AD0A7E-2C9B-48A2-93C5-1B01852A12E0}"/>
    <cellStyle name="Comma 4 2 2 4 5 3 2 2" xfId="40883" xr:uid="{B83CA6C0-E884-4000-B027-770AA9566BA4}"/>
    <cellStyle name="Comma 4 2 2 4 5 3 3" xfId="31604" xr:uid="{76DAFA29-5D00-4B4D-9338-7221175E9BB5}"/>
    <cellStyle name="Comma 4 2 2 4 5 3 4" xfId="23156" xr:uid="{524C5587-EFA8-45EC-8F10-2A7AB773479D}"/>
    <cellStyle name="Comma 4 2 2 4 5 4" xfId="10491" xr:uid="{C718B544-7EBB-48E2-B0C4-4558A5099964}"/>
    <cellStyle name="Comma 4 2 2 4 5 4 2" xfId="36666" xr:uid="{EEA3200A-C10D-46E5-B2A6-2B4424B31663}"/>
    <cellStyle name="Comma 4 2 2 4 5 5" xfId="27386" xr:uid="{BD62095B-84FC-4364-B110-95155E64240C}"/>
    <cellStyle name="Comma 4 2 2 4 5 6" xfId="18939" xr:uid="{6D64893F-ACCE-4465-A4E4-98C4536CBD80}"/>
    <cellStyle name="Comma 4 2 2 4 6" xfId="2388" xr:uid="{00000000-0005-0000-0000-00003B080000}"/>
    <cellStyle name="Comma 4 2 2 4 6 2" xfId="6672" xr:uid="{00000000-0005-0000-0000-00003C080000}"/>
    <cellStyle name="Comma 4 2 2 4 6 2 2" xfId="15122" xr:uid="{7AFBA959-535D-4C92-8030-1BD3566C0783}"/>
    <cellStyle name="Comma 4 2 2 4 6 2 2 2" xfId="41296" xr:uid="{28C623E9-6AB1-4801-8A6D-04E55879E2C2}"/>
    <cellStyle name="Comma 4 2 2 4 6 2 3" xfId="32017" xr:uid="{EBDB7AA0-DD94-4D99-B0E8-5D2E3462040F}"/>
    <cellStyle name="Comma 4 2 2 4 6 2 4" xfId="23569" xr:uid="{12A65197-FA7E-4F6D-B297-4BABEA447B30}"/>
    <cellStyle name="Comma 4 2 2 4 6 3" xfId="10904" xr:uid="{54389950-E0C0-4BAA-839D-9526FEA58537}"/>
    <cellStyle name="Comma 4 2 2 4 6 3 2" xfId="37079" xr:uid="{E464AB95-90CE-4359-83F5-C348C6CF8009}"/>
    <cellStyle name="Comma 4 2 2 4 6 4" xfId="27799" xr:uid="{1D063F9B-CE0C-467A-9EA0-9E5C3B5188EE}"/>
    <cellStyle name="Comma 4 2 2 4 6 5" xfId="19352" xr:uid="{C42AAD61-3ACF-4346-8601-BCC674CE12F0}"/>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AE1929BE-67B4-46CF-BD6D-B25E6FE583BC}"/>
    <cellStyle name="Comma 4 2 2 4 8 2 2 2" xfId="41613" xr:uid="{88F45AC2-783D-4755-9BF3-D76A776F7D64}"/>
    <cellStyle name="Comma 4 2 2 4 8 2 3" xfId="32334" xr:uid="{9747892C-260D-435D-888A-F8594FA29FA3}"/>
    <cellStyle name="Comma 4 2 2 4 8 2 4" xfId="23886" xr:uid="{5707F91E-E28F-4B9F-9CE6-AB0D5A134587}"/>
    <cellStyle name="Comma 4 2 2 4 8 3" xfId="11221" xr:uid="{6339F3CA-9B9F-475B-9B89-63D0AA22A8AC}"/>
    <cellStyle name="Comma 4 2 2 4 8 3 2" xfId="37396" xr:uid="{27808A64-3637-46DE-A97D-5801D6EA31F7}"/>
    <cellStyle name="Comma 4 2 2 4 8 4" xfId="28116" xr:uid="{AC16B450-58BA-466E-8E92-F64CFA914450}"/>
    <cellStyle name="Comma 4 2 2 4 8 5" xfId="19669" xr:uid="{D8B4564E-9B52-43B4-BF76-F61B2DCD00FD}"/>
    <cellStyle name="Comma 4 2 2 4 9" xfId="4606" xr:uid="{00000000-0005-0000-0000-000040080000}"/>
    <cellStyle name="Comma 4 2 2 4 9 2" xfId="13056" xr:uid="{86FBAD1A-A484-4CCA-8A52-B1CA1A0FD4C0}"/>
    <cellStyle name="Comma 4 2 2 4 9 2 2" xfId="39230" xr:uid="{18A6B4EA-7A8E-4474-BBDC-FDBCC0035C8C}"/>
    <cellStyle name="Comma 4 2 2 4 9 3" xfId="29951" xr:uid="{D11D8CFC-A383-4EBB-B877-EC0A6EB5D521}"/>
    <cellStyle name="Comma 4 2 2 4 9 4" xfId="21503" xr:uid="{FA387BA7-C9D3-4BB0-9D86-4EFBCC087684}"/>
    <cellStyle name="Comma 4 2 2 5" xfId="135" xr:uid="{00000000-0005-0000-0000-000041080000}"/>
    <cellStyle name="Comma 4 2 2 5 10" xfId="8839" xr:uid="{89077F50-9792-4967-8A88-52F207DC0C91}"/>
    <cellStyle name="Comma 4 2 2 5 10 2" xfId="35014" xr:uid="{C3130E54-07F0-4788-A552-B88DFBA3A009}"/>
    <cellStyle name="Comma 4 2 2 5 11" xfId="34182" xr:uid="{D1F901EB-1BD6-4D40-8C33-AB1819F4BE8F}"/>
    <cellStyle name="Comma 4 2 2 5 12" xfId="25734" xr:uid="{4253449F-BA58-47B7-A7CD-A79CB80F3536}"/>
    <cellStyle name="Comma 4 2 2 5 13" xfId="17287" xr:uid="{8242653B-327E-495D-8C71-C27EFE36BF5D}"/>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70639495-AB30-4731-99E1-A60FABD7D521}"/>
    <cellStyle name="Comma 4 2 2 5 2 2 2 2 2" xfId="41790" xr:uid="{6B9487BE-6C9F-4431-9F4A-6EF56DA63515}"/>
    <cellStyle name="Comma 4 2 2 5 2 2 2 3" xfId="32511" xr:uid="{82671D83-06A6-467C-BF3B-BB9207A5265D}"/>
    <cellStyle name="Comma 4 2 2 5 2 2 2 4" xfId="24063" xr:uid="{4CC548C9-941B-4E33-9E8E-BB5C8D9B0C83}"/>
    <cellStyle name="Comma 4 2 2 5 2 2 3" xfId="11398" xr:uid="{2247B2CE-671C-4081-855E-3CDE9BF5A651}"/>
    <cellStyle name="Comma 4 2 2 5 2 2 3 2" xfId="37573" xr:uid="{5CF42412-9B9C-4DC6-89D8-C198569748F4}"/>
    <cellStyle name="Comma 4 2 2 5 2 2 4" xfId="28293" xr:uid="{7F6896C4-4F07-4D40-BB6B-B4F53BA2CD5D}"/>
    <cellStyle name="Comma 4 2 2 5 2 2 5" xfId="19846" xr:uid="{5445FB79-968A-417E-9511-B6A5DDD8EDF2}"/>
    <cellStyle name="Comma 4 2 2 5 2 3" xfId="5021" xr:uid="{00000000-0005-0000-0000-000045080000}"/>
    <cellStyle name="Comma 4 2 2 5 2 3 2" xfId="13471" xr:uid="{44B7E5F5-2FA5-44D9-8179-E39D31B1A88B}"/>
    <cellStyle name="Comma 4 2 2 5 2 3 2 2" xfId="39645" xr:uid="{49881850-A90C-45FB-BBAE-61314522FE7C}"/>
    <cellStyle name="Comma 4 2 2 5 2 3 3" xfId="30366" xr:uid="{89BF5CA8-AE8E-449A-891B-83767A21C540}"/>
    <cellStyle name="Comma 4 2 2 5 2 3 4" xfId="21918" xr:uid="{B0429466-9597-4DFD-8D97-7DEA93C8CE08}"/>
    <cellStyle name="Comma 4 2 2 5 2 4" xfId="9253" xr:uid="{478FF424-4D1B-4B90-8D76-EEFF07CAEA45}"/>
    <cellStyle name="Comma 4 2 2 5 2 4 2" xfId="35428" xr:uid="{4A2CDDE4-EF86-4E07-B584-94B07C26E355}"/>
    <cellStyle name="Comma 4 2 2 5 2 5" xfId="34598" xr:uid="{B40DE7A2-F3E7-43CC-B583-F2FED05F8DDB}"/>
    <cellStyle name="Comma 4 2 2 5 2 6" xfId="26148" xr:uid="{20E5DF9C-755F-4D68-ABF7-B1F9ABD22B99}"/>
    <cellStyle name="Comma 4 2 2 5 2 7" xfId="17701" xr:uid="{477078FD-A86A-4A3F-9103-154CE12700C5}"/>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136E6A21-9B5B-4D7F-9E97-1683D205B11C}"/>
    <cellStyle name="Comma 4 2 2 5 3 2 2 2 2" xfId="42203" xr:uid="{E95257B4-C92D-46F9-B04B-4B75799978E6}"/>
    <cellStyle name="Comma 4 2 2 5 3 2 2 3" xfId="32924" xr:uid="{23B21475-723C-4E6C-8287-C912ADEEDDDE}"/>
    <cellStyle name="Comma 4 2 2 5 3 2 2 4" xfId="24476" xr:uid="{599C56F2-35A6-4AD6-AD80-D25EBEB5A763}"/>
    <cellStyle name="Comma 4 2 2 5 3 2 3" xfId="11811" xr:uid="{E363D250-F87F-456B-A76A-EC84B62793BF}"/>
    <cellStyle name="Comma 4 2 2 5 3 2 3 2" xfId="37986" xr:uid="{4825EDAA-0419-409A-A034-7F38B912939C}"/>
    <cellStyle name="Comma 4 2 2 5 3 2 4" xfId="28706" xr:uid="{0D666992-A982-454C-AB85-C93EC43B5A67}"/>
    <cellStyle name="Comma 4 2 2 5 3 2 5" xfId="20259" xr:uid="{E54A52B6-6232-4966-81DE-DBA0CEC1D51D}"/>
    <cellStyle name="Comma 4 2 2 5 3 3" xfId="5434" xr:uid="{00000000-0005-0000-0000-000049080000}"/>
    <cellStyle name="Comma 4 2 2 5 3 3 2" xfId="13884" xr:uid="{A56639DF-C4A9-40E7-B2D7-6FB9B361DE0F}"/>
    <cellStyle name="Comma 4 2 2 5 3 3 2 2" xfId="40058" xr:uid="{83E79004-44DE-4306-BCC0-16AA8B6E678E}"/>
    <cellStyle name="Comma 4 2 2 5 3 3 3" xfId="30779" xr:uid="{D5E63211-A905-4298-AEB9-EB2EF75765B4}"/>
    <cellStyle name="Comma 4 2 2 5 3 3 4" xfId="22331" xr:uid="{23F5D659-5503-4272-A896-1DDC480AB656}"/>
    <cellStyle name="Comma 4 2 2 5 3 4" xfId="9666" xr:uid="{600B8609-613D-4554-955E-9305AD353112}"/>
    <cellStyle name="Comma 4 2 2 5 3 4 2" xfId="35841" xr:uid="{1CAD74EB-E97F-4A06-B913-2A09C5EFD10D}"/>
    <cellStyle name="Comma 4 2 2 5 3 5" xfId="26561" xr:uid="{D909F162-5A33-41AF-B63E-0EFAA182AC9D}"/>
    <cellStyle name="Comma 4 2 2 5 3 6" xfId="18114" xr:uid="{9F0FFC90-92E8-49DC-95F8-39F4D297AAE4}"/>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27251F8C-28B3-4DF4-9A9A-4044F0100C36}"/>
    <cellStyle name="Comma 4 2 2 5 4 2 2 2 2" xfId="42616" xr:uid="{66A29BB1-6E64-4E73-898B-489714AECC67}"/>
    <cellStyle name="Comma 4 2 2 5 4 2 2 3" xfId="33337" xr:uid="{8C1CD1FB-2697-4255-9844-A8BE7D1A47AD}"/>
    <cellStyle name="Comma 4 2 2 5 4 2 2 4" xfId="24889" xr:uid="{833E41CB-D061-446F-BE30-15AD362942C7}"/>
    <cellStyle name="Comma 4 2 2 5 4 2 3" xfId="12224" xr:uid="{8C0766C9-2A84-40BE-8068-D445E44FE777}"/>
    <cellStyle name="Comma 4 2 2 5 4 2 3 2" xfId="38399" xr:uid="{921832D3-E5FB-4FBB-B01A-EBD10111AB88}"/>
    <cellStyle name="Comma 4 2 2 5 4 2 4" xfId="29119" xr:uid="{9A8C4813-15B7-4074-9FB4-30E0FF1F8EF4}"/>
    <cellStyle name="Comma 4 2 2 5 4 2 5" xfId="20672" xr:uid="{8176D4DE-5FF0-4CCC-8DA4-BF4AE36A0F12}"/>
    <cellStyle name="Comma 4 2 2 5 4 3" xfId="5847" xr:uid="{00000000-0005-0000-0000-00004D080000}"/>
    <cellStyle name="Comma 4 2 2 5 4 3 2" xfId="14297" xr:uid="{70A1A112-31C5-4227-AD5D-8D12DC346521}"/>
    <cellStyle name="Comma 4 2 2 5 4 3 2 2" xfId="40471" xr:uid="{C2D17A03-6741-44B6-A782-C206DC588351}"/>
    <cellStyle name="Comma 4 2 2 5 4 3 3" xfId="31192" xr:uid="{303DD8DB-14CC-4F58-B78A-404DD62634AD}"/>
    <cellStyle name="Comma 4 2 2 5 4 3 4" xfId="22744" xr:uid="{7B188E36-B518-4D6F-9C46-52F2C2343C61}"/>
    <cellStyle name="Comma 4 2 2 5 4 4" xfId="10079" xr:uid="{3BD66E18-21CF-4279-8280-8047F650B317}"/>
    <cellStyle name="Comma 4 2 2 5 4 4 2" xfId="36254" xr:uid="{752D9E85-4DCB-43CA-9959-A491843A67CC}"/>
    <cellStyle name="Comma 4 2 2 5 4 5" xfId="26974" xr:uid="{EC99B15C-676E-4E85-922E-0B64AE5C824B}"/>
    <cellStyle name="Comma 4 2 2 5 4 6" xfId="18527" xr:uid="{C5413F87-7458-4159-B876-232BD5520117}"/>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7D2C147E-EB83-4FA0-9FA6-E81F3895A7D2}"/>
    <cellStyle name="Comma 4 2 2 5 5 2 2 2 2" xfId="43029" xr:uid="{4DA6206C-ED88-42AA-BFE3-72DC795D255F}"/>
    <cellStyle name="Comma 4 2 2 5 5 2 2 3" xfId="33750" xr:uid="{19C7BD7D-5766-4F8E-AE85-27B650CAB0C1}"/>
    <cellStyle name="Comma 4 2 2 5 5 2 2 4" xfId="25302" xr:uid="{285CDA67-8069-404C-912F-69657CF8B7FF}"/>
    <cellStyle name="Comma 4 2 2 5 5 2 3" xfId="12637" xr:uid="{F56F5CCD-7040-4F56-A4F4-2FD83D74BB78}"/>
    <cellStyle name="Comma 4 2 2 5 5 2 3 2" xfId="38812" xr:uid="{584D0643-A452-4B49-84CC-CD019A7172DF}"/>
    <cellStyle name="Comma 4 2 2 5 5 2 4" xfId="29532" xr:uid="{D4A84894-5944-4941-9D42-ADA476878B01}"/>
    <cellStyle name="Comma 4 2 2 5 5 2 5" xfId="21085" xr:uid="{8B841FE5-0ABD-4F0A-8FD9-6ADB12A94EDB}"/>
    <cellStyle name="Comma 4 2 2 5 5 3" xfId="6260" xr:uid="{00000000-0005-0000-0000-000051080000}"/>
    <cellStyle name="Comma 4 2 2 5 5 3 2" xfId="14710" xr:uid="{382DC947-0603-4463-B8CB-21138E5F9A13}"/>
    <cellStyle name="Comma 4 2 2 5 5 3 2 2" xfId="40884" xr:uid="{19D9681C-455D-4230-92B6-07192EB2D537}"/>
    <cellStyle name="Comma 4 2 2 5 5 3 3" xfId="31605" xr:uid="{06913C6F-D6FC-4F1E-9B49-ECEE734A0C55}"/>
    <cellStyle name="Comma 4 2 2 5 5 3 4" xfId="23157" xr:uid="{2AA89150-521C-4FBF-B635-C361664C2C50}"/>
    <cellStyle name="Comma 4 2 2 5 5 4" xfId="10492" xr:uid="{E146797D-0B1F-4D9A-ABDA-173FDD92A1F9}"/>
    <cellStyle name="Comma 4 2 2 5 5 4 2" xfId="36667" xr:uid="{52E68E61-12C1-4C22-95D8-5906C63FACA1}"/>
    <cellStyle name="Comma 4 2 2 5 5 5" xfId="27387" xr:uid="{913BC0C8-A4A1-4255-81FE-5FDD26B9F502}"/>
    <cellStyle name="Comma 4 2 2 5 5 6" xfId="18940" xr:uid="{73E2B43C-CADC-4F4B-A2CC-FB14A2595DC4}"/>
    <cellStyle name="Comma 4 2 2 5 6" xfId="2389" xr:uid="{00000000-0005-0000-0000-000052080000}"/>
    <cellStyle name="Comma 4 2 2 5 6 2" xfId="6673" xr:uid="{00000000-0005-0000-0000-000053080000}"/>
    <cellStyle name="Comma 4 2 2 5 6 2 2" xfId="15123" xr:uid="{145ED0CF-FE95-4306-8AAF-B4A30FA3E180}"/>
    <cellStyle name="Comma 4 2 2 5 6 2 2 2" xfId="41297" xr:uid="{D008A810-3496-407A-9A47-1E71809E1BF1}"/>
    <cellStyle name="Comma 4 2 2 5 6 2 3" xfId="32018" xr:uid="{155A75B0-E4D6-485D-BA53-3CAD94CB1DEB}"/>
    <cellStyle name="Comma 4 2 2 5 6 2 4" xfId="23570" xr:uid="{EAA6BA94-0B0F-444B-8B24-8F9BBCA281D1}"/>
    <cellStyle name="Comma 4 2 2 5 6 3" xfId="10905" xr:uid="{E1E080EB-8542-472B-96E7-F46CE0C6C61B}"/>
    <cellStyle name="Comma 4 2 2 5 6 3 2" xfId="37080" xr:uid="{BB3206F6-E58B-4618-ABB1-83D1759E5E17}"/>
    <cellStyle name="Comma 4 2 2 5 6 4" xfId="27800" xr:uid="{BC9F6F7A-D805-4F6F-8749-7C31E1827838}"/>
    <cellStyle name="Comma 4 2 2 5 6 5" xfId="19353" xr:uid="{4ABE321E-8C1E-47F4-9913-5F5B441061AA}"/>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B1169FF1-9850-483E-B026-5F490175BFD6}"/>
    <cellStyle name="Comma 4 2 2 5 8 2 2 2" xfId="41614" xr:uid="{087852D8-956E-4E7D-BD7A-345BCA4D6DF1}"/>
    <cellStyle name="Comma 4 2 2 5 8 2 3" xfId="32335" xr:uid="{9020D3CD-6670-496C-BBA4-363D8950E059}"/>
    <cellStyle name="Comma 4 2 2 5 8 2 4" xfId="23887" xr:uid="{55A81892-713D-4252-B4D4-E51F6E4082DC}"/>
    <cellStyle name="Comma 4 2 2 5 8 3" xfId="11222" xr:uid="{7DB87C46-286D-4335-9EED-C28EA464AE67}"/>
    <cellStyle name="Comma 4 2 2 5 8 3 2" xfId="37397" xr:uid="{D1AF2722-A425-4046-8235-9891D32D6206}"/>
    <cellStyle name="Comma 4 2 2 5 8 4" xfId="28117" xr:uid="{EC9E2970-F5C6-4724-A5BC-5259E8F35D54}"/>
    <cellStyle name="Comma 4 2 2 5 8 5" xfId="19670" xr:uid="{C886F805-15EA-46AE-A462-BF399A15819D}"/>
    <cellStyle name="Comma 4 2 2 5 9" xfId="4607" xr:uid="{00000000-0005-0000-0000-000057080000}"/>
    <cellStyle name="Comma 4 2 2 5 9 2" xfId="13057" xr:uid="{008005C8-A7BF-41D1-A791-FFFECAAA4C03}"/>
    <cellStyle name="Comma 4 2 2 5 9 2 2" xfId="39231" xr:uid="{D81669D3-6B40-40A7-A5C8-07BA3AAE7AC0}"/>
    <cellStyle name="Comma 4 2 2 5 9 3" xfId="29952" xr:uid="{A341DB5E-9855-4757-BCB5-BA988C0AA0BE}"/>
    <cellStyle name="Comma 4 2 2 5 9 4" xfId="21504" xr:uid="{A9D945C4-7330-40ED-8995-F1B885F59B74}"/>
    <cellStyle name="Comma 4 2 3" xfId="136" xr:uid="{00000000-0005-0000-0000-000058080000}"/>
    <cellStyle name="Comma 4 2 3 10" xfId="2768" xr:uid="{00000000-0005-0000-0000-000059080000}"/>
    <cellStyle name="Comma 4 2 3 10 2" xfId="6991" xr:uid="{00000000-0005-0000-0000-00005A080000}"/>
    <cellStyle name="Comma 4 2 3 10 2 2" xfId="15441" xr:uid="{D75B77EC-08C6-41CF-9D09-A4D109FD483D}"/>
    <cellStyle name="Comma 4 2 3 10 2 2 2" xfId="41615" xr:uid="{F7981C9C-8F72-410C-856E-BE1E3E37426A}"/>
    <cellStyle name="Comma 4 2 3 10 2 3" xfId="32336" xr:uid="{813DBD03-2FAC-4884-959A-3278B82067D3}"/>
    <cellStyle name="Comma 4 2 3 10 2 4" xfId="23888" xr:uid="{19110CE4-B64E-40B0-B29F-0A9D4C437E76}"/>
    <cellStyle name="Comma 4 2 3 10 3" xfId="11223" xr:uid="{EE65AE2F-2852-411A-9686-A7B1C0B64F59}"/>
    <cellStyle name="Comma 4 2 3 10 3 2" xfId="37398" xr:uid="{593EA0B7-54C5-482A-A57A-7F3B554C427A}"/>
    <cellStyle name="Comma 4 2 3 10 4" xfId="28118" xr:uid="{2AEFC158-E1D7-4AE8-9590-4286E03720B2}"/>
    <cellStyle name="Comma 4 2 3 10 5" xfId="19671" xr:uid="{4382B103-FEAA-4257-B839-84F5CB5E1397}"/>
    <cellStyle name="Comma 4 2 3 11" xfId="4608" xr:uid="{00000000-0005-0000-0000-00005B080000}"/>
    <cellStyle name="Comma 4 2 3 11 2" xfId="13058" xr:uid="{9D11F64D-9F63-4C1F-A1EF-5F99E54795B0}"/>
    <cellStyle name="Comma 4 2 3 11 2 2" xfId="39232" xr:uid="{BAFD492A-A7C8-4208-8BC5-5D3A2E92D58D}"/>
    <cellStyle name="Comma 4 2 3 11 3" xfId="29953" xr:uid="{E5382772-D7C0-44CB-A04D-18C6AEEDDF7A}"/>
    <cellStyle name="Comma 4 2 3 11 4" xfId="21505" xr:uid="{BC8C853B-6C47-40D1-8957-902B46BFF713}"/>
    <cellStyle name="Comma 4 2 3 12" xfId="8840" xr:uid="{03673B17-E3D8-4D15-832F-C74078B14002}"/>
    <cellStyle name="Comma 4 2 3 12 2" xfId="35015" xr:uid="{F47D01BC-2F47-4BAC-BEAD-237FFBB0B145}"/>
    <cellStyle name="Comma 4 2 3 13" xfId="34183" xr:uid="{3D77DED9-3461-4A33-85A7-9FACCB065C2A}"/>
    <cellStyle name="Comma 4 2 3 14" xfId="25735" xr:uid="{6503349D-7A13-42A0-9DAB-FF3D67E6E12E}"/>
    <cellStyle name="Comma 4 2 3 15" xfId="17288" xr:uid="{5BC4C07D-A861-409D-B1A8-01703025DFCE}"/>
    <cellStyle name="Comma 4 2 3 2" xfId="137" xr:uid="{00000000-0005-0000-0000-00005C080000}"/>
    <cellStyle name="Comma 4 2 3 2 10" xfId="4609" xr:uid="{00000000-0005-0000-0000-00005D080000}"/>
    <cellStyle name="Comma 4 2 3 2 10 2" xfId="13059" xr:uid="{2CB41E7A-DD15-48CA-B29D-4B00DAE59903}"/>
    <cellStyle name="Comma 4 2 3 2 10 2 2" xfId="39233" xr:uid="{1453BC84-5D16-4B2E-A671-3B2D3E573CE4}"/>
    <cellStyle name="Comma 4 2 3 2 10 3" xfId="29954" xr:uid="{9E42CDEF-69DF-4ACB-A1CA-FDD0C06756EA}"/>
    <cellStyle name="Comma 4 2 3 2 10 4" xfId="21506" xr:uid="{30D7BA06-034B-4724-84D3-5935B50F40B8}"/>
    <cellStyle name="Comma 4 2 3 2 11" xfId="8841" xr:uid="{6839C417-0397-4B36-8DC8-FED06F0FD680}"/>
    <cellStyle name="Comma 4 2 3 2 11 2" xfId="35016" xr:uid="{A247FCAA-659B-4DDF-8049-47C1C95C260E}"/>
    <cellStyle name="Comma 4 2 3 2 12" xfId="34184" xr:uid="{CF2A69E1-ED55-4CFF-BAB0-2444310DC3A4}"/>
    <cellStyle name="Comma 4 2 3 2 13" xfId="25736" xr:uid="{8EF51901-F0EE-461E-8C76-CB29FA122D0F}"/>
    <cellStyle name="Comma 4 2 3 2 14" xfId="17289" xr:uid="{6E9BB0E2-1BC2-4927-96D4-52BECB77C475}"/>
    <cellStyle name="Comma 4 2 3 2 2" xfId="138" xr:uid="{00000000-0005-0000-0000-00005E080000}"/>
    <cellStyle name="Comma 4 2 3 2 2 10" xfId="8842" xr:uid="{B66BD73D-4CC8-4675-8B1D-BCF8F7C4740A}"/>
    <cellStyle name="Comma 4 2 3 2 2 10 2" xfId="35017" xr:uid="{45A1E1C8-A3F8-41BF-A8BB-C5234D822BF4}"/>
    <cellStyle name="Comma 4 2 3 2 2 11" xfId="34185" xr:uid="{F65D8EBF-8D23-47A0-855F-4BD03199B2F3}"/>
    <cellStyle name="Comma 4 2 3 2 2 12" xfId="25737" xr:uid="{7857DBB5-6889-4849-A269-E28D9F4D72AE}"/>
    <cellStyle name="Comma 4 2 3 2 2 13" xfId="17290" xr:uid="{F6AB8631-A179-46AE-982F-1FEB1F14568C}"/>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C0B8E0DE-C56B-415E-A691-46879AF6164B}"/>
    <cellStyle name="Comma 4 2 3 2 2 2 2 2 2 2" xfId="41793" xr:uid="{1E2696F4-8639-4BD1-8D64-1C6892112663}"/>
    <cellStyle name="Comma 4 2 3 2 2 2 2 2 3" xfId="32514" xr:uid="{68CDB061-8558-409F-BE4C-7A96CE73A559}"/>
    <cellStyle name="Comma 4 2 3 2 2 2 2 2 4" xfId="24066" xr:uid="{AB021E82-B332-4D89-B5A1-77F4999AF054}"/>
    <cellStyle name="Comma 4 2 3 2 2 2 2 3" xfId="11401" xr:uid="{87B25681-081B-4A72-8E21-4CDD09833A21}"/>
    <cellStyle name="Comma 4 2 3 2 2 2 2 3 2" xfId="37576" xr:uid="{CA7D44B9-31E3-4E2D-A5AC-85A50553E596}"/>
    <cellStyle name="Comma 4 2 3 2 2 2 2 4" xfId="28296" xr:uid="{4A7E5763-72A6-4F9D-A2C1-C3BE6759C1A2}"/>
    <cellStyle name="Comma 4 2 3 2 2 2 2 5" xfId="19849" xr:uid="{8339B5C4-DA64-454C-ABE7-C869EB766CCF}"/>
    <cellStyle name="Comma 4 2 3 2 2 2 3" xfId="5024" xr:uid="{00000000-0005-0000-0000-000062080000}"/>
    <cellStyle name="Comma 4 2 3 2 2 2 3 2" xfId="13474" xr:uid="{8A60C490-1BD4-4BC3-BAED-0C7DD1961925}"/>
    <cellStyle name="Comma 4 2 3 2 2 2 3 2 2" xfId="39648" xr:uid="{D18143AD-E59A-4C5F-9D01-E70E2BD06821}"/>
    <cellStyle name="Comma 4 2 3 2 2 2 3 3" xfId="30369" xr:uid="{A2D0A073-4516-4A70-ADB7-7CCF789D18F2}"/>
    <cellStyle name="Comma 4 2 3 2 2 2 3 4" xfId="21921" xr:uid="{6A6F524B-9107-4B1B-A925-F02FCEF43309}"/>
    <cellStyle name="Comma 4 2 3 2 2 2 4" xfId="9256" xr:uid="{A9913FCF-21F4-4AA0-9352-54FA770171CB}"/>
    <cellStyle name="Comma 4 2 3 2 2 2 4 2" xfId="35431" xr:uid="{EEA6ACFA-A7EB-495F-B557-E130E6915089}"/>
    <cellStyle name="Comma 4 2 3 2 2 2 5" xfId="34601" xr:uid="{22FA02FF-A8BF-47E5-9591-A0085B7C3A99}"/>
    <cellStyle name="Comma 4 2 3 2 2 2 6" xfId="26151" xr:uid="{7991E1BB-CAF0-474E-A383-3FE98F3C7EF2}"/>
    <cellStyle name="Comma 4 2 3 2 2 2 7" xfId="17704" xr:uid="{35F5AA96-061F-4C7D-BEAD-19DA2DF2F033}"/>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B61EC3FB-1FAC-45A9-89BE-8D5A0B320C6C}"/>
    <cellStyle name="Comma 4 2 3 2 2 3 2 2 2 2" xfId="42206" xr:uid="{6A5A4BFA-2F51-4D68-BA88-2E6CC13CCAF0}"/>
    <cellStyle name="Comma 4 2 3 2 2 3 2 2 3" xfId="32927" xr:uid="{7C32B258-F4CE-4BFD-8D4C-A2282E74D209}"/>
    <cellStyle name="Comma 4 2 3 2 2 3 2 2 4" xfId="24479" xr:uid="{72137D9D-90BC-4312-9862-FF4DFCBE0850}"/>
    <cellStyle name="Comma 4 2 3 2 2 3 2 3" xfId="11814" xr:uid="{9A8BAE93-BF96-4CF6-B164-23FD634CF332}"/>
    <cellStyle name="Comma 4 2 3 2 2 3 2 3 2" xfId="37989" xr:uid="{DD1D16DD-E534-41B2-AD12-8C7BEB1504FC}"/>
    <cellStyle name="Comma 4 2 3 2 2 3 2 4" xfId="28709" xr:uid="{91BA23C4-9B81-4623-A1EC-62C00913A29B}"/>
    <cellStyle name="Comma 4 2 3 2 2 3 2 5" xfId="20262" xr:uid="{17B369B6-9B0B-4D64-BB99-201A15DBF222}"/>
    <cellStyle name="Comma 4 2 3 2 2 3 3" xfId="5437" xr:uid="{00000000-0005-0000-0000-000066080000}"/>
    <cellStyle name="Comma 4 2 3 2 2 3 3 2" xfId="13887" xr:uid="{F734CC78-0C40-4D02-87E0-C4BD8ECEE071}"/>
    <cellStyle name="Comma 4 2 3 2 2 3 3 2 2" xfId="40061" xr:uid="{5A2C09F2-AC48-4EE2-8850-EFF855CE3771}"/>
    <cellStyle name="Comma 4 2 3 2 2 3 3 3" xfId="30782" xr:uid="{0146ECD2-27D5-4210-95E6-77B7C13F1A04}"/>
    <cellStyle name="Comma 4 2 3 2 2 3 3 4" xfId="22334" xr:uid="{CC42E8F3-BCF4-4E04-9AA9-D030D18EFBD2}"/>
    <cellStyle name="Comma 4 2 3 2 2 3 4" xfId="9669" xr:uid="{10F99CE9-5F7D-45F3-AE6D-9D5DED975244}"/>
    <cellStyle name="Comma 4 2 3 2 2 3 4 2" xfId="35844" xr:uid="{59643A9E-CB3D-4311-AD08-4C7798C5FA54}"/>
    <cellStyle name="Comma 4 2 3 2 2 3 5" xfId="26564" xr:uid="{C4DEB00B-5C13-4822-84BF-AB0471C98CE8}"/>
    <cellStyle name="Comma 4 2 3 2 2 3 6" xfId="18117" xr:uid="{0F67D3D0-55F3-4445-8999-E1DD2A44200E}"/>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3A29C159-4B77-4AFF-B8E8-C8B96A0663AC}"/>
    <cellStyle name="Comma 4 2 3 2 2 4 2 2 2 2" xfId="42619" xr:uid="{A6A73A8E-7839-4D21-904B-DBEDB4E4B239}"/>
    <cellStyle name="Comma 4 2 3 2 2 4 2 2 3" xfId="33340" xr:uid="{026E3171-4079-42B5-AF09-57FC2B660B1A}"/>
    <cellStyle name="Comma 4 2 3 2 2 4 2 2 4" xfId="24892" xr:uid="{59159B19-1E2A-43F0-82BC-1889A4D372C1}"/>
    <cellStyle name="Comma 4 2 3 2 2 4 2 3" xfId="12227" xr:uid="{D12F9368-2298-4CA0-9A68-D68F34773B3C}"/>
    <cellStyle name="Comma 4 2 3 2 2 4 2 3 2" xfId="38402" xr:uid="{5AE8CAA5-8EC8-4102-AEEF-8A8A8BA72931}"/>
    <cellStyle name="Comma 4 2 3 2 2 4 2 4" xfId="29122" xr:uid="{2EDE3E3C-91C2-4937-BF66-82BAC17C8B15}"/>
    <cellStyle name="Comma 4 2 3 2 2 4 2 5" xfId="20675" xr:uid="{6D290B7B-C9F6-4927-BE2B-0423C343A166}"/>
    <cellStyle name="Comma 4 2 3 2 2 4 3" xfId="5850" xr:uid="{00000000-0005-0000-0000-00006A080000}"/>
    <cellStyle name="Comma 4 2 3 2 2 4 3 2" xfId="14300" xr:uid="{9355B43E-D5EF-43D0-ABB5-86D12091632B}"/>
    <cellStyle name="Comma 4 2 3 2 2 4 3 2 2" xfId="40474" xr:uid="{8BC47DF2-6BE9-4749-8DEC-2334097955FD}"/>
    <cellStyle name="Comma 4 2 3 2 2 4 3 3" xfId="31195" xr:uid="{4CA6AD0B-4B11-4C6C-9C27-3E2936B4240D}"/>
    <cellStyle name="Comma 4 2 3 2 2 4 3 4" xfId="22747" xr:uid="{543173C9-3004-4E1F-9081-606ECA0392B4}"/>
    <cellStyle name="Comma 4 2 3 2 2 4 4" xfId="10082" xr:uid="{E3BDFD64-000F-4AAF-9393-2FB337B8471A}"/>
    <cellStyle name="Comma 4 2 3 2 2 4 4 2" xfId="36257" xr:uid="{821E12D7-106F-45B0-9570-5DF020231BA0}"/>
    <cellStyle name="Comma 4 2 3 2 2 4 5" xfId="26977" xr:uid="{8DCF0DD1-FDDD-45E8-83BE-118D53CF277E}"/>
    <cellStyle name="Comma 4 2 3 2 2 4 6" xfId="18530" xr:uid="{EEA8934D-81B2-413F-BC7B-232FB20E7EA8}"/>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2DF6D433-28DF-4380-B85E-C5801EC6C9E3}"/>
    <cellStyle name="Comma 4 2 3 2 2 5 2 2 2 2" xfId="43032" xr:uid="{C51BC970-D6C9-4F3F-B405-C787A9836331}"/>
    <cellStyle name="Comma 4 2 3 2 2 5 2 2 3" xfId="33753" xr:uid="{30BE6D16-AA75-4494-A179-97D10C21D920}"/>
    <cellStyle name="Comma 4 2 3 2 2 5 2 2 4" xfId="25305" xr:uid="{249086DA-3CB2-4665-9478-869F4A4F0ED9}"/>
    <cellStyle name="Comma 4 2 3 2 2 5 2 3" xfId="12640" xr:uid="{9826A703-AB9D-42AC-BAE5-23BA06C5E67E}"/>
    <cellStyle name="Comma 4 2 3 2 2 5 2 3 2" xfId="38815" xr:uid="{7F00928C-2E0A-423F-A4B7-F0CB4808A84D}"/>
    <cellStyle name="Comma 4 2 3 2 2 5 2 4" xfId="29535" xr:uid="{FC5CFE1E-AD04-41A6-8A3A-B0A8C5567E15}"/>
    <cellStyle name="Comma 4 2 3 2 2 5 2 5" xfId="21088" xr:uid="{759D0C85-4CAD-40EB-99D2-63611B5090B7}"/>
    <cellStyle name="Comma 4 2 3 2 2 5 3" xfId="6263" xr:uid="{00000000-0005-0000-0000-00006E080000}"/>
    <cellStyle name="Comma 4 2 3 2 2 5 3 2" xfId="14713" xr:uid="{36A914B9-6B14-4EFA-927C-FC544EF0E4F6}"/>
    <cellStyle name="Comma 4 2 3 2 2 5 3 2 2" xfId="40887" xr:uid="{63F9482F-0BEA-4EFC-BE38-97CA5CA170A9}"/>
    <cellStyle name="Comma 4 2 3 2 2 5 3 3" xfId="31608" xr:uid="{1F4CD902-46CC-4CBE-8870-2FFF80450897}"/>
    <cellStyle name="Comma 4 2 3 2 2 5 3 4" xfId="23160" xr:uid="{2F838771-B406-4FE4-9701-60F30E74DB68}"/>
    <cellStyle name="Comma 4 2 3 2 2 5 4" xfId="10495" xr:uid="{46EEC0F9-11C2-48FA-8205-8FAAE2DF8E85}"/>
    <cellStyle name="Comma 4 2 3 2 2 5 4 2" xfId="36670" xr:uid="{80D79968-61B7-4B4A-B960-1A12EEF5E86F}"/>
    <cellStyle name="Comma 4 2 3 2 2 5 5" xfId="27390" xr:uid="{42C931FE-19D6-4D6B-96C4-7140F14BEB6D}"/>
    <cellStyle name="Comma 4 2 3 2 2 5 6" xfId="18943" xr:uid="{783DD597-47CA-420A-B76B-C390B3F46AB8}"/>
    <cellStyle name="Comma 4 2 3 2 2 6" xfId="2392" xr:uid="{00000000-0005-0000-0000-00006F080000}"/>
    <cellStyle name="Comma 4 2 3 2 2 6 2" xfId="6676" xr:uid="{00000000-0005-0000-0000-000070080000}"/>
    <cellStyle name="Comma 4 2 3 2 2 6 2 2" xfId="15126" xr:uid="{F02B444C-36D6-43E8-9E62-C0E8809E7E84}"/>
    <cellStyle name="Comma 4 2 3 2 2 6 2 2 2" xfId="41300" xr:uid="{09F2D698-0604-4C63-950E-947EE25B74EC}"/>
    <cellStyle name="Comma 4 2 3 2 2 6 2 3" xfId="32021" xr:uid="{48DBD111-C0CA-471A-A7E0-8EB9721790F5}"/>
    <cellStyle name="Comma 4 2 3 2 2 6 2 4" xfId="23573" xr:uid="{E6951F93-B8A4-4B76-8616-A8009440E3EE}"/>
    <cellStyle name="Comma 4 2 3 2 2 6 3" xfId="10908" xr:uid="{2A81DF22-76F4-452C-B581-BCF211B4097A}"/>
    <cellStyle name="Comma 4 2 3 2 2 6 3 2" xfId="37083" xr:uid="{07D0900D-2ED7-4A00-92C3-A1D6E1B5674C}"/>
    <cellStyle name="Comma 4 2 3 2 2 6 4" xfId="27803" xr:uid="{0CA7504D-AA72-4CD1-B9C8-60D8BA7A7D58}"/>
    <cellStyle name="Comma 4 2 3 2 2 6 5" xfId="19356" xr:uid="{1D570EA5-69DD-4D47-980B-FA4741BED212}"/>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68DC120D-A9AC-4FC2-A566-7F879394C9D1}"/>
    <cellStyle name="Comma 4 2 3 2 2 8 2 2 2" xfId="41617" xr:uid="{1D7A052D-AF9A-4C70-8352-C7EEF1E4BB32}"/>
    <cellStyle name="Comma 4 2 3 2 2 8 2 3" xfId="32338" xr:uid="{0098A553-09A0-4D9E-BD43-6FA6F12F0D80}"/>
    <cellStyle name="Comma 4 2 3 2 2 8 2 4" xfId="23890" xr:uid="{E40B771C-DAEC-41F0-8474-38F7BD97462B}"/>
    <cellStyle name="Comma 4 2 3 2 2 8 3" xfId="11225" xr:uid="{66DC1553-B77B-4213-8826-485EFAC2FC8D}"/>
    <cellStyle name="Comma 4 2 3 2 2 8 3 2" xfId="37400" xr:uid="{1A67EC10-6D0A-445A-A576-F62487AD1DAE}"/>
    <cellStyle name="Comma 4 2 3 2 2 8 4" xfId="28120" xr:uid="{FF5BB5DE-6289-4115-821F-1BB289DFB889}"/>
    <cellStyle name="Comma 4 2 3 2 2 8 5" xfId="19673" xr:uid="{017D52BB-B461-46EA-9A17-18289629D262}"/>
    <cellStyle name="Comma 4 2 3 2 2 9" xfId="4610" xr:uid="{00000000-0005-0000-0000-000074080000}"/>
    <cellStyle name="Comma 4 2 3 2 2 9 2" xfId="13060" xr:uid="{A8D6C430-8899-4D4B-AB6F-FFBD3F71D17B}"/>
    <cellStyle name="Comma 4 2 3 2 2 9 2 2" xfId="39234" xr:uid="{E9A89F74-23B1-4D1F-90B2-DBF14ACBB985}"/>
    <cellStyle name="Comma 4 2 3 2 2 9 3" xfId="29955" xr:uid="{2C1A5629-DA6A-447F-AE73-F9D2B981762E}"/>
    <cellStyle name="Comma 4 2 3 2 2 9 4" xfId="21507" xr:uid="{903F9116-EBBE-4D3F-9B63-DC901D1D93A3}"/>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7E52B8B6-FA62-4C25-A7FD-B762D4BCEA87}"/>
    <cellStyle name="Comma 4 2 3 2 3 2 2 2 2" xfId="41792" xr:uid="{A68FB2B7-90E4-4CAA-B258-5935401F35DB}"/>
    <cellStyle name="Comma 4 2 3 2 3 2 2 3" xfId="32513" xr:uid="{B02D1DEC-1512-4684-8BE4-BEA900957FA6}"/>
    <cellStyle name="Comma 4 2 3 2 3 2 2 4" xfId="24065" xr:uid="{04CC88C4-3AF9-40C4-A9E1-58B77FE51A6A}"/>
    <cellStyle name="Comma 4 2 3 2 3 2 3" xfId="11400" xr:uid="{FFB30509-A0E3-4FB7-A0C9-FD8DB0114F46}"/>
    <cellStyle name="Comma 4 2 3 2 3 2 3 2" xfId="37575" xr:uid="{F9821466-50EB-4DEC-9240-0A347CB079A5}"/>
    <cellStyle name="Comma 4 2 3 2 3 2 4" xfId="28295" xr:uid="{E746BD3D-1A43-400F-852F-6C029EEF08BF}"/>
    <cellStyle name="Comma 4 2 3 2 3 2 5" xfId="19848" xr:uid="{A956EF66-E274-4B2B-8412-83927BED5C67}"/>
    <cellStyle name="Comma 4 2 3 2 3 3" xfId="5023" xr:uid="{00000000-0005-0000-0000-000078080000}"/>
    <cellStyle name="Comma 4 2 3 2 3 3 2" xfId="13473" xr:uid="{7E0F3EC8-47E5-4B48-956E-5EA211B67371}"/>
    <cellStyle name="Comma 4 2 3 2 3 3 2 2" xfId="39647" xr:uid="{85DDB231-CB9C-4E43-AEF0-268249A1EAFE}"/>
    <cellStyle name="Comma 4 2 3 2 3 3 3" xfId="30368" xr:uid="{012A80FF-A14F-4A78-9A42-AD5C0B6A56CD}"/>
    <cellStyle name="Comma 4 2 3 2 3 3 4" xfId="21920" xr:uid="{CA749FF9-22B6-4F3F-BB8B-3994F78BBB3A}"/>
    <cellStyle name="Comma 4 2 3 2 3 4" xfId="9255" xr:uid="{011137A8-5DCD-44E7-B61C-DF3218A3E831}"/>
    <cellStyle name="Comma 4 2 3 2 3 4 2" xfId="35430" xr:uid="{8D28E2D8-C763-40DA-9492-2C9A0C6168DD}"/>
    <cellStyle name="Comma 4 2 3 2 3 5" xfId="34600" xr:uid="{88D561E9-851B-494E-AA79-58EB6A200611}"/>
    <cellStyle name="Comma 4 2 3 2 3 6" xfId="26150" xr:uid="{6FE02B2C-0CA1-4A34-83EC-F0E6A9BD8678}"/>
    <cellStyle name="Comma 4 2 3 2 3 7" xfId="17703" xr:uid="{584AB861-E77E-4F7A-BB38-399392445C1F}"/>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569F052C-DDFE-4B5B-9AC4-38C1D9EBA4B6}"/>
    <cellStyle name="Comma 4 2 3 2 4 2 2 2 2" xfId="42205" xr:uid="{98F56DAE-17F6-47E5-B03C-B90F1562C14D}"/>
    <cellStyle name="Comma 4 2 3 2 4 2 2 3" xfId="32926" xr:uid="{3AEC7A20-C05C-4ED4-9A9E-2D1201AB7D66}"/>
    <cellStyle name="Comma 4 2 3 2 4 2 2 4" xfId="24478" xr:uid="{923A24ED-90A8-47B2-98A0-96CC9D26A534}"/>
    <cellStyle name="Comma 4 2 3 2 4 2 3" xfId="11813" xr:uid="{978D2E41-772F-4FFB-A59E-D077F8C77DC8}"/>
    <cellStyle name="Comma 4 2 3 2 4 2 3 2" xfId="37988" xr:uid="{7C2E53BD-92F3-405A-AE28-2F53EB02AC63}"/>
    <cellStyle name="Comma 4 2 3 2 4 2 4" xfId="28708" xr:uid="{742CAED4-1742-4251-8408-5E1A2E3D0790}"/>
    <cellStyle name="Comma 4 2 3 2 4 2 5" xfId="20261" xr:uid="{004A2FAC-F12E-4F69-B505-946E2E1EB0BF}"/>
    <cellStyle name="Comma 4 2 3 2 4 3" xfId="5436" xr:uid="{00000000-0005-0000-0000-00007C080000}"/>
    <cellStyle name="Comma 4 2 3 2 4 3 2" xfId="13886" xr:uid="{FB96731B-FA42-49A2-80F4-335460AA1907}"/>
    <cellStyle name="Comma 4 2 3 2 4 3 2 2" xfId="40060" xr:uid="{D9B6A718-8330-41F3-A88F-5073DC428375}"/>
    <cellStyle name="Comma 4 2 3 2 4 3 3" xfId="30781" xr:uid="{5847D265-0209-4F94-9823-5EDB98E9F7BF}"/>
    <cellStyle name="Comma 4 2 3 2 4 3 4" xfId="22333" xr:uid="{978F7FF4-1A14-4A74-B07C-179635B418A3}"/>
    <cellStyle name="Comma 4 2 3 2 4 4" xfId="9668" xr:uid="{3F0FEC38-2A61-4BEB-99F0-ACA215636B8F}"/>
    <cellStyle name="Comma 4 2 3 2 4 4 2" xfId="35843" xr:uid="{5E5F6A75-D95C-47C0-B1EA-9F99CAE1F23B}"/>
    <cellStyle name="Comma 4 2 3 2 4 5" xfId="26563" xr:uid="{05027FBD-E9FE-4553-9328-303B763AEA91}"/>
    <cellStyle name="Comma 4 2 3 2 4 6" xfId="18116" xr:uid="{6E974B44-D9F9-4B17-9AD5-860E1D21D587}"/>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D0C1EEF8-ED37-48E9-890C-6CFEBCACE661}"/>
    <cellStyle name="Comma 4 2 3 2 5 2 2 2 2" xfId="42618" xr:uid="{7551D5B5-D066-4F58-AE63-A888DFA589BF}"/>
    <cellStyle name="Comma 4 2 3 2 5 2 2 3" xfId="33339" xr:uid="{47D97316-5B12-4EA1-8BAA-3C7EFD3C6CB9}"/>
    <cellStyle name="Comma 4 2 3 2 5 2 2 4" xfId="24891" xr:uid="{C3E80714-D813-48E5-92CF-0FC1308AC7A9}"/>
    <cellStyle name="Comma 4 2 3 2 5 2 3" xfId="12226" xr:uid="{33F93E9F-37C0-4CAF-9F44-74550D917257}"/>
    <cellStyle name="Comma 4 2 3 2 5 2 3 2" xfId="38401" xr:uid="{257DB981-24C3-413D-9C8D-6BA1DFF3F681}"/>
    <cellStyle name="Comma 4 2 3 2 5 2 4" xfId="29121" xr:uid="{8050FE34-5768-4353-9591-CF3006BAC0A4}"/>
    <cellStyle name="Comma 4 2 3 2 5 2 5" xfId="20674" xr:uid="{1E5EC6B9-EB86-4B8D-9F2F-BB0DE92F736A}"/>
    <cellStyle name="Comma 4 2 3 2 5 3" xfId="5849" xr:uid="{00000000-0005-0000-0000-000080080000}"/>
    <cellStyle name="Comma 4 2 3 2 5 3 2" xfId="14299" xr:uid="{EE442BC5-9D79-4344-836B-10F6CEB043CD}"/>
    <cellStyle name="Comma 4 2 3 2 5 3 2 2" xfId="40473" xr:uid="{20A070F3-C6C5-4554-A45F-DE51C673434E}"/>
    <cellStyle name="Comma 4 2 3 2 5 3 3" xfId="31194" xr:uid="{D38BE654-ECD1-4F90-9779-326D05CC6745}"/>
    <cellStyle name="Comma 4 2 3 2 5 3 4" xfId="22746" xr:uid="{B94C49D2-F316-4E46-9FA6-C92949FAC220}"/>
    <cellStyle name="Comma 4 2 3 2 5 4" xfId="10081" xr:uid="{E4C21902-4D7E-41D5-926C-D34943501C01}"/>
    <cellStyle name="Comma 4 2 3 2 5 4 2" xfId="36256" xr:uid="{A4B5BB1D-2A36-4BEF-A04C-81D0E03FB2BF}"/>
    <cellStyle name="Comma 4 2 3 2 5 5" xfId="26976" xr:uid="{00EF6547-50D7-44E0-A5F3-B8050402C048}"/>
    <cellStyle name="Comma 4 2 3 2 5 6" xfId="18529" xr:uid="{47EC756A-842C-4C7E-BD35-205F3DB6B0DB}"/>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74DB909B-A4B8-452D-B097-A93475D6159D}"/>
    <cellStyle name="Comma 4 2 3 2 6 2 2 2 2" xfId="43031" xr:uid="{A511D5C9-BE9A-4068-A396-EA5669CC6CD7}"/>
    <cellStyle name="Comma 4 2 3 2 6 2 2 3" xfId="33752" xr:uid="{D7F1F231-A9A0-42E9-8B4A-E28178889D2A}"/>
    <cellStyle name="Comma 4 2 3 2 6 2 2 4" xfId="25304" xr:uid="{6E635860-41AB-419D-9E6F-B4607BEAA8B4}"/>
    <cellStyle name="Comma 4 2 3 2 6 2 3" xfId="12639" xr:uid="{691224F2-32D2-4B8A-91E4-E58C9140F662}"/>
    <cellStyle name="Comma 4 2 3 2 6 2 3 2" xfId="38814" xr:uid="{3D63F89C-47F9-4024-8409-FD64E19E74CE}"/>
    <cellStyle name="Comma 4 2 3 2 6 2 4" xfId="29534" xr:uid="{C36263FE-97D8-445B-8E2D-9F93199BB70E}"/>
    <cellStyle name="Comma 4 2 3 2 6 2 5" xfId="21087" xr:uid="{AEB0E637-3581-4A0F-8B00-373612B12601}"/>
    <cellStyle name="Comma 4 2 3 2 6 3" xfId="6262" xr:uid="{00000000-0005-0000-0000-000084080000}"/>
    <cellStyle name="Comma 4 2 3 2 6 3 2" xfId="14712" xr:uid="{C2729EEF-6A01-49AC-AAEC-31D2A8A315C0}"/>
    <cellStyle name="Comma 4 2 3 2 6 3 2 2" xfId="40886" xr:uid="{2468CA37-AF18-4241-BA42-575177B4D4FA}"/>
    <cellStyle name="Comma 4 2 3 2 6 3 3" xfId="31607" xr:uid="{A30D5FC3-2BB6-4DCC-88BF-C999636DF379}"/>
    <cellStyle name="Comma 4 2 3 2 6 3 4" xfId="23159" xr:uid="{ED158DCC-047D-4999-B1D4-2C8D9D5D3FFD}"/>
    <cellStyle name="Comma 4 2 3 2 6 4" xfId="10494" xr:uid="{F03CF1FA-570C-41A5-9F23-8480D1DD6E47}"/>
    <cellStyle name="Comma 4 2 3 2 6 4 2" xfId="36669" xr:uid="{EEB0972E-1393-469C-936B-CB1BEE246908}"/>
    <cellStyle name="Comma 4 2 3 2 6 5" xfId="27389" xr:uid="{8C4F7F15-0CF5-43F9-BF29-0411197EC070}"/>
    <cellStyle name="Comma 4 2 3 2 6 6" xfId="18942" xr:uid="{77511EA7-6777-4201-872E-03208B7D2626}"/>
    <cellStyle name="Comma 4 2 3 2 7" xfId="2391" xr:uid="{00000000-0005-0000-0000-000085080000}"/>
    <cellStyle name="Comma 4 2 3 2 7 2" xfId="6675" xr:uid="{00000000-0005-0000-0000-000086080000}"/>
    <cellStyle name="Comma 4 2 3 2 7 2 2" xfId="15125" xr:uid="{08D8DB70-AD8A-4D8A-B31F-4C99D3D832D6}"/>
    <cellStyle name="Comma 4 2 3 2 7 2 2 2" xfId="41299" xr:uid="{10871579-D24F-48DE-8310-431F92F404A1}"/>
    <cellStyle name="Comma 4 2 3 2 7 2 3" xfId="32020" xr:uid="{758A50F2-5ACB-464D-A370-459E2E8C9F37}"/>
    <cellStyle name="Comma 4 2 3 2 7 2 4" xfId="23572" xr:uid="{D4BA1071-69CB-4C86-B0A0-19836B62CEEF}"/>
    <cellStyle name="Comma 4 2 3 2 7 3" xfId="10907" xr:uid="{0A8C0088-5B89-4935-BF73-FBF041A38F19}"/>
    <cellStyle name="Comma 4 2 3 2 7 3 2" xfId="37082" xr:uid="{9FAFCF2E-47FE-4918-954A-38AD663D332C}"/>
    <cellStyle name="Comma 4 2 3 2 7 4" xfId="27802" xr:uid="{EB4A36F4-18C9-4C02-9670-05E10287A7D1}"/>
    <cellStyle name="Comma 4 2 3 2 7 5" xfId="19355" xr:uid="{0370326C-0F39-4E94-A5CB-2666D551433A}"/>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5F6DD697-86BE-44ED-B08C-E1FB53148A67}"/>
    <cellStyle name="Comma 4 2 3 2 9 2 2 2" xfId="41616" xr:uid="{AAA09EA5-934E-45EF-BD52-7C5B2D45462D}"/>
    <cellStyle name="Comma 4 2 3 2 9 2 3" xfId="32337" xr:uid="{B9AD348B-025B-4865-A401-6F8B0B797358}"/>
    <cellStyle name="Comma 4 2 3 2 9 2 4" xfId="23889" xr:uid="{757DD102-EF97-43DD-A7F7-C7D0A87B6150}"/>
    <cellStyle name="Comma 4 2 3 2 9 3" xfId="11224" xr:uid="{CD0A2EE9-74E8-4D66-BBAA-711540912A6C}"/>
    <cellStyle name="Comma 4 2 3 2 9 3 2" xfId="37399" xr:uid="{B72FC906-6E5A-47A3-B4B2-A622857445F4}"/>
    <cellStyle name="Comma 4 2 3 2 9 4" xfId="28119" xr:uid="{EFF12DE9-7E24-41D3-9B4D-C60B1CFE6B7A}"/>
    <cellStyle name="Comma 4 2 3 2 9 5" xfId="19672" xr:uid="{A8970D14-D60E-48D8-B9F3-EB4ABE135B4F}"/>
    <cellStyle name="Comma 4 2 3 3" xfId="139" xr:uid="{00000000-0005-0000-0000-00008A080000}"/>
    <cellStyle name="Comma 4 2 3 3 10" xfId="8843" xr:uid="{5024485E-B61C-494F-BED3-8C8FAAD1D9BD}"/>
    <cellStyle name="Comma 4 2 3 3 10 2" xfId="35018" xr:uid="{4F65E199-53C6-4007-9F14-4AFD313BB3E5}"/>
    <cellStyle name="Comma 4 2 3 3 11" xfId="34186" xr:uid="{7728F77D-5CFB-4AA7-8F10-CC56088702EC}"/>
    <cellStyle name="Comma 4 2 3 3 12" xfId="25738" xr:uid="{8F3E3C61-5F74-40FF-AD7E-12BBA5646C90}"/>
    <cellStyle name="Comma 4 2 3 3 13" xfId="17291" xr:uid="{3D0A9A87-63DC-43F7-9332-8474B43C37DE}"/>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1A881FEC-87E9-4FA9-8C7D-A171090DFFEE}"/>
    <cellStyle name="Comma 4 2 3 3 2 2 2 2 2" xfId="41794" xr:uid="{5206AD3A-4E8B-4A64-B7DF-011194243592}"/>
    <cellStyle name="Comma 4 2 3 3 2 2 2 3" xfId="32515" xr:uid="{1ED64F81-893B-4FFF-9622-A43F578B1292}"/>
    <cellStyle name="Comma 4 2 3 3 2 2 2 4" xfId="24067" xr:uid="{D328CB95-D4F7-469B-8E2F-D8504EBD75F5}"/>
    <cellStyle name="Comma 4 2 3 3 2 2 3" xfId="11402" xr:uid="{42952298-F979-4B6F-85FA-DDC26ABDC83A}"/>
    <cellStyle name="Comma 4 2 3 3 2 2 3 2" xfId="37577" xr:uid="{54C9116B-5C30-4C7E-ACE3-EF01AD07302F}"/>
    <cellStyle name="Comma 4 2 3 3 2 2 4" xfId="28297" xr:uid="{11C3996F-B95B-4496-8185-347AB8B1B751}"/>
    <cellStyle name="Comma 4 2 3 3 2 2 5" xfId="19850" xr:uid="{D4179753-ACB6-462F-AB81-02FD2C3ECF4F}"/>
    <cellStyle name="Comma 4 2 3 3 2 3" xfId="5025" xr:uid="{00000000-0005-0000-0000-00008E080000}"/>
    <cellStyle name="Comma 4 2 3 3 2 3 2" xfId="13475" xr:uid="{66983471-D67A-4315-A4D4-78AB5511F0E2}"/>
    <cellStyle name="Comma 4 2 3 3 2 3 2 2" xfId="39649" xr:uid="{36F47CD8-58FF-4271-93D1-A6E5F20D9028}"/>
    <cellStyle name="Comma 4 2 3 3 2 3 3" xfId="30370" xr:uid="{17D817C1-C15B-49C8-A858-671B19B593B5}"/>
    <cellStyle name="Comma 4 2 3 3 2 3 4" xfId="21922" xr:uid="{6FDA65F7-1244-4FE7-8278-4E3318525ECE}"/>
    <cellStyle name="Comma 4 2 3 3 2 4" xfId="9257" xr:uid="{84A01BF8-02D3-485F-9865-A5B0D4DC4EE7}"/>
    <cellStyle name="Comma 4 2 3 3 2 4 2" xfId="35432" xr:uid="{45CFD812-E9DC-4B2A-B4A4-A5E64040DD56}"/>
    <cellStyle name="Comma 4 2 3 3 2 5" xfId="34602" xr:uid="{DBF473BD-A4D1-48E4-A4D1-5E45AB67A959}"/>
    <cellStyle name="Comma 4 2 3 3 2 6" xfId="26152" xr:uid="{CDD55638-EA96-409C-94D8-40F387CA7819}"/>
    <cellStyle name="Comma 4 2 3 3 2 7" xfId="17705" xr:uid="{FE5873E3-2778-4BDF-A259-B4ADD14704CC}"/>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D10D4F59-5DF9-42D9-9397-9E03FA17291F}"/>
    <cellStyle name="Comma 4 2 3 3 3 2 2 2 2" xfId="42207" xr:uid="{0E375B80-38CE-4F4A-9525-8203289FB19C}"/>
    <cellStyle name="Comma 4 2 3 3 3 2 2 3" xfId="32928" xr:uid="{28591A9B-B6B8-47B5-A66F-4568A93D3991}"/>
    <cellStyle name="Comma 4 2 3 3 3 2 2 4" xfId="24480" xr:uid="{A37A236F-F136-443A-917B-84D05DB0CC05}"/>
    <cellStyle name="Comma 4 2 3 3 3 2 3" xfId="11815" xr:uid="{D1623D6F-0C65-4F57-A46C-BB186880A781}"/>
    <cellStyle name="Comma 4 2 3 3 3 2 3 2" xfId="37990" xr:uid="{DDE8F65F-B433-4ED7-9FFD-D4BE6BEC2EC1}"/>
    <cellStyle name="Comma 4 2 3 3 3 2 4" xfId="28710" xr:uid="{3F447F7B-7ED9-4406-BCE3-DA79D1FCB4D4}"/>
    <cellStyle name="Comma 4 2 3 3 3 2 5" xfId="20263" xr:uid="{599E92B0-465A-49B5-9066-18B30B54E9FF}"/>
    <cellStyle name="Comma 4 2 3 3 3 3" xfId="5438" xr:uid="{00000000-0005-0000-0000-000092080000}"/>
    <cellStyle name="Comma 4 2 3 3 3 3 2" xfId="13888" xr:uid="{870E216E-FFD9-4A6E-8FDB-638CF9A4F81D}"/>
    <cellStyle name="Comma 4 2 3 3 3 3 2 2" xfId="40062" xr:uid="{F82E9C0C-2133-4457-8032-3D40756653A3}"/>
    <cellStyle name="Comma 4 2 3 3 3 3 3" xfId="30783" xr:uid="{829EEE30-148F-4010-B8A9-64FEF50E921E}"/>
    <cellStyle name="Comma 4 2 3 3 3 3 4" xfId="22335" xr:uid="{C210025F-D824-41D4-96A8-DBD06313C9FD}"/>
    <cellStyle name="Comma 4 2 3 3 3 4" xfId="9670" xr:uid="{D35117AC-A1F0-436A-98BE-3E822379C36F}"/>
    <cellStyle name="Comma 4 2 3 3 3 4 2" xfId="35845" xr:uid="{A993A9EB-B7EA-486C-BBFD-4BCF8E4E9BE3}"/>
    <cellStyle name="Comma 4 2 3 3 3 5" xfId="26565" xr:uid="{417A7739-5A48-43FD-BED6-1DF031E9F7B9}"/>
    <cellStyle name="Comma 4 2 3 3 3 6" xfId="18118" xr:uid="{A0915913-E22A-4484-8C2D-15B4B2248FEF}"/>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32FF6741-9D8B-48FD-AC3C-760C70A18660}"/>
    <cellStyle name="Comma 4 2 3 3 4 2 2 2 2" xfId="42620" xr:uid="{3D6485D8-5AF5-45AC-9DC5-4A59ED307C3F}"/>
    <cellStyle name="Comma 4 2 3 3 4 2 2 3" xfId="33341" xr:uid="{7B192340-A14B-43E4-A2F7-57E3CB60A1A8}"/>
    <cellStyle name="Comma 4 2 3 3 4 2 2 4" xfId="24893" xr:uid="{3AC39F67-96F6-4B51-B91E-BBBF920E4AE8}"/>
    <cellStyle name="Comma 4 2 3 3 4 2 3" xfId="12228" xr:uid="{83D53B34-425C-45E6-9531-9DF1C9163140}"/>
    <cellStyle name="Comma 4 2 3 3 4 2 3 2" xfId="38403" xr:uid="{29A7BAFC-0C0C-488F-B4D7-505BCCBA88E7}"/>
    <cellStyle name="Comma 4 2 3 3 4 2 4" xfId="29123" xr:uid="{1D4F525D-8CE3-44DB-870F-840402599FDB}"/>
    <cellStyle name="Comma 4 2 3 3 4 2 5" xfId="20676" xr:uid="{B7321EF3-E87C-4289-8900-99F89EE160A0}"/>
    <cellStyle name="Comma 4 2 3 3 4 3" xfId="5851" xr:uid="{00000000-0005-0000-0000-000096080000}"/>
    <cellStyle name="Comma 4 2 3 3 4 3 2" xfId="14301" xr:uid="{35206086-B0FA-4FA3-BA57-9DF119D96A9C}"/>
    <cellStyle name="Comma 4 2 3 3 4 3 2 2" xfId="40475" xr:uid="{99D45ED7-54E6-492C-BB84-F77669836563}"/>
    <cellStyle name="Comma 4 2 3 3 4 3 3" xfId="31196" xr:uid="{6FF906AF-93DA-46CB-AB41-E82D15E17FBB}"/>
    <cellStyle name="Comma 4 2 3 3 4 3 4" xfId="22748" xr:uid="{692D2BEE-0A65-4D7B-A366-8D21FFCE02B8}"/>
    <cellStyle name="Comma 4 2 3 3 4 4" xfId="10083" xr:uid="{DC216CA3-D92D-4A65-951D-9909BCC499E1}"/>
    <cellStyle name="Comma 4 2 3 3 4 4 2" xfId="36258" xr:uid="{AB00A514-9956-4A31-A7C6-1F3B6471835D}"/>
    <cellStyle name="Comma 4 2 3 3 4 5" xfId="26978" xr:uid="{27655041-3E2A-4C44-B3EA-1A28DABAE47E}"/>
    <cellStyle name="Comma 4 2 3 3 4 6" xfId="18531" xr:uid="{EB22D2E4-3B19-42B6-9BC3-83F338E1E41E}"/>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B9518C78-132C-40B8-894E-D10D1D67F733}"/>
    <cellStyle name="Comma 4 2 3 3 5 2 2 2 2" xfId="43033" xr:uid="{01A9E74A-FAC8-4B89-BC30-79A7A8B4CDDF}"/>
    <cellStyle name="Comma 4 2 3 3 5 2 2 3" xfId="33754" xr:uid="{DC2F8465-0ECC-44F2-8D40-E669682E10D4}"/>
    <cellStyle name="Comma 4 2 3 3 5 2 2 4" xfId="25306" xr:uid="{99B48C31-4C38-4A10-92C6-D592FE8DC35B}"/>
    <cellStyle name="Comma 4 2 3 3 5 2 3" xfId="12641" xr:uid="{C5BC0056-103A-4FC8-94E2-C2CDCC6072CF}"/>
    <cellStyle name="Comma 4 2 3 3 5 2 3 2" xfId="38816" xr:uid="{EDE2BA97-6C8D-4813-937B-F6E5DECA55D8}"/>
    <cellStyle name="Comma 4 2 3 3 5 2 4" xfId="29536" xr:uid="{94DC1575-20D7-4A84-8D29-B6ACAC4F5DBB}"/>
    <cellStyle name="Comma 4 2 3 3 5 2 5" xfId="21089" xr:uid="{6A09B2A8-A7B9-47BF-816F-B20758E202F0}"/>
    <cellStyle name="Comma 4 2 3 3 5 3" xfId="6264" xr:uid="{00000000-0005-0000-0000-00009A080000}"/>
    <cellStyle name="Comma 4 2 3 3 5 3 2" xfId="14714" xr:uid="{29A13FE9-2869-45C8-A807-2BC44AEBB4D4}"/>
    <cellStyle name="Comma 4 2 3 3 5 3 2 2" xfId="40888" xr:uid="{95A3E067-39BD-417F-9FAA-88A326101258}"/>
    <cellStyle name="Comma 4 2 3 3 5 3 3" xfId="31609" xr:uid="{E23BD3AB-DBF4-4D82-B9E5-E57F3061B9B3}"/>
    <cellStyle name="Comma 4 2 3 3 5 3 4" xfId="23161" xr:uid="{72999227-F715-4DD1-B7CA-63429171C5DD}"/>
    <cellStyle name="Comma 4 2 3 3 5 4" xfId="10496" xr:uid="{AAA29EC5-CB84-4CEB-A2BF-6CCDEF57DF26}"/>
    <cellStyle name="Comma 4 2 3 3 5 4 2" xfId="36671" xr:uid="{F380DCF7-7A3E-4E95-847E-242F2AC290B5}"/>
    <cellStyle name="Comma 4 2 3 3 5 5" xfId="27391" xr:uid="{3959EED3-7775-4946-B307-9A624E987B48}"/>
    <cellStyle name="Comma 4 2 3 3 5 6" xfId="18944" xr:uid="{0F55B7DE-A957-4BA7-B73E-0A2C51416E75}"/>
    <cellStyle name="Comma 4 2 3 3 6" xfId="2393" xr:uid="{00000000-0005-0000-0000-00009B080000}"/>
    <cellStyle name="Comma 4 2 3 3 6 2" xfId="6677" xr:uid="{00000000-0005-0000-0000-00009C080000}"/>
    <cellStyle name="Comma 4 2 3 3 6 2 2" xfId="15127" xr:uid="{BB0B8268-260C-4C59-BC99-36D7F38700AD}"/>
    <cellStyle name="Comma 4 2 3 3 6 2 2 2" xfId="41301" xr:uid="{D3F77E07-AE1C-4FE0-9EDB-CDCA6F0E7050}"/>
    <cellStyle name="Comma 4 2 3 3 6 2 3" xfId="32022" xr:uid="{60C3BA06-362E-4A80-8F42-8196FE8F5A93}"/>
    <cellStyle name="Comma 4 2 3 3 6 2 4" xfId="23574" xr:uid="{243ACA78-A3D7-4A40-8B52-88D55AAEDFE4}"/>
    <cellStyle name="Comma 4 2 3 3 6 3" xfId="10909" xr:uid="{35AAB29C-1A29-4E13-B565-AEE72E2347DD}"/>
    <cellStyle name="Comma 4 2 3 3 6 3 2" xfId="37084" xr:uid="{7A68E3BB-D932-4B6F-9216-5907F44313FC}"/>
    <cellStyle name="Comma 4 2 3 3 6 4" xfId="27804" xr:uid="{5B1507B4-B951-42E5-A7C3-AD0459436922}"/>
    <cellStyle name="Comma 4 2 3 3 6 5" xfId="19357" xr:uid="{DA7C8D18-D3AA-488D-AF6D-58C24ED5D03B}"/>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1BC40AC8-D528-4213-A831-7A797408B564}"/>
    <cellStyle name="Comma 4 2 3 3 8 2 2 2" xfId="41618" xr:uid="{C647B0E0-1860-453B-8879-1E939AFB0C76}"/>
    <cellStyle name="Comma 4 2 3 3 8 2 3" xfId="32339" xr:uid="{4B677A1F-B06F-45F5-8A2A-7826B6D4F2BA}"/>
    <cellStyle name="Comma 4 2 3 3 8 2 4" xfId="23891" xr:uid="{D8FCE283-BBCA-4773-9BAD-EB6EC144C12E}"/>
    <cellStyle name="Comma 4 2 3 3 8 3" xfId="11226" xr:uid="{FB5CDD17-E35B-4CC9-A739-B39829721DEC}"/>
    <cellStyle name="Comma 4 2 3 3 8 3 2" xfId="37401" xr:uid="{CEE1F7E4-05F5-4A39-BCCD-BFFFE737FE47}"/>
    <cellStyle name="Comma 4 2 3 3 8 4" xfId="28121" xr:uid="{D36DA051-4CD2-4F03-B2B6-99189F3F9517}"/>
    <cellStyle name="Comma 4 2 3 3 8 5" xfId="19674" xr:uid="{5D9795D6-DB1D-4FE3-A918-8363CF08D6C5}"/>
    <cellStyle name="Comma 4 2 3 3 9" xfId="4611" xr:uid="{00000000-0005-0000-0000-0000A0080000}"/>
    <cellStyle name="Comma 4 2 3 3 9 2" xfId="13061" xr:uid="{6251A47B-C17C-4840-8E19-BC21FC5CEC29}"/>
    <cellStyle name="Comma 4 2 3 3 9 2 2" xfId="39235" xr:uid="{4AC29A05-AD71-4A3E-8E54-8BC85BAC169D}"/>
    <cellStyle name="Comma 4 2 3 3 9 3" xfId="29956" xr:uid="{BA250C39-ED90-47A4-8530-4E9E1DE2AAC8}"/>
    <cellStyle name="Comma 4 2 3 3 9 4" xfId="21508" xr:uid="{3FBA68E6-1E24-4FE3-9E25-24969AB69125}"/>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D0EA7A87-37D4-47DD-B0FF-7381FD6810AC}"/>
    <cellStyle name="Comma 4 2 3 4 2 2 2 2" xfId="41791" xr:uid="{64BBC1A1-88EA-4065-8961-A5EA1D5BC2AE}"/>
    <cellStyle name="Comma 4 2 3 4 2 2 3" xfId="32512" xr:uid="{A2277176-1AFD-42B6-B770-D4B402BAD4BC}"/>
    <cellStyle name="Comma 4 2 3 4 2 2 4" xfId="24064" xr:uid="{4AE42EED-888E-4D47-8CBD-9443C08E86AD}"/>
    <cellStyle name="Comma 4 2 3 4 2 3" xfId="11399" xr:uid="{09651DA2-865E-4152-B277-4C96B489164E}"/>
    <cellStyle name="Comma 4 2 3 4 2 3 2" xfId="37574" xr:uid="{5E30E77A-D5B5-47C8-9A4E-FD1847BD68B2}"/>
    <cellStyle name="Comma 4 2 3 4 2 4" xfId="28294" xr:uid="{22F43A62-1B01-47C4-97A9-006D0906DF0F}"/>
    <cellStyle name="Comma 4 2 3 4 2 5" xfId="19847" xr:uid="{3DBFB0B4-B513-4F05-B4CA-F4D75E5798C4}"/>
    <cellStyle name="Comma 4 2 3 4 3" xfId="5022" xr:uid="{00000000-0005-0000-0000-0000A4080000}"/>
    <cellStyle name="Comma 4 2 3 4 3 2" xfId="13472" xr:uid="{467EA886-CF1E-4B66-9D7E-73D0A4A5C4C1}"/>
    <cellStyle name="Comma 4 2 3 4 3 2 2" xfId="39646" xr:uid="{D5E75A66-FD28-4862-B248-6223A9820C47}"/>
    <cellStyle name="Comma 4 2 3 4 3 3" xfId="30367" xr:uid="{BF59FD81-99D0-493F-8564-D314A6B6FAC7}"/>
    <cellStyle name="Comma 4 2 3 4 3 4" xfId="21919" xr:uid="{26CC6D17-B08A-4A37-BDBB-396BFF475607}"/>
    <cellStyle name="Comma 4 2 3 4 4" xfId="9254" xr:uid="{F5ED77CA-3C6B-4C88-9920-7578F0FFE2B3}"/>
    <cellStyle name="Comma 4 2 3 4 4 2" xfId="35429" xr:uid="{FDA9EC5B-79C1-4230-BAAF-46F26A92C049}"/>
    <cellStyle name="Comma 4 2 3 4 5" xfId="34599" xr:uid="{C8CEED57-5DD7-4127-B30F-A019D952E0F2}"/>
    <cellStyle name="Comma 4 2 3 4 6" xfId="26149" xr:uid="{691D1A09-8446-43C3-83F8-F797D9FE0E41}"/>
    <cellStyle name="Comma 4 2 3 4 7" xfId="17702" xr:uid="{4245A94E-0928-47F7-90E2-66A89D472938}"/>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58EF7AD0-7322-4882-9473-6D339652FBA1}"/>
    <cellStyle name="Comma 4 2 3 5 2 2 2 2" xfId="42204" xr:uid="{0E9BE8C0-8E6A-4BE2-8A20-36F3127B7EBB}"/>
    <cellStyle name="Comma 4 2 3 5 2 2 3" xfId="32925" xr:uid="{9B20D4C2-D40D-4C5F-816D-D98530935C94}"/>
    <cellStyle name="Comma 4 2 3 5 2 2 4" xfId="24477" xr:uid="{02AB14B3-830E-4722-8ECD-A019527B8A63}"/>
    <cellStyle name="Comma 4 2 3 5 2 3" xfId="11812" xr:uid="{9C954CF1-8AC2-4F33-BB5E-B496C234B91D}"/>
    <cellStyle name="Comma 4 2 3 5 2 3 2" xfId="37987" xr:uid="{C9AB84E2-58F3-4223-89DF-33C0E6ABAFF6}"/>
    <cellStyle name="Comma 4 2 3 5 2 4" xfId="28707" xr:uid="{08D59D33-C7CE-4DD6-8DA7-EF1E5890CC52}"/>
    <cellStyle name="Comma 4 2 3 5 2 5" xfId="20260" xr:uid="{15C8AFBE-E34D-4BE7-A8DB-7CB229FBF39C}"/>
    <cellStyle name="Comma 4 2 3 5 3" xfId="5435" xr:uid="{00000000-0005-0000-0000-0000A8080000}"/>
    <cellStyle name="Comma 4 2 3 5 3 2" xfId="13885" xr:uid="{E45C73EB-3494-417E-8ACC-3287CE2B42CF}"/>
    <cellStyle name="Comma 4 2 3 5 3 2 2" xfId="40059" xr:uid="{F07E655A-6C36-449E-B4F2-75AB4EFAE85B}"/>
    <cellStyle name="Comma 4 2 3 5 3 3" xfId="30780" xr:uid="{E325D654-62D6-4413-9A9C-62DAD1E0A561}"/>
    <cellStyle name="Comma 4 2 3 5 3 4" xfId="22332" xr:uid="{2F50CBC2-39BC-4A76-870D-D57CDE8CE555}"/>
    <cellStyle name="Comma 4 2 3 5 4" xfId="9667" xr:uid="{80C3436E-7F02-4C1B-9A1D-99F0C7A419AA}"/>
    <cellStyle name="Comma 4 2 3 5 4 2" xfId="35842" xr:uid="{CC7179E0-A824-465C-9A09-660ED4027ACF}"/>
    <cellStyle name="Comma 4 2 3 5 5" xfId="26562" xr:uid="{B5CE95FC-7D26-44EA-AE82-41E5CD30A191}"/>
    <cellStyle name="Comma 4 2 3 5 6" xfId="18115" xr:uid="{9437B068-D1B2-48EC-99BB-463B83F06A79}"/>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49E859CC-5046-4E9C-B813-FE1E58D2B9FF}"/>
    <cellStyle name="Comma 4 2 3 6 2 2 2 2" xfId="42617" xr:uid="{62F78727-BA21-4ABD-9C6D-CD6C5DBF5B5F}"/>
    <cellStyle name="Comma 4 2 3 6 2 2 3" xfId="33338" xr:uid="{81EBE863-4367-4798-9294-07604E08D959}"/>
    <cellStyle name="Comma 4 2 3 6 2 2 4" xfId="24890" xr:uid="{21AE1548-7BC5-4E18-B6CE-20B04251E80A}"/>
    <cellStyle name="Comma 4 2 3 6 2 3" xfId="12225" xr:uid="{994690CD-4AE3-4DA9-ADCA-8F888CC048B5}"/>
    <cellStyle name="Comma 4 2 3 6 2 3 2" xfId="38400" xr:uid="{83FA3FEA-6B29-4055-94D5-53513FB7F7FE}"/>
    <cellStyle name="Comma 4 2 3 6 2 4" xfId="29120" xr:uid="{274FAE05-2373-47EC-A5E5-39E4F1638FCD}"/>
    <cellStyle name="Comma 4 2 3 6 2 5" xfId="20673" xr:uid="{B99B09E7-D86E-44CD-B3A9-C81D3E444DFA}"/>
    <cellStyle name="Comma 4 2 3 6 3" xfId="5848" xr:uid="{00000000-0005-0000-0000-0000AC080000}"/>
    <cellStyle name="Comma 4 2 3 6 3 2" xfId="14298" xr:uid="{E69D70D6-DF7D-4285-AB2F-15F5A60E3E7C}"/>
    <cellStyle name="Comma 4 2 3 6 3 2 2" xfId="40472" xr:uid="{81FF4808-CC64-4DDA-9856-8DF9BA9B229B}"/>
    <cellStyle name="Comma 4 2 3 6 3 3" xfId="31193" xr:uid="{28AFA237-3A9B-4722-A15F-4E847BD570B3}"/>
    <cellStyle name="Comma 4 2 3 6 3 4" xfId="22745" xr:uid="{90A68C40-4BA5-48AD-9EFD-5EB9DEC929E1}"/>
    <cellStyle name="Comma 4 2 3 6 4" xfId="10080" xr:uid="{FAF92AE8-B4A1-4664-A36F-C3D89D78DBFB}"/>
    <cellStyle name="Comma 4 2 3 6 4 2" xfId="36255" xr:uid="{439C52C7-A271-4DEA-A545-80538F6C7DFE}"/>
    <cellStyle name="Comma 4 2 3 6 5" xfId="26975" xr:uid="{9C52243E-9FC1-48B2-9481-3F46D63DE97E}"/>
    <cellStyle name="Comma 4 2 3 6 6" xfId="18528" xr:uid="{073BD6DE-03D8-4F0F-9B26-5D79D8D123FC}"/>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EA37C324-8144-4F7A-9BC2-6E4B14398E5C}"/>
    <cellStyle name="Comma 4 2 3 7 2 2 2 2" xfId="43030" xr:uid="{245463D5-2AD1-474C-88A2-C7B49EBC4F81}"/>
    <cellStyle name="Comma 4 2 3 7 2 2 3" xfId="33751" xr:uid="{B585B9AB-D01D-4D20-8F29-F6B1A51484CB}"/>
    <cellStyle name="Comma 4 2 3 7 2 2 4" xfId="25303" xr:uid="{E2D88567-5851-4F22-BBD4-6A6958DD4FAB}"/>
    <cellStyle name="Comma 4 2 3 7 2 3" xfId="12638" xr:uid="{D5D8EA5B-A6A8-46A8-A1BA-879FFFCEB0C3}"/>
    <cellStyle name="Comma 4 2 3 7 2 3 2" xfId="38813" xr:uid="{226D89DD-3F97-4A90-B3A7-BAE99102D902}"/>
    <cellStyle name="Comma 4 2 3 7 2 4" xfId="29533" xr:uid="{D6D1FD0B-DB2D-48AC-987A-8334DAAE9E20}"/>
    <cellStyle name="Comma 4 2 3 7 2 5" xfId="21086" xr:uid="{4473A406-2670-4EC4-BFB2-59DEF878A2D5}"/>
    <cellStyle name="Comma 4 2 3 7 3" xfId="6261" xr:uid="{00000000-0005-0000-0000-0000B0080000}"/>
    <cellStyle name="Comma 4 2 3 7 3 2" xfId="14711" xr:uid="{493068DC-18C4-4DF6-AE6F-5C8CCF81240A}"/>
    <cellStyle name="Comma 4 2 3 7 3 2 2" xfId="40885" xr:uid="{474AF24C-D069-43D2-9CF0-9D049F215641}"/>
    <cellStyle name="Comma 4 2 3 7 3 3" xfId="31606" xr:uid="{D4C4780D-7BAD-4952-916C-960B48EBC94F}"/>
    <cellStyle name="Comma 4 2 3 7 3 4" xfId="23158" xr:uid="{4691944E-19B9-4003-9D9F-9A4D34664D1D}"/>
    <cellStyle name="Comma 4 2 3 7 4" xfId="10493" xr:uid="{77E2CE63-A755-405C-BD90-998E211424C0}"/>
    <cellStyle name="Comma 4 2 3 7 4 2" xfId="36668" xr:uid="{E242BEA4-0E2F-4A36-B26F-AFBBED225590}"/>
    <cellStyle name="Comma 4 2 3 7 5" xfId="27388" xr:uid="{4683B3B3-791E-4CBA-B3FD-75D1771822EF}"/>
    <cellStyle name="Comma 4 2 3 7 6" xfId="18941" xr:uid="{E6AB2104-E0BA-40AF-B393-1D4E594CE371}"/>
    <cellStyle name="Comma 4 2 3 8" xfId="2390" xr:uid="{00000000-0005-0000-0000-0000B1080000}"/>
    <cellStyle name="Comma 4 2 3 8 2" xfId="6674" xr:uid="{00000000-0005-0000-0000-0000B2080000}"/>
    <cellStyle name="Comma 4 2 3 8 2 2" xfId="15124" xr:uid="{263CA0FA-4010-4D9B-9679-838D6A514B1D}"/>
    <cellStyle name="Comma 4 2 3 8 2 2 2" xfId="41298" xr:uid="{E7C54CF6-0ADB-4690-B2C9-E3F895E6E083}"/>
    <cellStyle name="Comma 4 2 3 8 2 3" xfId="32019" xr:uid="{CB0CE1AB-917F-4D29-BF4D-37976CADD028}"/>
    <cellStyle name="Comma 4 2 3 8 2 4" xfId="23571" xr:uid="{0129B571-B782-4888-B8A7-2F3C458B596E}"/>
    <cellStyle name="Comma 4 2 3 8 3" xfId="10906" xr:uid="{25BA711A-795E-4B6A-BC9B-821F0E985006}"/>
    <cellStyle name="Comma 4 2 3 8 3 2" xfId="37081" xr:uid="{884677EF-4AD8-4B65-BED6-032B30A064A0}"/>
    <cellStyle name="Comma 4 2 3 8 4" xfId="27801" xr:uid="{19AABBBC-FAB5-407E-9931-B39F2918FA03}"/>
    <cellStyle name="Comma 4 2 3 8 5" xfId="19354" xr:uid="{A9DDB906-B5B0-41F1-AEBE-7F9561877D1F}"/>
    <cellStyle name="Comma 4 2 3 9" xfId="2373" xr:uid="{00000000-0005-0000-0000-0000B3080000}"/>
    <cellStyle name="Comma 4 2 4" xfId="140" xr:uid="{00000000-0005-0000-0000-0000B4080000}"/>
    <cellStyle name="Comma 4 2 4 10" xfId="4612" xr:uid="{00000000-0005-0000-0000-0000B5080000}"/>
    <cellStyle name="Comma 4 2 4 10 2" xfId="13062" xr:uid="{426211DA-A022-4BFD-BD89-0411B115C224}"/>
    <cellStyle name="Comma 4 2 4 10 2 2" xfId="39236" xr:uid="{0D779FAD-0882-408A-B135-3CE7882242FB}"/>
    <cellStyle name="Comma 4 2 4 10 3" xfId="29957" xr:uid="{D23709E9-F075-447F-9CFB-9756A36DFCF6}"/>
    <cellStyle name="Comma 4 2 4 10 4" xfId="21509" xr:uid="{27207E24-58AF-495B-B68A-CDF859CBEC35}"/>
    <cellStyle name="Comma 4 2 4 11" xfId="8844" xr:uid="{E5A3300F-BE39-48ED-A3C9-28C0D805A522}"/>
    <cellStyle name="Comma 4 2 4 11 2" xfId="35019" xr:uid="{E4045DB5-14A4-42D4-B1D9-DAE4A7469980}"/>
    <cellStyle name="Comma 4 2 4 12" xfId="34187" xr:uid="{798A2777-7090-4C72-AFC4-A6626E18E0CB}"/>
    <cellStyle name="Comma 4 2 4 13" xfId="25739" xr:uid="{4BA69657-FEC0-4111-973C-A0E6C5BECA76}"/>
    <cellStyle name="Comma 4 2 4 14" xfId="17292" xr:uid="{6689C992-8DBD-4765-9F8E-95F9732EA779}"/>
    <cellStyle name="Comma 4 2 4 2" xfId="141" xr:uid="{00000000-0005-0000-0000-0000B6080000}"/>
    <cellStyle name="Comma 4 2 4 2 10" xfId="8845" xr:uid="{0000FB8E-89E0-4013-8C60-7141954633F3}"/>
    <cellStyle name="Comma 4 2 4 2 10 2" xfId="35020" xr:uid="{330681D0-0E3C-4EA1-9231-4811415521F1}"/>
    <cellStyle name="Comma 4 2 4 2 11" xfId="34188" xr:uid="{09F6B925-9A87-4208-B144-D55561B231A8}"/>
    <cellStyle name="Comma 4 2 4 2 12" xfId="25740" xr:uid="{07004C83-5D4E-48D6-AF82-FAB44297FE7D}"/>
    <cellStyle name="Comma 4 2 4 2 13" xfId="17293" xr:uid="{96F79E14-2F28-481A-8547-7754B7188786}"/>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DB2F8009-4DC2-44F8-A422-7F4510F92626}"/>
    <cellStyle name="Comma 4 2 4 2 2 2 2 2 2" xfId="41796" xr:uid="{8E3FB6E4-F6B5-4817-8658-5594327E60CD}"/>
    <cellStyle name="Comma 4 2 4 2 2 2 2 3" xfId="32517" xr:uid="{CECFC6E5-ADB9-49FC-B7F7-CFA63878EEF5}"/>
    <cellStyle name="Comma 4 2 4 2 2 2 2 4" xfId="24069" xr:uid="{27724091-E953-464D-B897-61FCC40452B5}"/>
    <cellStyle name="Comma 4 2 4 2 2 2 3" xfId="11404" xr:uid="{7DD9298A-6A97-4773-94CE-A65F133A27F0}"/>
    <cellStyle name="Comma 4 2 4 2 2 2 3 2" xfId="37579" xr:uid="{8D7B905C-AB27-4E4B-AAA8-A2CAC19D7C55}"/>
    <cellStyle name="Comma 4 2 4 2 2 2 4" xfId="28299" xr:uid="{97B1EB90-D1A3-4789-8847-0E322789AC28}"/>
    <cellStyle name="Comma 4 2 4 2 2 2 5" xfId="19852" xr:uid="{9E11F19B-75E6-4BD9-BBEA-CBBE3BB94BFB}"/>
    <cellStyle name="Comma 4 2 4 2 2 3" xfId="5027" xr:uid="{00000000-0005-0000-0000-0000BA080000}"/>
    <cellStyle name="Comma 4 2 4 2 2 3 2" xfId="13477" xr:uid="{8017691A-34B0-4211-B870-3C4FABAE1FE7}"/>
    <cellStyle name="Comma 4 2 4 2 2 3 2 2" xfId="39651" xr:uid="{DAB35E5D-5CDC-4DCF-8B96-569E31A7BDD8}"/>
    <cellStyle name="Comma 4 2 4 2 2 3 3" xfId="30372" xr:uid="{F2477D91-C3A8-4B13-A33F-9548CA7335F5}"/>
    <cellStyle name="Comma 4 2 4 2 2 3 4" xfId="21924" xr:uid="{0CEECCD1-503E-49CE-ADE1-4868466F985D}"/>
    <cellStyle name="Comma 4 2 4 2 2 4" xfId="9259" xr:uid="{6A397716-E9D5-495E-B283-442E5C21B5CA}"/>
    <cellStyle name="Comma 4 2 4 2 2 4 2" xfId="35434" xr:uid="{F714B9DC-5A94-49A4-B245-C8A23DBFEF01}"/>
    <cellStyle name="Comma 4 2 4 2 2 5" xfId="34604" xr:uid="{DBB6E24C-BAC5-4C8E-BA3E-F73C6C3100E1}"/>
    <cellStyle name="Comma 4 2 4 2 2 6" xfId="26154" xr:uid="{C14309D7-B59C-436C-ADF2-2B7FF0957521}"/>
    <cellStyle name="Comma 4 2 4 2 2 7" xfId="17707" xr:uid="{6E69FF63-1263-4FA6-A3A2-63149B0C3B6A}"/>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BD885A49-719C-437D-82DF-329621D70828}"/>
    <cellStyle name="Comma 4 2 4 2 3 2 2 2 2" xfId="42209" xr:uid="{A3468BD5-5E34-4841-988B-8822492E541B}"/>
    <cellStyle name="Comma 4 2 4 2 3 2 2 3" xfId="32930" xr:uid="{E0C3A3B5-3E0D-4C85-B44D-4F4AA31F8217}"/>
    <cellStyle name="Comma 4 2 4 2 3 2 2 4" xfId="24482" xr:uid="{8EFB9533-3CD9-4E3E-8D90-C4580185A54E}"/>
    <cellStyle name="Comma 4 2 4 2 3 2 3" xfId="11817" xr:uid="{5E8F1F30-6474-43B9-8B0E-E789097B22B9}"/>
    <cellStyle name="Comma 4 2 4 2 3 2 3 2" xfId="37992" xr:uid="{2E3EDD82-FBA3-4529-B933-90C40BB62838}"/>
    <cellStyle name="Comma 4 2 4 2 3 2 4" xfId="28712" xr:uid="{58AC4CD6-6121-46C4-907A-5960A08D6C49}"/>
    <cellStyle name="Comma 4 2 4 2 3 2 5" xfId="20265" xr:uid="{9765DB2C-4E64-417F-B52A-B3C7A4999337}"/>
    <cellStyle name="Comma 4 2 4 2 3 3" xfId="5440" xr:uid="{00000000-0005-0000-0000-0000BE080000}"/>
    <cellStyle name="Comma 4 2 4 2 3 3 2" xfId="13890" xr:uid="{DAC4A836-A159-49B3-80B7-21CBF15320F3}"/>
    <cellStyle name="Comma 4 2 4 2 3 3 2 2" xfId="40064" xr:uid="{4ED8FA14-79BF-44EA-9BDB-DBCB7D85FDF6}"/>
    <cellStyle name="Comma 4 2 4 2 3 3 3" xfId="30785" xr:uid="{D64129C3-FA80-421A-B9B8-8CD4278DDCFC}"/>
    <cellStyle name="Comma 4 2 4 2 3 3 4" xfId="22337" xr:uid="{5D6AF8A4-7816-4160-98BB-2E256BFD97F2}"/>
    <cellStyle name="Comma 4 2 4 2 3 4" xfId="9672" xr:uid="{13E2FECD-CCD1-4901-9522-78E07C8E2A57}"/>
    <cellStyle name="Comma 4 2 4 2 3 4 2" xfId="35847" xr:uid="{CE2F5A1E-86D7-4A22-BAE7-A67FFCDAB869}"/>
    <cellStyle name="Comma 4 2 4 2 3 5" xfId="26567" xr:uid="{88B32617-1041-40C6-AC18-13B40C3EE5AC}"/>
    <cellStyle name="Comma 4 2 4 2 3 6" xfId="18120" xr:uid="{5C8E5B0B-1FE0-4085-A489-6E3885EF486B}"/>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2B6E0FEA-0297-48BC-898B-A9E344A4BEE5}"/>
    <cellStyle name="Comma 4 2 4 2 4 2 2 2 2" xfId="42622" xr:uid="{4715339C-023D-4071-B916-1896DF9110A9}"/>
    <cellStyle name="Comma 4 2 4 2 4 2 2 3" xfId="33343" xr:uid="{B3CF3D2E-EE52-4768-A3BE-96775CB9FF7F}"/>
    <cellStyle name="Comma 4 2 4 2 4 2 2 4" xfId="24895" xr:uid="{F6A7996D-5E6E-43D6-BD35-30D4D0278D6F}"/>
    <cellStyle name="Comma 4 2 4 2 4 2 3" xfId="12230" xr:uid="{C9782F2C-8E58-4E8C-8A8C-4FC5DD7AAB22}"/>
    <cellStyle name="Comma 4 2 4 2 4 2 3 2" xfId="38405" xr:uid="{B2C36217-E11F-45F7-844D-49AE9EE0DA0F}"/>
    <cellStyle name="Comma 4 2 4 2 4 2 4" xfId="29125" xr:uid="{97730F1D-6B85-4BDA-A6A6-BCB57A7001FF}"/>
    <cellStyle name="Comma 4 2 4 2 4 2 5" xfId="20678" xr:uid="{F53222EA-01BB-4760-B6B3-CFB900DE8031}"/>
    <cellStyle name="Comma 4 2 4 2 4 3" xfId="5853" xr:uid="{00000000-0005-0000-0000-0000C2080000}"/>
    <cellStyle name="Comma 4 2 4 2 4 3 2" xfId="14303" xr:uid="{F463B1EE-66D3-42ED-8C0B-455BF52C334C}"/>
    <cellStyle name="Comma 4 2 4 2 4 3 2 2" xfId="40477" xr:uid="{8893D86C-DB67-403C-9251-4200FB84F9CA}"/>
    <cellStyle name="Comma 4 2 4 2 4 3 3" xfId="31198" xr:uid="{3532F510-2AD3-4E65-A8EA-7316324D1894}"/>
    <cellStyle name="Comma 4 2 4 2 4 3 4" xfId="22750" xr:uid="{375E60F3-266B-42FB-B353-2270834FA29E}"/>
    <cellStyle name="Comma 4 2 4 2 4 4" xfId="10085" xr:uid="{AA1A3866-4EFC-4552-AD0F-16924A0C44D6}"/>
    <cellStyle name="Comma 4 2 4 2 4 4 2" xfId="36260" xr:uid="{1A583954-B510-4B37-9953-7B0E6B52865E}"/>
    <cellStyle name="Comma 4 2 4 2 4 5" xfId="26980" xr:uid="{2178E80A-3622-40A2-89D2-54DAEA9D49E4}"/>
    <cellStyle name="Comma 4 2 4 2 4 6" xfId="18533" xr:uid="{31010B32-0C08-4023-9E93-90ABDCA22553}"/>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A2D5A641-6C41-4F77-B9F2-FB888A0C5246}"/>
    <cellStyle name="Comma 4 2 4 2 5 2 2 2 2" xfId="43035" xr:uid="{5355CCA8-247E-4EA1-A307-748E8836B33E}"/>
    <cellStyle name="Comma 4 2 4 2 5 2 2 3" xfId="33756" xr:uid="{6AEBBA2D-2752-4248-B594-AB78BD594D4A}"/>
    <cellStyle name="Comma 4 2 4 2 5 2 2 4" xfId="25308" xr:uid="{6B9D7E4F-407A-4694-827B-A75DFF370CAF}"/>
    <cellStyle name="Comma 4 2 4 2 5 2 3" xfId="12643" xr:uid="{474304F4-CC5B-4E6E-AC78-4F8CDA770FDF}"/>
    <cellStyle name="Comma 4 2 4 2 5 2 3 2" xfId="38818" xr:uid="{8A142B4D-C3C7-40CD-A152-DF77AFA54CB3}"/>
    <cellStyle name="Comma 4 2 4 2 5 2 4" xfId="29538" xr:uid="{FF6EB662-0750-4A07-9D8C-F6CAE04511DA}"/>
    <cellStyle name="Comma 4 2 4 2 5 2 5" xfId="21091" xr:uid="{966A7B19-B1CD-4887-9C80-53365E62AA76}"/>
    <cellStyle name="Comma 4 2 4 2 5 3" xfId="6266" xr:uid="{00000000-0005-0000-0000-0000C6080000}"/>
    <cellStyle name="Comma 4 2 4 2 5 3 2" xfId="14716" xr:uid="{DD15708A-6EC7-4161-98B3-E222BC0686BB}"/>
    <cellStyle name="Comma 4 2 4 2 5 3 2 2" xfId="40890" xr:uid="{A3F967EF-9EF9-4A30-A604-893C6402D38F}"/>
    <cellStyle name="Comma 4 2 4 2 5 3 3" xfId="31611" xr:uid="{004FE20E-5C48-4A58-970E-D1BD5B746B4D}"/>
    <cellStyle name="Comma 4 2 4 2 5 3 4" xfId="23163" xr:uid="{0EBDCE63-00EE-47AE-8B4F-5699E2975A4E}"/>
    <cellStyle name="Comma 4 2 4 2 5 4" xfId="10498" xr:uid="{6E8A857B-C538-48FC-B12E-179D9196B7A8}"/>
    <cellStyle name="Comma 4 2 4 2 5 4 2" xfId="36673" xr:uid="{93881B5C-070D-48C5-8B47-BCC2A89032B5}"/>
    <cellStyle name="Comma 4 2 4 2 5 5" xfId="27393" xr:uid="{F4D54BFB-4141-44F1-B913-9E19F251797E}"/>
    <cellStyle name="Comma 4 2 4 2 5 6" xfId="18946" xr:uid="{465DD699-4947-4366-96D1-3A6B25628777}"/>
    <cellStyle name="Comma 4 2 4 2 6" xfId="2395" xr:uid="{00000000-0005-0000-0000-0000C7080000}"/>
    <cellStyle name="Comma 4 2 4 2 6 2" xfId="6679" xr:uid="{00000000-0005-0000-0000-0000C8080000}"/>
    <cellStyle name="Comma 4 2 4 2 6 2 2" xfId="15129" xr:uid="{EE21DAEF-4693-4EEB-8FFC-B979D077965C}"/>
    <cellStyle name="Comma 4 2 4 2 6 2 2 2" xfId="41303" xr:uid="{671EDF2E-E59B-4EE0-B43B-60793A9539C6}"/>
    <cellStyle name="Comma 4 2 4 2 6 2 3" xfId="32024" xr:uid="{7AAD72DA-A6C9-41B1-A8F6-9AE1C751DC6F}"/>
    <cellStyle name="Comma 4 2 4 2 6 2 4" xfId="23576" xr:uid="{B21BA418-DCC9-4186-B139-5B51CDF64D2E}"/>
    <cellStyle name="Comma 4 2 4 2 6 3" xfId="10911" xr:uid="{18BACDE3-8772-4EF2-A3EC-237E2326EDDC}"/>
    <cellStyle name="Comma 4 2 4 2 6 3 2" xfId="37086" xr:uid="{12BD7DCA-BDC3-4375-BFB8-2AC86929F1D7}"/>
    <cellStyle name="Comma 4 2 4 2 6 4" xfId="27806" xr:uid="{FE65B70F-FC31-46D2-9495-4AB467D07757}"/>
    <cellStyle name="Comma 4 2 4 2 6 5" xfId="19359" xr:uid="{6F129363-F10E-4E1C-8C85-4050B917CD2B}"/>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1D3214DF-629F-4F91-9F35-B89D359775B1}"/>
    <cellStyle name="Comma 4 2 4 2 8 2 2 2" xfId="41620" xr:uid="{C483685A-37DC-4BF5-838A-BF4024FE29E3}"/>
    <cellStyle name="Comma 4 2 4 2 8 2 3" xfId="32341" xr:uid="{4DDBD55F-0C2E-42ED-BE98-240E04DD99DD}"/>
    <cellStyle name="Comma 4 2 4 2 8 2 4" xfId="23893" xr:uid="{6ADBA0CA-011B-4C63-9E01-96D5ED7C9507}"/>
    <cellStyle name="Comma 4 2 4 2 8 3" xfId="11228" xr:uid="{2F8A03D1-F2DB-4635-82B9-0CE2A75FA140}"/>
    <cellStyle name="Comma 4 2 4 2 8 3 2" xfId="37403" xr:uid="{184CB6DA-315D-4DA0-B964-DA4EF87BD0A0}"/>
    <cellStyle name="Comma 4 2 4 2 8 4" xfId="28123" xr:uid="{E92789A1-7A33-4301-9C1D-9744F9037BC4}"/>
    <cellStyle name="Comma 4 2 4 2 8 5" xfId="19676" xr:uid="{C6927940-D97B-4798-A37C-7409BEEC4524}"/>
    <cellStyle name="Comma 4 2 4 2 9" xfId="4613" xr:uid="{00000000-0005-0000-0000-0000CC080000}"/>
    <cellStyle name="Comma 4 2 4 2 9 2" xfId="13063" xr:uid="{F180589C-6439-4349-89C4-768565F3EBA5}"/>
    <cellStyle name="Comma 4 2 4 2 9 2 2" xfId="39237" xr:uid="{37DEBA04-67C4-4F14-B75A-48F408442CD8}"/>
    <cellStyle name="Comma 4 2 4 2 9 3" xfId="29958" xr:uid="{692AAFEA-5B08-4D50-9CED-957710052D7E}"/>
    <cellStyle name="Comma 4 2 4 2 9 4" xfId="21510" xr:uid="{3159C115-54F4-4E56-AD38-6E743A92FC25}"/>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4F15CEA2-B7EA-480B-9CA2-245AEF546F80}"/>
    <cellStyle name="Comma 4 2 4 3 2 2 2 2" xfId="41795" xr:uid="{7E400607-EC6F-407A-92EF-B4683064C0D8}"/>
    <cellStyle name="Comma 4 2 4 3 2 2 3" xfId="32516" xr:uid="{60C6D30B-0368-4987-9147-3033977F05E6}"/>
    <cellStyle name="Comma 4 2 4 3 2 2 4" xfId="24068" xr:uid="{7822C4C3-3131-4026-8F42-0329C4B96EDD}"/>
    <cellStyle name="Comma 4 2 4 3 2 3" xfId="11403" xr:uid="{2C6960CE-AB9B-4877-ACD1-397EDC5F28D9}"/>
    <cellStyle name="Comma 4 2 4 3 2 3 2" xfId="37578" xr:uid="{679DEF65-74A7-421B-8AC5-448275319D24}"/>
    <cellStyle name="Comma 4 2 4 3 2 4" xfId="28298" xr:uid="{15FADA82-01EC-4040-BB40-7B75CB6E6A31}"/>
    <cellStyle name="Comma 4 2 4 3 2 5" xfId="19851" xr:uid="{06232A81-A694-477F-90E2-A636CEF29C61}"/>
    <cellStyle name="Comma 4 2 4 3 3" xfId="5026" xr:uid="{00000000-0005-0000-0000-0000D0080000}"/>
    <cellStyle name="Comma 4 2 4 3 3 2" xfId="13476" xr:uid="{75301284-18B5-42D7-A4C0-EE27362035AF}"/>
    <cellStyle name="Comma 4 2 4 3 3 2 2" xfId="39650" xr:uid="{7EE45841-E35A-4FF3-8F8B-831C12478680}"/>
    <cellStyle name="Comma 4 2 4 3 3 3" xfId="30371" xr:uid="{EE752F6C-3BDE-435A-8ACE-F0FAA9593FDB}"/>
    <cellStyle name="Comma 4 2 4 3 3 4" xfId="21923" xr:uid="{622D40C1-9610-4174-975A-742275280997}"/>
    <cellStyle name="Comma 4 2 4 3 4" xfId="9258" xr:uid="{DF71D1DC-C72F-43DE-B9AE-D56F0FCF400C}"/>
    <cellStyle name="Comma 4 2 4 3 4 2" xfId="35433" xr:uid="{42AE7023-DB86-4FCA-9504-0ABAD3AB07C9}"/>
    <cellStyle name="Comma 4 2 4 3 5" xfId="34603" xr:uid="{8367DCED-13CA-40F2-ABDF-F73EDC67FE55}"/>
    <cellStyle name="Comma 4 2 4 3 6" xfId="26153" xr:uid="{9F6F1AFD-1E4E-4383-A385-37B335BFC291}"/>
    <cellStyle name="Comma 4 2 4 3 7" xfId="17706" xr:uid="{47B7AA37-FA91-4BFA-9369-EFDBFB48E122}"/>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B80AB3EC-C0D5-47CA-918A-E9F240EAF67D}"/>
    <cellStyle name="Comma 4 2 4 4 2 2 2 2" xfId="42208" xr:uid="{3D7A64E9-C09C-427F-ACFB-2EFBB81DF5F1}"/>
    <cellStyle name="Comma 4 2 4 4 2 2 3" xfId="32929" xr:uid="{17C52A12-82A7-400E-AD6E-056466E51A30}"/>
    <cellStyle name="Comma 4 2 4 4 2 2 4" xfId="24481" xr:uid="{AD09AC0B-90F9-46C8-BF20-F46E4053C5C2}"/>
    <cellStyle name="Comma 4 2 4 4 2 3" xfId="11816" xr:uid="{C7A16AC1-A27C-4B15-A8E4-FBE47349C03D}"/>
    <cellStyle name="Comma 4 2 4 4 2 3 2" xfId="37991" xr:uid="{2374B7EA-A162-4159-84B3-2FC2EE80555E}"/>
    <cellStyle name="Comma 4 2 4 4 2 4" xfId="28711" xr:uid="{A88FF72E-0D23-4233-ABFD-808C51EB0F1C}"/>
    <cellStyle name="Comma 4 2 4 4 2 5" xfId="20264" xr:uid="{065DB1BA-E38D-4F28-A54A-4771322A777C}"/>
    <cellStyle name="Comma 4 2 4 4 3" xfId="5439" xr:uid="{00000000-0005-0000-0000-0000D4080000}"/>
    <cellStyle name="Comma 4 2 4 4 3 2" xfId="13889" xr:uid="{80FFAB5D-C825-40D6-9BA8-8490BF9D37F7}"/>
    <cellStyle name="Comma 4 2 4 4 3 2 2" xfId="40063" xr:uid="{4425988B-EA43-47B6-95E6-7B14A990AE77}"/>
    <cellStyle name="Comma 4 2 4 4 3 3" xfId="30784" xr:uid="{6C7EDF8B-16CE-45F0-B581-F22A0071367C}"/>
    <cellStyle name="Comma 4 2 4 4 3 4" xfId="22336" xr:uid="{969FE033-D5E8-4FE2-8D63-4376E787BA07}"/>
    <cellStyle name="Comma 4 2 4 4 4" xfId="9671" xr:uid="{82DC05DC-F2E5-4445-9B36-A2912EDCA855}"/>
    <cellStyle name="Comma 4 2 4 4 4 2" xfId="35846" xr:uid="{2D28735D-6D93-410C-9109-5BE1204692EA}"/>
    <cellStyle name="Comma 4 2 4 4 5" xfId="26566" xr:uid="{6A0CC885-EE3B-479B-A910-8C47B3D7E520}"/>
    <cellStyle name="Comma 4 2 4 4 6" xfId="18119" xr:uid="{64889379-59C7-45F6-8AE5-5166ABBD15A8}"/>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5A8BB890-5CA6-4416-A302-5C3C1F8C41BF}"/>
    <cellStyle name="Comma 4 2 4 5 2 2 2 2" xfId="42621" xr:uid="{018C62F7-FB7E-4BC3-97E6-4B97DE9A944C}"/>
    <cellStyle name="Comma 4 2 4 5 2 2 3" xfId="33342" xr:uid="{EC9F406F-F261-4B16-93BB-2065E49316B3}"/>
    <cellStyle name="Comma 4 2 4 5 2 2 4" xfId="24894" xr:uid="{F997CE62-EA74-4EEB-AFAD-2082C55A0398}"/>
    <cellStyle name="Comma 4 2 4 5 2 3" xfId="12229" xr:uid="{48095DD4-DCC6-45FA-A6AB-8B0AD23E4DAB}"/>
    <cellStyle name="Comma 4 2 4 5 2 3 2" xfId="38404" xr:uid="{BD226D72-5CB6-40CC-BBF5-2CD5E3D51F2B}"/>
    <cellStyle name="Comma 4 2 4 5 2 4" xfId="29124" xr:uid="{74DDC5FB-D91B-4356-BE7B-144741700B86}"/>
    <cellStyle name="Comma 4 2 4 5 2 5" xfId="20677" xr:uid="{6C7E3FEE-393B-4CC1-A8EF-A42B08497DC9}"/>
    <cellStyle name="Comma 4 2 4 5 3" xfId="5852" xr:uid="{00000000-0005-0000-0000-0000D8080000}"/>
    <cellStyle name="Comma 4 2 4 5 3 2" xfId="14302" xr:uid="{2CF0C56F-3C75-4C82-84B8-39D9900C281D}"/>
    <cellStyle name="Comma 4 2 4 5 3 2 2" xfId="40476" xr:uid="{8B8429B3-2A8F-4324-A530-2E89AC9A5980}"/>
    <cellStyle name="Comma 4 2 4 5 3 3" xfId="31197" xr:uid="{FF7683B3-F795-49FD-AD99-E8B03FC43D8A}"/>
    <cellStyle name="Comma 4 2 4 5 3 4" xfId="22749" xr:uid="{102F057C-7599-41E9-AFCF-E1664876220C}"/>
    <cellStyle name="Comma 4 2 4 5 4" xfId="10084" xr:uid="{9F99D7BD-98AC-49E9-8F2A-0B89EC2E9BCB}"/>
    <cellStyle name="Comma 4 2 4 5 4 2" xfId="36259" xr:uid="{8E1B3CAD-9071-485E-A5F6-E0C5E949D528}"/>
    <cellStyle name="Comma 4 2 4 5 5" xfId="26979" xr:uid="{59028FFB-63AD-4E45-B241-9CFAEAC087A9}"/>
    <cellStyle name="Comma 4 2 4 5 6" xfId="18532" xr:uid="{0A3FECBF-BD9F-46A8-B1EA-4EED3C726845}"/>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48582908-4581-437B-B642-1045BC00086E}"/>
    <cellStyle name="Comma 4 2 4 6 2 2 2 2" xfId="43034" xr:uid="{B7FCFB55-8B5A-4E7E-A9DB-8F75CFA24450}"/>
    <cellStyle name="Comma 4 2 4 6 2 2 3" xfId="33755" xr:uid="{BD54255B-EE41-474E-B8DD-B5AA3768A6A3}"/>
    <cellStyle name="Comma 4 2 4 6 2 2 4" xfId="25307" xr:uid="{2C6F1D56-43D9-444D-9AD8-3324B9D1E3D9}"/>
    <cellStyle name="Comma 4 2 4 6 2 3" xfId="12642" xr:uid="{0CF06DDD-2340-4861-9987-2886B6084635}"/>
    <cellStyle name="Comma 4 2 4 6 2 3 2" xfId="38817" xr:uid="{883E7CBA-B89C-44C8-B74A-F767E6A70FF6}"/>
    <cellStyle name="Comma 4 2 4 6 2 4" xfId="29537" xr:uid="{FBF2E546-ACF0-42A4-9123-7EE28B048634}"/>
    <cellStyle name="Comma 4 2 4 6 2 5" xfId="21090" xr:uid="{A90E5419-94B0-4E7F-96B1-B19C60A7C7B7}"/>
    <cellStyle name="Comma 4 2 4 6 3" xfId="6265" xr:uid="{00000000-0005-0000-0000-0000DC080000}"/>
    <cellStyle name="Comma 4 2 4 6 3 2" xfId="14715" xr:uid="{DC91E857-2C54-4F85-8D0B-58DA76C7169F}"/>
    <cellStyle name="Comma 4 2 4 6 3 2 2" xfId="40889" xr:uid="{02DAC298-E1D2-47C4-B2DC-B3D551CCB39E}"/>
    <cellStyle name="Comma 4 2 4 6 3 3" xfId="31610" xr:uid="{D8D56450-D707-4B3C-8F29-C8AA8A06CBA5}"/>
    <cellStyle name="Comma 4 2 4 6 3 4" xfId="23162" xr:uid="{96042CC3-BA80-4325-ADC7-58D5D4C905AA}"/>
    <cellStyle name="Comma 4 2 4 6 4" xfId="10497" xr:uid="{B2FDE634-9428-48F8-B658-8E1CF48C8B9F}"/>
    <cellStyle name="Comma 4 2 4 6 4 2" xfId="36672" xr:uid="{7BEF0F27-5558-423B-9B59-503B047C1A65}"/>
    <cellStyle name="Comma 4 2 4 6 5" xfId="27392" xr:uid="{88B72E06-D4F4-4F29-973B-49C945E9A70D}"/>
    <cellStyle name="Comma 4 2 4 6 6" xfId="18945" xr:uid="{85E8B1F9-951C-473B-8050-483A1FC6290B}"/>
    <cellStyle name="Comma 4 2 4 7" xfId="2394" xr:uid="{00000000-0005-0000-0000-0000DD080000}"/>
    <cellStyle name="Comma 4 2 4 7 2" xfId="6678" xr:uid="{00000000-0005-0000-0000-0000DE080000}"/>
    <cellStyle name="Comma 4 2 4 7 2 2" xfId="15128" xr:uid="{4CD5EEFC-8B11-459E-85E8-F3362810D0B9}"/>
    <cellStyle name="Comma 4 2 4 7 2 2 2" xfId="41302" xr:uid="{25CC0F1B-BF39-4E41-BD71-228806F6CE43}"/>
    <cellStyle name="Comma 4 2 4 7 2 3" xfId="32023" xr:uid="{10128455-BDFB-4314-9A28-589DD5899D48}"/>
    <cellStyle name="Comma 4 2 4 7 2 4" xfId="23575" xr:uid="{8B643A40-D120-4A48-889C-63C6C8C93A2A}"/>
    <cellStyle name="Comma 4 2 4 7 3" xfId="10910" xr:uid="{1E082CD4-F79B-47B6-85DF-71AFF5887604}"/>
    <cellStyle name="Comma 4 2 4 7 3 2" xfId="37085" xr:uid="{3DB49B44-84FB-4D4C-AB44-86410EA9A1FB}"/>
    <cellStyle name="Comma 4 2 4 7 4" xfId="27805" xr:uid="{1BE7E4BE-60CF-4160-ACF3-7578BA230B7B}"/>
    <cellStyle name="Comma 4 2 4 7 5" xfId="19358" xr:uid="{77C468E7-EF6E-4E69-BBB3-A77F8CB1E8B6}"/>
    <cellStyle name="Comma 4 2 4 8" xfId="2369" xr:uid="{00000000-0005-0000-0000-0000DF080000}"/>
    <cellStyle name="Comma 4 2 4 9" xfId="2772" xr:uid="{00000000-0005-0000-0000-0000E0080000}"/>
    <cellStyle name="Comma 4 2 4 9 2" xfId="6995" xr:uid="{00000000-0005-0000-0000-0000E1080000}"/>
    <cellStyle name="Comma 4 2 4 9 2 2" xfId="15445" xr:uid="{3A262197-D77A-4CBF-B17B-72CD0C3D8617}"/>
    <cellStyle name="Comma 4 2 4 9 2 2 2" xfId="41619" xr:uid="{486DCE87-16D2-4E84-87DF-1D698E93B0B0}"/>
    <cellStyle name="Comma 4 2 4 9 2 3" xfId="32340" xr:uid="{E882BB29-085D-4654-B627-27B81A69BDF1}"/>
    <cellStyle name="Comma 4 2 4 9 2 4" xfId="23892" xr:uid="{973082B2-6150-433B-8C4F-9319100E9635}"/>
    <cellStyle name="Comma 4 2 4 9 3" xfId="11227" xr:uid="{86282C5A-0B45-44C7-ABDD-29CA52398CF6}"/>
    <cellStyle name="Comma 4 2 4 9 3 2" xfId="37402" xr:uid="{49B8FAB4-C93C-45A5-B143-4A54B00C0105}"/>
    <cellStyle name="Comma 4 2 4 9 4" xfId="28122" xr:uid="{C7027E1E-9AE8-4B03-834A-621982D891F7}"/>
    <cellStyle name="Comma 4 2 4 9 5" xfId="19675" xr:uid="{94417954-7FB0-448F-9301-A0F018970581}"/>
    <cellStyle name="Comma 4 2 5" xfId="142" xr:uid="{00000000-0005-0000-0000-0000E2080000}"/>
    <cellStyle name="Comma 4 2 5 10" xfId="8846" xr:uid="{79FAF01A-7973-4650-AAFB-90E9EA893F53}"/>
    <cellStyle name="Comma 4 2 5 10 2" xfId="35021" xr:uid="{0D79350A-66CC-4F8C-A272-3ED49EB9E207}"/>
    <cellStyle name="Comma 4 2 5 11" xfId="34189" xr:uid="{529E51C9-FB30-4731-8678-E9EC721AC2A9}"/>
    <cellStyle name="Comma 4 2 5 12" xfId="25741" xr:uid="{BF3EABE9-2D7D-4110-B09E-92C85588AEC2}"/>
    <cellStyle name="Comma 4 2 5 13" xfId="17294" xr:uid="{71F43604-7187-4B5C-907B-8B60BE54906E}"/>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EC55EC32-BBD9-4679-9025-45B1B5EFDD0A}"/>
    <cellStyle name="Comma 4 2 5 2 2 2 2 2" xfId="41797" xr:uid="{BEC85AA2-3163-4A00-A81B-418FEB5E1D8C}"/>
    <cellStyle name="Comma 4 2 5 2 2 2 3" xfId="32518" xr:uid="{B39CFA12-D43B-4817-86E2-3104FE9CB2AF}"/>
    <cellStyle name="Comma 4 2 5 2 2 2 4" xfId="24070" xr:uid="{6AC899F1-F3AA-4BF1-8626-D60EA58F1EAE}"/>
    <cellStyle name="Comma 4 2 5 2 2 3" xfId="11405" xr:uid="{493A1336-980C-4FB4-B6B7-591BC63D1791}"/>
    <cellStyle name="Comma 4 2 5 2 2 3 2" xfId="37580" xr:uid="{8CACB5E7-0527-4F4C-897D-A90B305D4DF5}"/>
    <cellStyle name="Comma 4 2 5 2 2 4" xfId="28300" xr:uid="{D9EF8E42-4003-4673-84D3-5031E83BAE6C}"/>
    <cellStyle name="Comma 4 2 5 2 2 5" xfId="19853" xr:uid="{E76A5980-9C29-4559-92ED-77072BDFECC2}"/>
    <cellStyle name="Comma 4 2 5 2 3" xfId="5028" xr:uid="{00000000-0005-0000-0000-0000E6080000}"/>
    <cellStyle name="Comma 4 2 5 2 3 2" xfId="13478" xr:uid="{3FB3D828-3C23-400D-95F1-1227595B56AF}"/>
    <cellStyle name="Comma 4 2 5 2 3 2 2" xfId="39652" xr:uid="{A9BE9461-EDD0-4076-95AD-1F47FCDE495A}"/>
    <cellStyle name="Comma 4 2 5 2 3 3" xfId="30373" xr:uid="{54D46D73-26CC-4171-B586-F24B56E95FE6}"/>
    <cellStyle name="Comma 4 2 5 2 3 4" xfId="21925" xr:uid="{D2726B1E-0179-4A4B-9673-80E880C95A22}"/>
    <cellStyle name="Comma 4 2 5 2 4" xfId="9260" xr:uid="{6F795674-B768-4068-A10C-B291414E308B}"/>
    <cellStyle name="Comma 4 2 5 2 4 2" xfId="35435" xr:uid="{7FA62A33-3579-48BC-A4B1-02684BC083FC}"/>
    <cellStyle name="Comma 4 2 5 2 5" xfId="34605" xr:uid="{F16591FE-595E-4711-9BCA-B8D8EB216518}"/>
    <cellStyle name="Comma 4 2 5 2 6" xfId="26155" xr:uid="{04C8DFAC-5B4A-4675-8F81-D960C616CB0C}"/>
    <cellStyle name="Comma 4 2 5 2 7" xfId="17708" xr:uid="{BD608D54-30FA-4841-BD40-5B3B73AA57EB}"/>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458D0731-976A-4A5B-9707-4A7D4B9BEA52}"/>
    <cellStyle name="Comma 4 2 5 3 2 2 2 2" xfId="42210" xr:uid="{E509B4A0-B75E-48FD-A0F6-349507C1D00A}"/>
    <cellStyle name="Comma 4 2 5 3 2 2 3" xfId="32931" xr:uid="{BB9C228F-6751-4476-B99E-4C5DF2F8AB4F}"/>
    <cellStyle name="Comma 4 2 5 3 2 2 4" xfId="24483" xr:uid="{FA410F01-5FD5-44C0-80DA-B1852FC5A490}"/>
    <cellStyle name="Comma 4 2 5 3 2 3" xfId="11818" xr:uid="{F251CEAE-DBAB-43AA-8BA9-51A94DADDD4C}"/>
    <cellStyle name="Comma 4 2 5 3 2 3 2" xfId="37993" xr:uid="{1C403E5D-D1C4-4CB0-8A46-D910E82EFE1F}"/>
    <cellStyle name="Comma 4 2 5 3 2 4" xfId="28713" xr:uid="{0C9858AA-5DAA-4EFF-8989-0642AA45F0F7}"/>
    <cellStyle name="Comma 4 2 5 3 2 5" xfId="20266" xr:uid="{20AA003B-D57A-4799-B690-EC7E4A61F433}"/>
    <cellStyle name="Comma 4 2 5 3 3" xfId="5441" xr:uid="{00000000-0005-0000-0000-0000EA080000}"/>
    <cellStyle name="Comma 4 2 5 3 3 2" xfId="13891" xr:uid="{A237E6C0-8499-47CC-9FB2-029B4578A857}"/>
    <cellStyle name="Comma 4 2 5 3 3 2 2" xfId="40065" xr:uid="{7FF582D1-5458-402C-A671-09B3BF743A4F}"/>
    <cellStyle name="Comma 4 2 5 3 3 3" xfId="30786" xr:uid="{DABDF921-2B16-42C5-B357-A6523312EA20}"/>
    <cellStyle name="Comma 4 2 5 3 3 4" xfId="22338" xr:uid="{A7FDF324-9B01-4139-BB2D-C4DE0563A13B}"/>
    <cellStyle name="Comma 4 2 5 3 4" xfId="9673" xr:uid="{ACD94E8A-4D85-44C6-8341-2971C6784EFE}"/>
    <cellStyle name="Comma 4 2 5 3 4 2" xfId="35848" xr:uid="{EF8DAABA-3A37-44F2-9E07-D1F2A70398DB}"/>
    <cellStyle name="Comma 4 2 5 3 5" xfId="26568" xr:uid="{4BFC105D-2207-452B-9942-6FA59DFD37DC}"/>
    <cellStyle name="Comma 4 2 5 3 6" xfId="18121" xr:uid="{3561D747-BA8C-49E4-8437-48F3DA6B66CD}"/>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7DA8BA1C-E37A-4EAC-8ECB-66489E57E9B5}"/>
    <cellStyle name="Comma 4 2 5 4 2 2 2 2" xfId="42623" xr:uid="{65840CFA-3DC1-49CF-9127-0A16A6FC2C85}"/>
    <cellStyle name="Comma 4 2 5 4 2 2 3" xfId="33344" xr:uid="{CF9E85C8-B760-4916-B867-9E731E0E0F43}"/>
    <cellStyle name="Comma 4 2 5 4 2 2 4" xfId="24896" xr:uid="{9C785210-A82A-47B8-80CA-7F84FCEFF281}"/>
    <cellStyle name="Comma 4 2 5 4 2 3" xfId="12231" xr:uid="{0F065AF3-FFEC-4C67-987E-542BE88EC25F}"/>
    <cellStyle name="Comma 4 2 5 4 2 3 2" xfId="38406" xr:uid="{CE3BFDAA-91F8-4802-B58D-FFE0FF0F8A81}"/>
    <cellStyle name="Comma 4 2 5 4 2 4" xfId="29126" xr:uid="{FB59B835-8FB0-497A-BEAC-65958A011163}"/>
    <cellStyle name="Comma 4 2 5 4 2 5" xfId="20679" xr:uid="{FC1F1AFB-9536-4557-AC0C-212B4102AD40}"/>
    <cellStyle name="Comma 4 2 5 4 3" xfId="5854" xr:uid="{00000000-0005-0000-0000-0000EE080000}"/>
    <cellStyle name="Comma 4 2 5 4 3 2" xfId="14304" xr:uid="{488506CB-2B4D-41F2-A5B7-002630D08D92}"/>
    <cellStyle name="Comma 4 2 5 4 3 2 2" xfId="40478" xr:uid="{0C327477-E626-426E-AB3C-2B96B920329C}"/>
    <cellStyle name="Comma 4 2 5 4 3 3" xfId="31199" xr:uid="{06900C54-363C-4BD4-8355-21CAE8AFEFD5}"/>
    <cellStyle name="Comma 4 2 5 4 3 4" xfId="22751" xr:uid="{6378662C-DE21-4CC5-B5FB-5EB33B3B2C2F}"/>
    <cellStyle name="Comma 4 2 5 4 4" xfId="10086" xr:uid="{EC9BFD97-8CCD-4EC6-8417-515DA0B4C4F3}"/>
    <cellStyle name="Comma 4 2 5 4 4 2" xfId="36261" xr:uid="{67B3D745-8EEA-4531-8DCC-8AEAED19B3E2}"/>
    <cellStyle name="Comma 4 2 5 4 5" xfId="26981" xr:uid="{449D49A3-4631-4FC2-B148-A0C4F80AA0F8}"/>
    <cellStyle name="Comma 4 2 5 4 6" xfId="18534" xr:uid="{096202E4-2C8E-4C2D-9944-4810DC789728}"/>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433DAE1B-CD64-4493-95F8-5CB6DC357B53}"/>
    <cellStyle name="Comma 4 2 5 5 2 2 2 2" xfId="43036" xr:uid="{A480604A-4FD0-456C-9DD9-59A930C5B70B}"/>
    <cellStyle name="Comma 4 2 5 5 2 2 3" xfId="33757" xr:uid="{FC605430-5AAB-4A23-BB5D-08A00515E4B7}"/>
    <cellStyle name="Comma 4 2 5 5 2 2 4" xfId="25309" xr:uid="{D57BE518-1F5C-4DFC-AB5C-26ABD6AED566}"/>
    <cellStyle name="Comma 4 2 5 5 2 3" xfId="12644" xr:uid="{935B24B0-3BA0-4D4D-9132-43BAC1AA7B12}"/>
    <cellStyle name="Comma 4 2 5 5 2 3 2" xfId="38819" xr:uid="{6668F9F7-5ED6-485A-BC16-99C4066CF357}"/>
    <cellStyle name="Comma 4 2 5 5 2 4" xfId="29539" xr:uid="{C1823591-1D46-43ED-AC5A-F081D2D4E4C1}"/>
    <cellStyle name="Comma 4 2 5 5 2 5" xfId="21092" xr:uid="{1F5F844D-EBA8-48CB-9B59-F1876A56D639}"/>
    <cellStyle name="Comma 4 2 5 5 3" xfId="6267" xr:uid="{00000000-0005-0000-0000-0000F2080000}"/>
    <cellStyle name="Comma 4 2 5 5 3 2" xfId="14717" xr:uid="{E60363EB-4A46-4E7A-A8F2-5FED92BDE35F}"/>
    <cellStyle name="Comma 4 2 5 5 3 2 2" xfId="40891" xr:uid="{3FF90C6A-41D1-4BE1-94E4-18F9D0CC0EEE}"/>
    <cellStyle name="Comma 4 2 5 5 3 3" xfId="31612" xr:uid="{072967E8-A85E-46BD-A4D3-49958EF15CDD}"/>
    <cellStyle name="Comma 4 2 5 5 3 4" xfId="23164" xr:uid="{E6DFCC92-3FE5-4A1C-B34F-23C159223184}"/>
    <cellStyle name="Comma 4 2 5 5 4" xfId="10499" xr:uid="{65A55095-3295-4B81-B71A-FA895293D48A}"/>
    <cellStyle name="Comma 4 2 5 5 4 2" xfId="36674" xr:uid="{AB6D0E4F-61DB-49FA-97C9-106FBA7AD49A}"/>
    <cellStyle name="Comma 4 2 5 5 5" xfId="27394" xr:uid="{AAE90D5E-C0A5-40D4-8FE4-4EE684E0293B}"/>
    <cellStyle name="Comma 4 2 5 5 6" xfId="18947" xr:uid="{625541CA-79AE-4905-B94E-CD89322D606D}"/>
    <cellStyle name="Comma 4 2 5 6" xfId="2396" xr:uid="{00000000-0005-0000-0000-0000F3080000}"/>
    <cellStyle name="Comma 4 2 5 6 2" xfId="6680" xr:uid="{00000000-0005-0000-0000-0000F4080000}"/>
    <cellStyle name="Comma 4 2 5 6 2 2" xfId="15130" xr:uid="{F17D68ED-A1E2-4ED1-8FF4-F00D854BBEE4}"/>
    <cellStyle name="Comma 4 2 5 6 2 2 2" xfId="41304" xr:uid="{B2F7AF61-B277-400A-8490-D9607434C4E3}"/>
    <cellStyle name="Comma 4 2 5 6 2 3" xfId="32025" xr:uid="{09038124-A261-4261-99F3-8BBB9C92FFBC}"/>
    <cellStyle name="Comma 4 2 5 6 2 4" xfId="23577" xr:uid="{6AFD0AD7-2914-4FAB-9DBF-ED9EFCEC8746}"/>
    <cellStyle name="Comma 4 2 5 6 3" xfId="10912" xr:uid="{C22AEC13-5501-4144-879A-A29A98AA0A10}"/>
    <cellStyle name="Comma 4 2 5 6 3 2" xfId="37087" xr:uid="{1A820B96-928B-4FC6-847C-666D0327B2BE}"/>
    <cellStyle name="Comma 4 2 5 6 4" xfId="27807" xr:uid="{2EEDFF8A-9C37-499E-98B7-B4E053E4E83B}"/>
    <cellStyle name="Comma 4 2 5 6 5" xfId="19360" xr:uid="{F7B5D26D-A5BE-4831-B5D9-57E95AB18FBA}"/>
    <cellStyle name="Comma 4 2 5 7" xfId="2367" xr:uid="{00000000-0005-0000-0000-0000F5080000}"/>
    <cellStyle name="Comma 4 2 5 8" xfId="2774" xr:uid="{00000000-0005-0000-0000-0000F6080000}"/>
    <cellStyle name="Comma 4 2 5 8 2" xfId="6997" xr:uid="{00000000-0005-0000-0000-0000F7080000}"/>
    <cellStyle name="Comma 4 2 5 8 2 2" xfId="15447" xr:uid="{67D5E650-8279-4F90-8938-2407DF1FB9A1}"/>
    <cellStyle name="Comma 4 2 5 8 2 2 2" xfId="41621" xr:uid="{F3213133-566C-40F1-9D5A-9C0D6EDB80A5}"/>
    <cellStyle name="Comma 4 2 5 8 2 3" xfId="32342" xr:uid="{2FC44581-B421-4FCC-8E4D-1B1C8F832679}"/>
    <cellStyle name="Comma 4 2 5 8 2 4" xfId="23894" xr:uid="{D79ACBCC-CD49-441A-AAE0-AB322FAAE986}"/>
    <cellStyle name="Comma 4 2 5 8 3" xfId="11229" xr:uid="{D4EBF771-F853-46A2-9A7C-FD6A024E8230}"/>
    <cellStyle name="Comma 4 2 5 8 3 2" xfId="37404" xr:uid="{7E3620D8-490A-49AD-9A58-CECEFEE3D787}"/>
    <cellStyle name="Comma 4 2 5 8 4" xfId="28124" xr:uid="{49F792CB-C85F-4227-8756-F3B6CE017415}"/>
    <cellStyle name="Comma 4 2 5 8 5" xfId="19677" xr:uid="{A5087E23-BD0C-4B11-930C-EA994C1E6997}"/>
    <cellStyle name="Comma 4 2 5 9" xfId="4614" xr:uid="{00000000-0005-0000-0000-0000F8080000}"/>
    <cellStyle name="Comma 4 2 5 9 2" xfId="13064" xr:uid="{D4D98E1E-432C-4293-9991-5FBF797F965D}"/>
    <cellStyle name="Comma 4 2 5 9 2 2" xfId="39238" xr:uid="{FBB02C34-DB1A-4904-AEEE-D84A207CB0E4}"/>
    <cellStyle name="Comma 4 2 5 9 3" xfId="29959" xr:uid="{EC1D963E-F9AA-4788-A2EF-324DF3E25484}"/>
    <cellStyle name="Comma 4 2 5 9 4" xfId="21511" xr:uid="{75E80538-52D3-4CF8-BD1F-B9A5F9EA7113}"/>
    <cellStyle name="Comma 4 2 6" xfId="143" xr:uid="{00000000-0005-0000-0000-0000F9080000}"/>
    <cellStyle name="Comma 4 2 6 10" xfId="8847" xr:uid="{75A034A9-AACE-45EB-960C-E7AA550F7CDB}"/>
    <cellStyle name="Comma 4 2 6 10 2" xfId="35022" xr:uid="{B6CF457D-8F27-46D9-883E-6062BC2A1259}"/>
    <cellStyle name="Comma 4 2 6 11" xfId="34190" xr:uid="{7AAB7332-4A02-4359-9DA0-7E5F0950518B}"/>
    <cellStyle name="Comma 4 2 6 12" xfId="25742" xr:uid="{238EECA3-3099-4F17-AD41-FAB93A4254B9}"/>
    <cellStyle name="Comma 4 2 6 13" xfId="17295" xr:uid="{F0093FAA-7C6E-4C23-A60E-8FD9C537F61B}"/>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8DC88A9A-2095-4E0A-AFA7-767BA893C72B}"/>
    <cellStyle name="Comma 4 2 6 2 2 2 2 2" xfId="41798" xr:uid="{1A133FB8-EF61-4539-B1DF-F3A5E39C98A6}"/>
    <cellStyle name="Comma 4 2 6 2 2 2 3" xfId="32519" xr:uid="{CEB00CE2-F02E-4342-AFD9-F4231BB89129}"/>
    <cellStyle name="Comma 4 2 6 2 2 2 4" xfId="24071" xr:uid="{E7D18861-7549-4FBB-A44A-5E970645A618}"/>
    <cellStyle name="Comma 4 2 6 2 2 3" xfId="11406" xr:uid="{2BD30522-CFC9-44BB-ABDD-405635DB0EEF}"/>
    <cellStyle name="Comma 4 2 6 2 2 3 2" xfId="37581" xr:uid="{0A2C4ED5-E9E4-4AC4-AC26-3D87E69D5AE8}"/>
    <cellStyle name="Comma 4 2 6 2 2 4" xfId="28301" xr:uid="{1596B8EB-E2BE-4031-90B9-AD588E7E275D}"/>
    <cellStyle name="Comma 4 2 6 2 2 5" xfId="19854" xr:uid="{AE2C06AD-6E75-4683-82B3-583FC7CAF0DA}"/>
    <cellStyle name="Comma 4 2 6 2 3" xfId="5029" xr:uid="{00000000-0005-0000-0000-0000FD080000}"/>
    <cellStyle name="Comma 4 2 6 2 3 2" xfId="13479" xr:uid="{47DE58D0-6CF9-44FC-B2A0-E54ED327F26C}"/>
    <cellStyle name="Comma 4 2 6 2 3 2 2" xfId="39653" xr:uid="{0748D8E8-F14B-41DC-B9B3-0CEDB18BD5D9}"/>
    <cellStyle name="Comma 4 2 6 2 3 3" xfId="30374" xr:uid="{0D463DD3-733A-4130-8FBA-B762154A2C65}"/>
    <cellStyle name="Comma 4 2 6 2 3 4" xfId="21926" xr:uid="{A87F3192-F021-4679-B63F-9F1F45FFF76E}"/>
    <cellStyle name="Comma 4 2 6 2 4" xfId="9261" xr:uid="{6DB8B078-A4CA-4FB4-BAF4-A4A191F8D96F}"/>
    <cellStyle name="Comma 4 2 6 2 4 2" xfId="35436" xr:uid="{41CB530A-4498-436B-A3C7-D72C13C26F10}"/>
    <cellStyle name="Comma 4 2 6 2 5" xfId="34606" xr:uid="{48383015-2C12-4B07-8090-0FBEE8E6FF69}"/>
    <cellStyle name="Comma 4 2 6 2 6" xfId="26156" xr:uid="{5A5411B0-DEAF-4DF4-9DB3-1F3A21BBFEE5}"/>
    <cellStyle name="Comma 4 2 6 2 7" xfId="17709" xr:uid="{10940085-2953-4945-936A-44D8C1C095D6}"/>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113364B7-1750-4227-A803-DDE8CCD16373}"/>
    <cellStyle name="Comma 4 2 6 3 2 2 2 2" xfId="42211" xr:uid="{3F35B198-96AF-4E9A-9F67-9A14F7C505B2}"/>
    <cellStyle name="Comma 4 2 6 3 2 2 3" xfId="32932" xr:uid="{15E3C93A-3968-45BB-B8CA-375AF893A61C}"/>
    <cellStyle name="Comma 4 2 6 3 2 2 4" xfId="24484" xr:uid="{062A9B2D-BCC8-41C7-8CD6-6A16633CEBE8}"/>
    <cellStyle name="Comma 4 2 6 3 2 3" xfId="11819" xr:uid="{464168E9-6E4A-4771-B9C8-E9693BB07F6A}"/>
    <cellStyle name="Comma 4 2 6 3 2 3 2" xfId="37994" xr:uid="{A66F5E02-3E6D-40E0-97BE-C4086C21F183}"/>
    <cellStyle name="Comma 4 2 6 3 2 4" xfId="28714" xr:uid="{7B32F4E6-D388-4243-9906-71026E5D88E2}"/>
    <cellStyle name="Comma 4 2 6 3 2 5" xfId="20267" xr:uid="{B5395774-FFE1-472F-A0C9-1465F34EA552}"/>
    <cellStyle name="Comma 4 2 6 3 3" xfId="5442" xr:uid="{00000000-0005-0000-0000-000001090000}"/>
    <cellStyle name="Comma 4 2 6 3 3 2" xfId="13892" xr:uid="{643AB5E3-5BAA-4E99-8A81-818018E2E0CC}"/>
    <cellStyle name="Comma 4 2 6 3 3 2 2" xfId="40066" xr:uid="{BB23C294-BE6D-4AB3-8744-B66DB266B0E5}"/>
    <cellStyle name="Comma 4 2 6 3 3 3" xfId="30787" xr:uid="{76AE31E8-B6C3-4CAE-BB78-21925300A33D}"/>
    <cellStyle name="Comma 4 2 6 3 3 4" xfId="22339" xr:uid="{1D978659-A09C-4247-875C-746C5B54970E}"/>
    <cellStyle name="Comma 4 2 6 3 4" xfId="9674" xr:uid="{CBEF5DBA-06E6-44F1-88B1-21CD12127294}"/>
    <cellStyle name="Comma 4 2 6 3 4 2" xfId="35849" xr:uid="{07E33773-F553-4C94-B286-B1AF78ED7FF2}"/>
    <cellStyle name="Comma 4 2 6 3 5" xfId="26569" xr:uid="{A3C1CE4C-D470-4131-87D8-651EC5C03B83}"/>
    <cellStyle name="Comma 4 2 6 3 6" xfId="18122" xr:uid="{34944D79-3C67-40F0-84A9-94EA248A556F}"/>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8E72DC21-71D5-47ED-A750-FBFC85B28E8F}"/>
    <cellStyle name="Comma 4 2 6 4 2 2 2 2" xfId="42624" xr:uid="{FB6C5E5E-E810-48BA-96E7-9B9838C85A68}"/>
    <cellStyle name="Comma 4 2 6 4 2 2 3" xfId="33345" xr:uid="{37C3B6FC-052D-4A66-93C4-F6AFA92968AB}"/>
    <cellStyle name="Comma 4 2 6 4 2 2 4" xfId="24897" xr:uid="{710F1E96-438B-47A5-87EF-227CC577CADE}"/>
    <cellStyle name="Comma 4 2 6 4 2 3" xfId="12232" xr:uid="{972F6701-DEC8-4627-9727-58FC7C3CFE28}"/>
    <cellStyle name="Comma 4 2 6 4 2 3 2" xfId="38407" xr:uid="{830841A6-9B02-4D6A-844A-041A116ED1B5}"/>
    <cellStyle name="Comma 4 2 6 4 2 4" xfId="29127" xr:uid="{3D44D068-0E08-4112-B882-44224149BC3C}"/>
    <cellStyle name="Comma 4 2 6 4 2 5" xfId="20680" xr:uid="{4F1CEEC7-2745-4C77-AEE7-3B47D51630F0}"/>
    <cellStyle name="Comma 4 2 6 4 3" xfId="5855" xr:uid="{00000000-0005-0000-0000-000005090000}"/>
    <cellStyle name="Comma 4 2 6 4 3 2" xfId="14305" xr:uid="{EE987B8F-1C3E-43BA-B25C-FE9D3C5451C7}"/>
    <cellStyle name="Comma 4 2 6 4 3 2 2" xfId="40479" xr:uid="{7E287DFA-C145-40DE-9D3B-651E4F926EE2}"/>
    <cellStyle name="Comma 4 2 6 4 3 3" xfId="31200" xr:uid="{B643D766-DD8E-4F23-ACF2-F42871508AEA}"/>
    <cellStyle name="Comma 4 2 6 4 3 4" xfId="22752" xr:uid="{86AA8A14-CCE2-4139-A75E-3169235C7CB3}"/>
    <cellStyle name="Comma 4 2 6 4 4" xfId="10087" xr:uid="{0FA06370-6BCC-4574-B4AB-1028204CFD2F}"/>
    <cellStyle name="Comma 4 2 6 4 4 2" xfId="36262" xr:uid="{15F95069-718B-42F8-B62E-F91FCF73DF9E}"/>
    <cellStyle name="Comma 4 2 6 4 5" xfId="26982" xr:uid="{38CB7782-671A-41B1-B77A-BC4DA6BBC7B0}"/>
    <cellStyle name="Comma 4 2 6 4 6" xfId="18535" xr:uid="{27D805BA-76B0-4D5D-A1DA-1ED79516F708}"/>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B6DE440A-24DD-4EBE-81E9-9A6F170FAF5D}"/>
    <cellStyle name="Comma 4 2 6 5 2 2 2 2" xfId="43037" xr:uid="{F8AA6A60-2DA8-4E0D-89DD-FC63EC1CD590}"/>
    <cellStyle name="Comma 4 2 6 5 2 2 3" xfId="33758" xr:uid="{B25B17AC-D02E-486B-BB2B-95C2043B2B47}"/>
    <cellStyle name="Comma 4 2 6 5 2 2 4" xfId="25310" xr:uid="{339690F9-2179-446F-B2E4-68D76B292EEC}"/>
    <cellStyle name="Comma 4 2 6 5 2 3" xfId="12645" xr:uid="{44A449D8-AA9A-46BA-AED1-4BFE8A10ADCB}"/>
    <cellStyle name="Comma 4 2 6 5 2 3 2" xfId="38820" xr:uid="{5FCBBDC9-24A2-4B3C-98D3-CEAAD1F919A7}"/>
    <cellStyle name="Comma 4 2 6 5 2 4" xfId="29540" xr:uid="{91028CF6-2A1B-4408-9CB9-8EBEDC356FAE}"/>
    <cellStyle name="Comma 4 2 6 5 2 5" xfId="21093" xr:uid="{8002E025-FE3A-4C49-B606-A7378A904218}"/>
    <cellStyle name="Comma 4 2 6 5 3" xfId="6268" xr:uid="{00000000-0005-0000-0000-000009090000}"/>
    <cellStyle name="Comma 4 2 6 5 3 2" xfId="14718" xr:uid="{8ECB338D-DFE0-499D-BF20-7A9FFDAEEFB1}"/>
    <cellStyle name="Comma 4 2 6 5 3 2 2" xfId="40892" xr:uid="{65724CF5-DBAC-42F8-81F5-09FEB3BA8544}"/>
    <cellStyle name="Comma 4 2 6 5 3 3" xfId="31613" xr:uid="{D2FD36CB-6496-4E22-A3DD-CB2E58A7ACDD}"/>
    <cellStyle name="Comma 4 2 6 5 3 4" xfId="23165" xr:uid="{A41A91C0-5E40-49AD-B729-83C2BDE57E00}"/>
    <cellStyle name="Comma 4 2 6 5 4" xfId="10500" xr:uid="{EF0C3DCD-C0BC-4211-906E-6045C3F66642}"/>
    <cellStyle name="Comma 4 2 6 5 4 2" xfId="36675" xr:uid="{0D1E7689-CBAD-4B27-BE82-FDC74F460648}"/>
    <cellStyle name="Comma 4 2 6 5 5" xfId="27395" xr:uid="{FAE19C20-0D9D-49D8-909E-2E9DE99A97CD}"/>
    <cellStyle name="Comma 4 2 6 5 6" xfId="18948" xr:uid="{85B8F4BF-DC17-4CA3-8000-CD73F22DE6B6}"/>
    <cellStyle name="Comma 4 2 6 6" xfId="2397" xr:uid="{00000000-0005-0000-0000-00000A090000}"/>
    <cellStyle name="Comma 4 2 6 6 2" xfId="6681" xr:uid="{00000000-0005-0000-0000-00000B090000}"/>
    <cellStyle name="Comma 4 2 6 6 2 2" xfId="15131" xr:uid="{151B42ED-326D-4176-BB7D-13A881AC1653}"/>
    <cellStyle name="Comma 4 2 6 6 2 2 2" xfId="41305" xr:uid="{970B6ECB-BABF-4B39-9D99-9115BDB561B2}"/>
    <cellStyle name="Comma 4 2 6 6 2 3" xfId="32026" xr:uid="{04C94046-585C-4FCF-AF1E-345F64934F7B}"/>
    <cellStyle name="Comma 4 2 6 6 2 4" xfId="23578" xr:uid="{5D2BBD32-B2C3-4DBF-A2D8-8EFB0C2F0DFC}"/>
    <cellStyle name="Comma 4 2 6 6 3" xfId="10913" xr:uid="{7AD4927F-9977-4A8F-88E7-EE2B1861BE83}"/>
    <cellStyle name="Comma 4 2 6 6 3 2" xfId="37088" xr:uid="{12034E70-302B-4A72-B71C-32FA83DF5B9B}"/>
    <cellStyle name="Comma 4 2 6 6 4" xfId="27808" xr:uid="{E3E87DA3-DA3B-4238-A825-866F7AAB26A1}"/>
    <cellStyle name="Comma 4 2 6 6 5" xfId="19361" xr:uid="{F34BBE50-5F1F-4EEC-A9DC-080B73975513}"/>
    <cellStyle name="Comma 4 2 6 7" xfId="2366" xr:uid="{00000000-0005-0000-0000-00000C090000}"/>
    <cellStyle name="Comma 4 2 6 8" xfId="2775" xr:uid="{00000000-0005-0000-0000-00000D090000}"/>
    <cellStyle name="Comma 4 2 6 8 2" xfId="6998" xr:uid="{00000000-0005-0000-0000-00000E090000}"/>
    <cellStyle name="Comma 4 2 6 8 2 2" xfId="15448" xr:uid="{EE4EB25A-F14F-4AAC-8650-449934A93395}"/>
    <cellStyle name="Comma 4 2 6 8 2 2 2" xfId="41622" xr:uid="{22438296-8180-4DEF-9B80-6D76FD51CCFD}"/>
    <cellStyle name="Comma 4 2 6 8 2 3" xfId="32343" xr:uid="{AE74C8C1-D61F-466C-A834-95C419918013}"/>
    <cellStyle name="Comma 4 2 6 8 2 4" xfId="23895" xr:uid="{B8CD0AD4-A750-4FC0-B9E5-1A74443F25EC}"/>
    <cellStyle name="Comma 4 2 6 8 3" xfId="11230" xr:uid="{8D0E27C3-DC4B-47FD-9255-2F85D32DC193}"/>
    <cellStyle name="Comma 4 2 6 8 3 2" xfId="37405" xr:uid="{30ABD3A4-A186-43B5-AC53-04F4A50C4C67}"/>
    <cellStyle name="Comma 4 2 6 8 4" xfId="28125" xr:uid="{E810AFC3-CB49-4E28-933A-0799CC05B7F9}"/>
    <cellStyle name="Comma 4 2 6 8 5" xfId="19678" xr:uid="{5A9F008D-7CFF-4E78-ABFF-34E266BE603A}"/>
    <cellStyle name="Comma 4 2 6 9" xfId="4615" xr:uid="{00000000-0005-0000-0000-00000F090000}"/>
    <cellStyle name="Comma 4 2 6 9 2" xfId="13065" xr:uid="{29B6C456-26FE-4ED2-AA3A-012B958F9B13}"/>
    <cellStyle name="Comma 4 2 6 9 2 2" xfId="39239" xr:uid="{0DDA5593-6329-4E9B-B4BF-F79DD5A00417}"/>
    <cellStyle name="Comma 4 2 6 9 3" xfId="29960" xr:uid="{BEDF5A51-2348-494C-9F55-A822F42F8957}"/>
    <cellStyle name="Comma 4 2 6 9 4" xfId="21512" xr:uid="{A3CCDCD9-CFFC-4B6C-8BDB-6C5E1842F8F8}"/>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D0304CE2-F90E-4DDD-8B39-A8DEC087B14E}"/>
    <cellStyle name="Comma 4 3 2 10 2 2 2" xfId="41623" xr:uid="{85C93E0A-BFE4-461D-9B21-F62183284B28}"/>
    <cellStyle name="Comma 4 3 2 10 2 3" xfId="32344" xr:uid="{FC345009-7442-4CE9-8974-7F44C48AEA99}"/>
    <cellStyle name="Comma 4 3 2 10 2 4" xfId="23896" xr:uid="{66C9AB24-88AB-4BF0-AE3C-E66EBAD144C6}"/>
    <cellStyle name="Comma 4 3 2 10 3" xfId="11231" xr:uid="{00A08C6E-4120-4FE3-A0EA-9D62B32B0485}"/>
    <cellStyle name="Comma 4 3 2 10 3 2" xfId="37406" xr:uid="{C8BC7CE5-933E-451C-BF01-B2448F7ECE34}"/>
    <cellStyle name="Comma 4 3 2 10 4" xfId="28126" xr:uid="{0FB39DE4-0382-4D51-B4F0-6389B9336297}"/>
    <cellStyle name="Comma 4 3 2 10 5" xfId="19679" xr:uid="{C9AED07F-FF44-4533-B495-B87326D946C2}"/>
    <cellStyle name="Comma 4 3 2 11" xfId="4616" xr:uid="{00000000-0005-0000-0000-000014090000}"/>
    <cellStyle name="Comma 4 3 2 11 2" xfId="13066" xr:uid="{23F4486B-D03C-4389-AC74-CF3D02A5BD95}"/>
    <cellStyle name="Comma 4 3 2 11 2 2" xfId="39240" xr:uid="{2FB1A319-4E9F-4960-A698-85544C97911C}"/>
    <cellStyle name="Comma 4 3 2 11 3" xfId="29961" xr:uid="{57136561-E868-49F1-8386-084C1B6E038D}"/>
    <cellStyle name="Comma 4 3 2 11 4" xfId="21513" xr:uid="{A9015B15-4E1D-4521-927D-D06C5A6C6B1A}"/>
    <cellStyle name="Comma 4 3 2 12" xfId="8848" xr:uid="{E3EBD212-7EBF-4621-A72B-F0C0313AC89D}"/>
    <cellStyle name="Comma 4 3 2 12 2" xfId="35023" xr:uid="{1AF0AF89-7CB5-4302-82AD-7D7CA2F1F7F3}"/>
    <cellStyle name="Comma 4 3 2 13" xfId="34191" xr:uid="{575E40E3-0912-47D8-8D22-477A04149EC4}"/>
    <cellStyle name="Comma 4 3 2 14" xfId="25743" xr:uid="{C2CC28F3-B040-4B08-9331-623D791AECEB}"/>
    <cellStyle name="Comma 4 3 2 15" xfId="17296" xr:uid="{955C8529-DBDD-45E5-A005-5A9637C21F81}"/>
    <cellStyle name="Comma 4 3 2 2" xfId="146" xr:uid="{00000000-0005-0000-0000-000015090000}"/>
    <cellStyle name="Comma 4 3 2 2 10" xfId="4617" xr:uid="{00000000-0005-0000-0000-000016090000}"/>
    <cellStyle name="Comma 4 3 2 2 10 2" xfId="13067" xr:uid="{E982E77C-51FE-4912-8C9F-A4DEDB5DF231}"/>
    <cellStyle name="Comma 4 3 2 2 10 2 2" xfId="39241" xr:uid="{AC72B988-0C91-4CAD-9B3B-1744F421106B}"/>
    <cellStyle name="Comma 4 3 2 2 10 3" xfId="29962" xr:uid="{905E7AC4-BB25-463D-B3E7-CABD7C2BA795}"/>
    <cellStyle name="Comma 4 3 2 2 10 4" xfId="21514" xr:uid="{9DAB63E0-6D14-4713-B9BA-5DADBA4C8FC7}"/>
    <cellStyle name="Comma 4 3 2 2 11" xfId="8849" xr:uid="{9889DC97-F65E-40A5-AFAE-92F15C46E939}"/>
    <cellStyle name="Comma 4 3 2 2 11 2" xfId="35024" xr:uid="{C1DE6F3F-B7F4-4F92-8D23-9A9C9DB1E8C5}"/>
    <cellStyle name="Comma 4 3 2 2 12" xfId="34192" xr:uid="{146506AA-F53E-413C-8615-14E1AA0A6A4F}"/>
    <cellStyle name="Comma 4 3 2 2 13" xfId="25744" xr:uid="{32A42DEB-D733-499D-ADCB-AC4D7A5FF50A}"/>
    <cellStyle name="Comma 4 3 2 2 14" xfId="17297" xr:uid="{5DB34282-C819-4425-B54E-01A3E93DD406}"/>
    <cellStyle name="Comma 4 3 2 2 2" xfId="147" xr:uid="{00000000-0005-0000-0000-000017090000}"/>
    <cellStyle name="Comma 4 3 2 2 2 10" xfId="8850" xr:uid="{BBCC2ADF-7A6D-4982-B73B-0166FB22B2BE}"/>
    <cellStyle name="Comma 4 3 2 2 2 10 2" xfId="35025" xr:uid="{A8CBD5F5-8714-4D8D-8ED8-5D262C30A152}"/>
    <cellStyle name="Comma 4 3 2 2 2 11" xfId="34193" xr:uid="{F02AFEF9-5B27-4EFE-89AF-F67B8C8F6951}"/>
    <cellStyle name="Comma 4 3 2 2 2 12" xfId="25745" xr:uid="{17DDA87C-333A-44A2-8AE6-D5E4808275E2}"/>
    <cellStyle name="Comma 4 3 2 2 2 13" xfId="17298" xr:uid="{4900B07F-B38C-4581-8B39-0CC9D309EB47}"/>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FF08F05C-56EC-4699-98F3-5F4F2C0827C3}"/>
    <cellStyle name="Comma 4 3 2 2 2 2 2 2 2 2" xfId="41801" xr:uid="{A130DEDD-229D-40A5-9E2D-25BD5E581784}"/>
    <cellStyle name="Comma 4 3 2 2 2 2 2 2 3" xfId="32522" xr:uid="{CC68E015-25B2-470C-B853-D00BA6EE7483}"/>
    <cellStyle name="Comma 4 3 2 2 2 2 2 2 4" xfId="24074" xr:uid="{8D4A31BB-0644-40EB-9650-31655C62B7A2}"/>
    <cellStyle name="Comma 4 3 2 2 2 2 2 3" xfId="11409" xr:uid="{5E33864B-5150-43B1-9881-836F25D578CF}"/>
    <cellStyle name="Comma 4 3 2 2 2 2 2 3 2" xfId="37584" xr:uid="{2556A932-2B80-4F68-B969-DD149B8E90DF}"/>
    <cellStyle name="Comma 4 3 2 2 2 2 2 4" xfId="28304" xr:uid="{8450C7A6-73D3-4B83-8284-4893EC7DD3C4}"/>
    <cellStyle name="Comma 4 3 2 2 2 2 2 5" xfId="19857" xr:uid="{0A9123A3-CCAB-45DF-BED4-5CB118EBC265}"/>
    <cellStyle name="Comma 4 3 2 2 2 2 3" xfId="5032" xr:uid="{00000000-0005-0000-0000-00001B090000}"/>
    <cellStyle name="Comma 4 3 2 2 2 2 3 2" xfId="13482" xr:uid="{DC09FD99-6665-420F-8C5C-F0E52BF68EB0}"/>
    <cellStyle name="Comma 4 3 2 2 2 2 3 2 2" xfId="39656" xr:uid="{21FE29E4-A185-41F2-947E-076A89CD2CE3}"/>
    <cellStyle name="Comma 4 3 2 2 2 2 3 3" xfId="30377" xr:uid="{F98E2311-6091-4726-96D9-909BAF319F6C}"/>
    <cellStyle name="Comma 4 3 2 2 2 2 3 4" xfId="21929" xr:uid="{A1A98452-0333-4C8E-8FAF-DFBB225B45A6}"/>
    <cellStyle name="Comma 4 3 2 2 2 2 4" xfId="9264" xr:uid="{C17BFA5B-A968-495E-B0B1-CB3DFCD34638}"/>
    <cellStyle name="Comma 4 3 2 2 2 2 4 2" xfId="35439" xr:uid="{D73DB3FE-1E0B-4A33-898F-29F97C43CFDD}"/>
    <cellStyle name="Comma 4 3 2 2 2 2 5" xfId="34609" xr:uid="{BCB6C261-6903-4895-ACF7-F4BC98058243}"/>
    <cellStyle name="Comma 4 3 2 2 2 2 6" xfId="26159" xr:uid="{D67855D5-B3F4-4060-8788-3D0F73C64B87}"/>
    <cellStyle name="Comma 4 3 2 2 2 2 7" xfId="17712" xr:uid="{BD7B6858-C9F2-44F3-BBEA-D3C7961F72E6}"/>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CFD2DA38-D5C2-474A-8FFE-A9415EC3C760}"/>
    <cellStyle name="Comma 4 3 2 2 2 3 2 2 2 2" xfId="42214" xr:uid="{EB487361-3540-4FEE-A273-DB0DE5DAE3F0}"/>
    <cellStyle name="Comma 4 3 2 2 2 3 2 2 3" xfId="32935" xr:uid="{D9FF7F37-F682-4B39-8058-7B62FEBEC651}"/>
    <cellStyle name="Comma 4 3 2 2 2 3 2 2 4" xfId="24487" xr:uid="{75D7BC10-5EE0-4CCB-BE43-3C749C7B6CB3}"/>
    <cellStyle name="Comma 4 3 2 2 2 3 2 3" xfId="11822" xr:uid="{9B86C368-72B1-4FCE-95C7-83FFF488795A}"/>
    <cellStyle name="Comma 4 3 2 2 2 3 2 3 2" xfId="37997" xr:uid="{000BB35F-49F9-4AA2-A338-2924AA105AAE}"/>
    <cellStyle name="Comma 4 3 2 2 2 3 2 4" xfId="28717" xr:uid="{9A2AA296-8B56-427D-9AF2-E4C0CD08F846}"/>
    <cellStyle name="Comma 4 3 2 2 2 3 2 5" xfId="20270" xr:uid="{861ED894-043D-452D-B629-C834A09AF178}"/>
    <cellStyle name="Comma 4 3 2 2 2 3 3" xfId="5445" xr:uid="{00000000-0005-0000-0000-00001F090000}"/>
    <cellStyle name="Comma 4 3 2 2 2 3 3 2" xfId="13895" xr:uid="{85912F7D-5FF4-4778-9AA9-5638F1387421}"/>
    <cellStyle name="Comma 4 3 2 2 2 3 3 2 2" xfId="40069" xr:uid="{1F7AAEF4-5495-4379-A9DE-238E13333C27}"/>
    <cellStyle name="Comma 4 3 2 2 2 3 3 3" xfId="30790" xr:uid="{3C9F6A5B-8902-4A57-B785-F199145B6E66}"/>
    <cellStyle name="Comma 4 3 2 2 2 3 3 4" xfId="22342" xr:uid="{66EE4CF2-089F-4305-8CC4-66E079C16DFA}"/>
    <cellStyle name="Comma 4 3 2 2 2 3 4" xfId="9677" xr:uid="{DE56C68F-D70C-477B-A3E7-BC0355D55564}"/>
    <cellStyle name="Comma 4 3 2 2 2 3 4 2" xfId="35852" xr:uid="{5EF1D2F8-81FD-43B8-BA18-254DB6622682}"/>
    <cellStyle name="Comma 4 3 2 2 2 3 5" xfId="26572" xr:uid="{3CEF6753-61F3-4CB3-BBA2-EFFC831690BC}"/>
    <cellStyle name="Comma 4 3 2 2 2 3 6" xfId="18125" xr:uid="{BC9DCE56-65D5-4FC9-B5A2-FE04AA150B47}"/>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94FF51A7-F740-42CF-A110-9A983FFC9E38}"/>
    <cellStyle name="Comma 4 3 2 2 2 4 2 2 2 2" xfId="42627" xr:uid="{E08F4DF5-5021-4A26-879E-B1D6DE88A8E2}"/>
    <cellStyle name="Comma 4 3 2 2 2 4 2 2 3" xfId="33348" xr:uid="{0EFC7B86-FFEA-4833-BDB0-ACE544A1E681}"/>
    <cellStyle name="Comma 4 3 2 2 2 4 2 2 4" xfId="24900" xr:uid="{9612CBF3-FB53-42E3-8D4A-FFF14B1F3F6D}"/>
    <cellStyle name="Comma 4 3 2 2 2 4 2 3" xfId="12235" xr:uid="{66A09CB8-CB4E-434C-8581-2232A819783A}"/>
    <cellStyle name="Comma 4 3 2 2 2 4 2 3 2" xfId="38410" xr:uid="{EE88B02F-636C-4B32-9169-21E83CC7225B}"/>
    <cellStyle name="Comma 4 3 2 2 2 4 2 4" xfId="29130" xr:uid="{F13D6367-10B3-4942-B67B-7EC2A0375F29}"/>
    <cellStyle name="Comma 4 3 2 2 2 4 2 5" xfId="20683" xr:uid="{6A98B991-6AEC-4099-A87A-B5B5DB382E24}"/>
    <cellStyle name="Comma 4 3 2 2 2 4 3" xfId="5858" xr:uid="{00000000-0005-0000-0000-000023090000}"/>
    <cellStyle name="Comma 4 3 2 2 2 4 3 2" xfId="14308" xr:uid="{07A5C5AE-7DEE-4D58-9B18-BC1500B8E228}"/>
    <cellStyle name="Comma 4 3 2 2 2 4 3 2 2" xfId="40482" xr:uid="{94A92E50-B3FE-4BC9-95E4-86BCF9F0746F}"/>
    <cellStyle name="Comma 4 3 2 2 2 4 3 3" xfId="31203" xr:uid="{0D6A7C2B-4197-4DD4-85E2-C8BA071628EB}"/>
    <cellStyle name="Comma 4 3 2 2 2 4 3 4" xfId="22755" xr:uid="{D693443A-0F5D-4A04-BB83-37638B0989E7}"/>
    <cellStyle name="Comma 4 3 2 2 2 4 4" xfId="10090" xr:uid="{50F2AA2D-BFEF-4887-B99E-E6099588B3CB}"/>
    <cellStyle name="Comma 4 3 2 2 2 4 4 2" xfId="36265" xr:uid="{95ACDFEC-5855-4DE8-BF15-BED6D48D0C87}"/>
    <cellStyle name="Comma 4 3 2 2 2 4 5" xfId="26985" xr:uid="{206D7A85-A0CE-491D-B691-B06710260B9B}"/>
    <cellStyle name="Comma 4 3 2 2 2 4 6" xfId="18538" xr:uid="{7724D861-1034-43C2-9D05-91397E32436F}"/>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AB0ECC1B-7E4C-48B6-B902-256E7BBF6DA4}"/>
    <cellStyle name="Comma 4 3 2 2 2 5 2 2 2 2" xfId="43040" xr:uid="{9D0B77D7-E13C-4D21-8EF2-6F1ACB4F3EF2}"/>
    <cellStyle name="Comma 4 3 2 2 2 5 2 2 3" xfId="33761" xr:uid="{7A4E2BB4-0CE9-4413-BF7F-6B840AA67299}"/>
    <cellStyle name="Comma 4 3 2 2 2 5 2 2 4" xfId="25313" xr:uid="{4DB665E5-0060-4588-9F2F-B2CEEAC45C91}"/>
    <cellStyle name="Comma 4 3 2 2 2 5 2 3" xfId="12648" xr:uid="{94B833AF-A592-4968-9AEB-7E0E603CF48A}"/>
    <cellStyle name="Comma 4 3 2 2 2 5 2 3 2" xfId="38823" xr:uid="{AA90EC9A-83AE-4916-9880-E5E6D40E4F1D}"/>
    <cellStyle name="Comma 4 3 2 2 2 5 2 4" xfId="29543" xr:uid="{141ED931-218C-4570-895F-93C67C0C156E}"/>
    <cellStyle name="Comma 4 3 2 2 2 5 2 5" xfId="21096" xr:uid="{82C51685-153A-4D40-B652-A76C99230F81}"/>
    <cellStyle name="Comma 4 3 2 2 2 5 3" xfId="6271" xr:uid="{00000000-0005-0000-0000-000027090000}"/>
    <cellStyle name="Comma 4 3 2 2 2 5 3 2" xfId="14721" xr:uid="{82936B04-DF42-447A-8586-999E2062B2F3}"/>
    <cellStyle name="Comma 4 3 2 2 2 5 3 2 2" xfId="40895" xr:uid="{FDE6D9DE-9A10-46EB-BE1C-F1D181204A0B}"/>
    <cellStyle name="Comma 4 3 2 2 2 5 3 3" xfId="31616" xr:uid="{1D688261-DC88-46D0-ABC5-BD764AAA8A62}"/>
    <cellStyle name="Comma 4 3 2 2 2 5 3 4" xfId="23168" xr:uid="{0997A56D-F5E4-41AF-8624-C33DD7F78A34}"/>
    <cellStyle name="Comma 4 3 2 2 2 5 4" xfId="10503" xr:uid="{5F4E1363-4F71-41B7-AC32-46116B6E9A24}"/>
    <cellStyle name="Comma 4 3 2 2 2 5 4 2" xfId="36678" xr:uid="{AD3005CE-F9CC-4CBC-ABF0-FAD93E9D6C56}"/>
    <cellStyle name="Comma 4 3 2 2 2 5 5" xfId="27398" xr:uid="{8696EA50-EEE3-41D8-A898-678003CF10A9}"/>
    <cellStyle name="Comma 4 3 2 2 2 5 6" xfId="18951" xr:uid="{1F678FC1-F3C1-4828-9E02-76BE895E4718}"/>
    <cellStyle name="Comma 4 3 2 2 2 6" xfId="2400" xr:uid="{00000000-0005-0000-0000-000028090000}"/>
    <cellStyle name="Comma 4 3 2 2 2 6 2" xfId="6684" xr:uid="{00000000-0005-0000-0000-000029090000}"/>
    <cellStyle name="Comma 4 3 2 2 2 6 2 2" xfId="15134" xr:uid="{8223D20E-3BA1-4D7B-9BCF-202B50D49D72}"/>
    <cellStyle name="Comma 4 3 2 2 2 6 2 2 2" xfId="41308" xr:uid="{70CDEAB8-74D6-409F-9D47-504F27116B27}"/>
    <cellStyle name="Comma 4 3 2 2 2 6 2 3" xfId="32029" xr:uid="{7B744CE4-CABF-4756-8993-6846D07D976E}"/>
    <cellStyle name="Comma 4 3 2 2 2 6 2 4" xfId="23581" xr:uid="{29B63E82-AB2F-45EA-8BA3-1326659E2BC7}"/>
    <cellStyle name="Comma 4 3 2 2 2 6 3" xfId="10916" xr:uid="{16E77D18-D3D1-4ED6-872E-167AD7DB32A8}"/>
    <cellStyle name="Comma 4 3 2 2 2 6 3 2" xfId="37091" xr:uid="{40A6D8E3-891A-446F-BF7F-9775D49E88BE}"/>
    <cellStyle name="Comma 4 3 2 2 2 6 4" xfId="27811" xr:uid="{B7B53953-E253-4C23-9C48-B0A983C4D4B8}"/>
    <cellStyle name="Comma 4 3 2 2 2 6 5" xfId="19364" xr:uid="{7C05D4BC-AAB6-4CD0-96D1-45172A8DB7F5}"/>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95F91639-3F03-4CF9-95E9-AC91D0008A5A}"/>
    <cellStyle name="Comma 4 3 2 2 2 8 2 2 2" xfId="41625" xr:uid="{9D08C313-B2AE-4734-B354-A87B9827E15D}"/>
    <cellStyle name="Comma 4 3 2 2 2 8 2 3" xfId="32346" xr:uid="{9759C4E7-C578-4AB3-9F4F-2B2E1378FB24}"/>
    <cellStyle name="Comma 4 3 2 2 2 8 2 4" xfId="23898" xr:uid="{AFEC5E78-19A5-47A2-A818-676B6852175F}"/>
    <cellStyle name="Comma 4 3 2 2 2 8 3" xfId="11233" xr:uid="{E5FC9668-AAC3-4A32-BFEA-79BCC356E726}"/>
    <cellStyle name="Comma 4 3 2 2 2 8 3 2" xfId="37408" xr:uid="{50B9E365-CE8C-44B9-857F-14C05EC5F74C}"/>
    <cellStyle name="Comma 4 3 2 2 2 8 4" xfId="28128" xr:uid="{97E51A58-836C-4C0D-9349-D0118451572F}"/>
    <cellStyle name="Comma 4 3 2 2 2 8 5" xfId="19681" xr:uid="{054429BA-DA4E-44C8-8F8E-F9A2D925141B}"/>
    <cellStyle name="Comma 4 3 2 2 2 9" xfId="4618" xr:uid="{00000000-0005-0000-0000-00002D090000}"/>
    <cellStyle name="Comma 4 3 2 2 2 9 2" xfId="13068" xr:uid="{FD9CD57B-D26A-4320-9AF4-B97B7C5E49D5}"/>
    <cellStyle name="Comma 4 3 2 2 2 9 2 2" xfId="39242" xr:uid="{ABBB70E7-8837-456C-9403-55B4A37165E2}"/>
    <cellStyle name="Comma 4 3 2 2 2 9 3" xfId="29963" xr:uid="{C7478426-E0CD-4936-867C-414DE0FA1D96}"/>
    <cellStyle name="Comma 4 3 2 2 2 9 4" xfId="21515" xr:uid="{47F31D9F-5A09-4DE9-94B3-F93D5ACE3D51}"/>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CD06119B-F354-47F6-B4E8-4A0AF4490D5F}"/>
    <cellStyle name="Comma 4 3 2 2 3 2 2 2 2" xfId="41800" xr:uid="{51821B8E-4F99-4C7A-87DF-8ED1D6B1C116}"/>
    <cellStyle name="Comma 4 3 2 2 3 2 2 3" xfId="32521" xr:uid="{49C39A9D-B0B9-48EA-9143-76F040DCFA2C}"/>
    <cellStyle name="Comma 4 3 2 2 3 2 2 4" xfId="24073" xr:uid="{B7A41FF7-F673-4738-8C2D-55B91E0BECA4}"/>
    <cellStyle name="Comma 4 3 2 2 3 2 3" xfId="11408" xr:uid="{7DCA23F9-245F-4DF7-B2AD-93AC19A98A2C}"/>
    <cellStyle name="Comma 4 3 2 2 3 2 3 2" xfId="37583" xr:uid="{1ED33AA9-2649-4B9B-9115-7FCD0B101EF9}"/>
    <cellStyle name="Comma 4 3 2 2 3 2 4" xfId="28303" xr:uid="{CFBC3820-8EC9-4BD1-BCA0-9FC119856F87}"/>
    <cellStyle name="Comma 4 3 2 2 3 2 5" xfId="19856" xr:uid="{235F0504-06F6-466F-AA60-A69A9D11B68C}"/>
    <cellStyle name="Comma 4 3 2 2 3 3" xfId="5031" xr:uid="{00000000-0005-0000-0000-000031090000}"/>
    <cellStyle name="Comma 4 3 2 2 3 3 2" xfId="13481" xr:uid="{5766EE7A-F495-4015-88ED-D627916BD07D}"/>
    <cellStyle name="Comma 4 3 2 2 3 3 2 2" xfId="39655" xr:uid="{A8AC462B-18B3-44DB-B14A-8768CE0AFAFA}"/>
    <cellStyle name="Comma 4 3 2 2 3 3 3" xfId="30376" xr:uid="{A1F0045A-EC71-4750-AF89-7877DD5BAE92}"/>
    <cellStyle name="Comma 4 3 2 2 3 3 4" xfId="21928" xr:uid="{38AF566B-3005-40AC-889C-39D14FBBFBEA}"/>
    <cellStyle name="Comma 4 3 2 2 3 4" xfId="9263" xr:uid="{8EBF8875-B580-4FAB-BBCE-1E2C2DB07DAB}"/>
    <cellStyle name="Comma 4 3 2 2 3 4 2" xfId="35438" xr:uid="{2FCFB735-FA9B-42AF-9F3C-075652B229CA}"/>
    <cellStyle name="Comma 4 3 2 2 3 5" xfId="34608" xr:uid="{66B90DC4-4B28-4260-9511-F595ADE4857A}"/>
    <cellStyle name="Comma 4 3 2 2 3 6" xfId="26158" xr:uid="{EB7CB84C-119D-4B7F-BBC3-77E02D7E456D}"/>
    <cellStyle name="Comma 4 3 2 2 3 7" xfId="17711" xr:uid="{FCCAA637-A5CB-45A0-A217-8D87E14E077F}"/>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ED388E4E-F642-4510-A63D-CA9541376D88}"/>
    <cellStyle name="Comma 4 3 2 2 4 2 2 2 2" xfId="42213" xr:uid="{937BA27A-9FDE-449F-A1B1-F061C6E2A7B1}"/>
    <cellStyle name="Comma 4 3 2 2 4 2 2 3" xfId="32934" xr:uid="{FDF1611F-3126-4A81-B208-5EB8CC5E8C7B}"/>
    <cellStyle name="Comma 4 3 2 2 4 2 2 4" xfId="24486" xr:uid="{BF91A2FC-C2FD-4981-A244-59A98FC7A1A1}"/>
    <cellStyle name="Comma 4 3 2 2 4 2 3" xfId="11821" xr:uid="{9100DD36-3AAC-46AA-B15B-BF76EA891CEB}"/>
    <cellStyle name="Comma 4 3 2 2 4 2 3 2" xfId="37996" xr:uid="{0EE6AF1A-796A-4B48-B175-0461ECC34725}"/>
    <cellStyle name="Comma 4 3 2 2 4 2 4" xfId="28716" xr:uid="{FD63CF6A-E06F-4F54-8045-4C6EE04AC0DF}"/>
    <cellStyle name="Comma 4 3 2 2 4 2 5" xfId="20269" xr:uid="{5BF37AAD-16CF-42B6-B439-B57EBBE58360}"/>
    <cellStyle name="Comma 4 3 2 2 4 3" xfId="5444" xr:uid="{00000000-0005-0000-0000-000035090000}"/>
    <cellStyle name="Comma 4 3 2 2 4 3 2" xfId="13894" xr:uid="{B26D085B-9BFC-4A54-AF43-1A6E2B373050}"/>
    <cellStyle name="Comma 4 3 2 2 4 3 2 2" xfId="40068" xr:uid="{FF0A318A-62D2-4028-AB88-3B0CEF7AFB8C}"/>
    <cellStyle name="Comma 4 3 2 2 4 3 3" xfId="30789" xr:uid="{FF7FDE12-39D3-4873-A7B2-B7DB3C59DEF7}"/>
    <cellStyle name="Comma 4 3 2 2 4 3 4" xfId="22341" xr:uid="{0E08E3C2-A13D-48C5-A259-548026B1745A}"/>
    <cellStyle name="Comma 4 3 2 2 4 4" xfId="9676" xr:uid="{09BE74FE-7206-453A-B943-80125458BE11}"/>
    <cellStyle name="Comma 4 3 2 2 4 4 2" xfId="35851" xr:uid="{604C748C-E35B-4DDA-90A6-C5AD506954F8}"/>
    <cellStyle name="Comma 4 3 2 2 4 5" xfId="26571" xr:uid="{94C41789-ADE8-4DCD-A4BD-B04C15EDDD49}"/>
    <cellStyle name="Comma 4 3 2 2 4 6" xfId="18124" xr:uid="{8EB56B98-C9E6-4FD6-BBE3-20EC2579B7C1}"/>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C89902F1-518C-469C-9AFA-08AFEDC37D5A}"/>
    <cellStyle name="Comma 4 3 2 2 5 2 2 2 2" xfId="42626" xr:uid="{243F7999-2771-4598-87D9-F9135FC73271}"/>
    <cellStyle name="Comma 4 3 2 2 5 2 2 3" xfId="33347" xr:uid="{20195EB8-E694-4200-9DC2-553C591C097B}"/>
    <cellStyle name="Comma 4 3 2 2 5 2 2 4" xfId="24899" xr:uid="{6AD0F063-C828-41AC-BA64-BB2122037490}"/>
    <cellStyle name="Comma 4 3 2 2 5 2 3" xfId="12234" xr:uid="{658E214A-DEA1-4458-8F76-4839820DCF21}"/>
    <cellStyle name="Comma 4 3 2 2 5 2 3 2" xfId="38409" xr:uid="{8D0D024D-2B40-4FC9-A66F-EBB658B6EB05}"/>
    <cellStyle name="Comma 4 3 2 2 5 2 4" xfId="29129" xr:uid="{24317328-941A-46ED-8FA8-E3EE08B20CEE}"/>
    <cellStyle name="Comma 4 3 2 2 5 2 5" xfId="20682" xr:uid="{168B6A80-6A65-49CA-B86C-CB8D10F6EE80}"/>
    <cellStyle name="Comma 4 3 2 2 5 3" xfId="5857" xr:uid="{00000000-0005-0000-0000-000039090000}"/>
    <cellStyle name="Comma 4 3 2 2 5 3 2" xfId="14307" xr:uid="{032A2989-40C3-418C-B97F-443E8D889E43}"/>
    <cellStyle name="Comma 4 3 2 2 5 3 2 2" xfId="40481" xr:uid="{DCA1EFCF-EFE4-4C1F-88B8-C19968A227F8}"/>
    <cellStyle name="Comma 4 3 2 2 5 3 3" xfId="31202" xr:uid="{CF93D07F-DAED-4F1D-AE0D-383DE3B93CB9}"/>
    <cellStyle name="Comma 4 3 2 2 5 3 4" xfId="22754" xr:uid="{356015E0-3646-49EA-B9FA-BD8F024AF667}"/>
    <cellStyle name="Comma 4 3 2 2 5 4" xfId="10089" xr:uid="{8F782CC3-029C-4E49-BBE5-9A63C2F79E66}"/>
    <cellStyle name="Comma 4 3 2 2 5 4 2" xfId="36264" xr:uid="{81E3EB9E-3397-4EFD-9668-F85961D683C5}"/>
    <cellStyle name="Comma 4 3 2 2 5 5" xfId="26984" xr:uid="{111FE783-3CA1-4B89-8251-7987DB15E0C2}"/>
    <cellStyle name="Comma 4 3 2 2 5 6" xfId="18537" xr:uid="{0246F619-EA26-48A7-85DA-8526E1FB8D6E}"/>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7A1DBA90-A55F-44AA-99A5-FB8E22FD7F7D}"/>
    <cellStyle name="Comma 4 3 2 2 6 2 2 2 2" xfId="43039" xr:uid="{BF30D7CE-5BD5-45E2-9CA9-49D65F913AA5}"/>
    <cellStyle name="Comma 4 3 2 2 6 2 2 3" xfId="33760" xr:uid="{0E3A5DCD-58E7-4420-9A05-CF8C53EBF27B}"/>
    <cellStyle name="Comma 4 3 2 2 6 2 2 4" xfId="25312" xr:uid="{5023EC6B-AEF3-4C2C-B6E4-FC0CC97F9FA5}"/>
    <cellStyle name="Comma 4 3 2 2 6 2 3" xfId="12647" xr:uid="{DDA9866F-0A18-43CB-A56F-B1A193F2B4E0}"/>
    <cellStyle name="Comma 4 3 2 2 6 2 3 2" xfId="38822" xr:uid="{068AFF78-B7EA-4A80-B35E-039AFEFEE249}"/>
    <cellStyle name="Comma 4 3 2 2 6 2 4" xfId="29542" xr:uid="{B702DD8E-F753-4F3A-9D4A-90C82D077E7F}"/>
    <cellStyle name="Comma 4 3 2 2 6 2 5" xfId="21095" xr:uid="{7DB80B11-FEE4-4EE1-86D7-47CB28574F84}"/>
    <cellStyle name="Comma 4 3 2 2 6 3" xfId="6270" xr:uid="{00000000-0005-0000-0000-00003D090000}"/>
    <cellStyle name="Comma 4 3 2 2 6 3 2" xfId="14720" xr:uid="{C5683B06-2BAB-4612-BB75-9B84D9D31914}"/>
    <cellStyle name="Comma 4 3 2 2 6 3 2 2" xfId="40894" xr:uid="{87376B27-B4BB-436D-AEDB-229722AF8177}"/>
    <cellStyle name="Comma 4 3 2 2 6 3 3" xfId="31615" xr:uid="{4497406C-771A-474D-A21D-68BB09127229}"/>
    <cellStyle name="Comma 4 3 2 2 6 3 4" xfId="23167" xr:uid="{77D8B669-B279-4037-AC53-1CD52432F721}"/>
    <cellStyle name="Comma 4 3 2 2 6 4" xfId="10502" xr:uid="{02F899E2-8216-4AEE-B63B-69AFD3A5EF62}"/>
    <cellStyle name="Comma 4 3 2 2 6 4 2" xfId="36677" xr:uid="{062C07FD-0278-415E-9583-F187ABDCC721}"/>
    <cellStyle name="Comma 4 3 2 2 6 5" xfId="27397" xr:uid="{34B5FC9E-A038-4569-A615-009BFADEF92D}"/>
    <cellStyle name="Comma 4 3 2 2 6 6" xfId="18950" xr:uid="{FDF2F16D-68A9-4791-980C-947147BB79C9}"/>
    <cellStyle name="Comma 4 3 2 2 7" xfId="2399" xr:uid="{00000000-0005-0000-0000-00003E090000}"/>
    <cellStyle name="Comma 4 3 2 2 7 2" xfId="6683" xr:uid="{00000000-0005-0000-0000-00003F090000}"/>
    <cellStyle name="Comma 4 3 2 2 7 2 2" xfId="15133" xr:uid="{1E1765BB-0E0B-4499-8A57-70018137760C}"/>
    <cellStyle name="Comma 4 3 2 2 7 2 2 2" xfId="41307" xr:uid="{97CF8F19-C9F4-4FFB-95C9-309145C45005}"/>
    <cellStyle name="Comma 4 3 2 2 7 2 3" xfId="32028" xr:uid="{3E1258EE-E84E-400B-9B79-4AECEF3A7DE0}"/>
    <cellStyle name="Comma 4 3 2 2 7 2 4" xfId="23580" xr:uid="{AC74A1B3-EF67-40F8-86F0-23AA53AC70F2}"/>
    <cellStyle name="Comma 4 3 2 2 7 3" xfId="10915" xr:uid="{0B494630-11CA-4BF9-BC1A-F8DD8CEFA8AF}"/>
    <cellStyle name="Comma 4 3 2 2 7 3 2" xfId="37090" xr:uid="{6EFB19BF-116F-4024-ABB2-7687DF640F7D}"/>
    <cellStyle name="Comma 4 3 2 2 7 4" xfId="27810" xr:uid="{474CFE14-381C-4C84-B5F7-F19BF7A816EC}"/>
    <cellStyle name="Comma 4 3 2 2 7 5" xfId="19363" xr:uid="{384B0D3B-317C-485B-9F5D-5C39562588DB}"/>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AB92E79E-5B3F-4EA6-85E6-8A7C75E340A4}"/>
    <cellStyle name="Comma 4 3 2 2 9 2 2 2" xfId="41624" xr:uid="{1CD17BCF-0E08-45CC-B34D-F212AE525094}"/>
    <cellStyle name="Comma 4 3 2 2 9 2 3" xfId="32345" xr:uid="{D07833EC-1D42-4C90-A255-00A63AF59476}"/>
    <cellStyle name="Comma 4 3 2 2 9 2 4" xfId="23897" xr:uid="{CE89B667-1029-4EAD-B323-DD2F84674F2C}"/>
    <cellStyle name="Comma 4 3 2 2 9 3" xfId="11232" xr:uid="{103EA022-1124-4978-B5F3-3C79F3CA7C8D}"/>
    <cellStyle name="Comma 4 3 2 2 9 3 2" xfId="37407" xr:uid="{B6C67517-C223-4F7E-907B-2E0A29A76474}"/>
    <cellStyle name="Comma 4 3 2 2 9 4" xfId="28127" xr:uid="{39724740-FEC9-40C3-9EB4-ABA9A4379D93}"/>
    <cellStyle name="Comma 4 3 2 2 9 5" xfId="19680" xr:uid="{EB52A21D-F549-4445-BACB-22991403688A}"/>
    <cellStyle name="Comma 4 3 2 3" xfId="148" xr:uid="{00000000-0005-0000-0000-000043090000}"/>
    <cellStyle name="Comma 4 3 2 3 10" xfId="8851" xr:uid="{8E040D54-7C96-4E80-86CD-16AA553E113F}"/>
    <cellStyle name="Comma 4 3 2 3 10 2" xfId="35026" xr:uid="{5F3EA2C5-9CC2-4EF3-B49C-C36CCA4473DF}"/>
    <cellStyle name="Comma 4 3 2 3 11" xfId="34194" xr:uid="{911653B2-C69A-4150-AFF0-1AF23B87CFE6}"/>
    <cellStyle name="Comma 4 3 2 3 12" xfId="25746" xr:uid="{A039E768-D780-4572-8F2A-FC3117D9C8F5}"/>
    <cellStyle name="Comma 4 3 2 3 13" xfId="17299" xr:uid="{978C04C0-ECC5-4ACD-BF16-5163111E00DD}"/>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208468EB-7DD9-4163-BF01-9F8EAE65F6E3}"/>
    <cellStyle name="Comma 4 3 2 3 2 2 2 2 2" xfId="41802" xr:uid="{991FFAED-3306-4092-A173-01A26B8BA468}"/>
    <cellStyle name="Comma 4 3 2 3 2 2 2 3" xfId="32523" xr:uid="{5E49B826-7198-41CF-9821-A48306C249C2}"/>
    <cellStyle name="Comma 4 3 2 3 2 2 2 4" xfId="24075" xr:uid="{FBA62D41-CF77-4941-AC08-BABA76143728}"/>
    <cellStyle name="Comma 4 3 2 3 2 2 3" xfId="11410" xr:uid="{FDC4855C-DFB8-4479-97B6-5B1C7DFB0A54}"/>
    <cellStyle name="Comma 4 3 2 3 2 2 3 2" xfId="37585" xr:uid="{3BC52DB5-45E0-4968-A5A6-2076B99DB172}"/>
    <cellStyle name="Comma 4 3 2 3 2 2 4" xfId="28305" xr:uid="{E061AC59-CE2A-4D4F-9AFD-8458BCA793DA}"/>
    <cellStyle name="Comma 4 3 2 3 2 2 5" xfId="19858" xr:uid="{457C0E4F-9FC5-4FAA-9D5C-E5234DFFA935}"/>
    <cellStyle name="Comma 4 3 2 3 2 3" xfId="5033" xr:uid="{00000000-0005-0000-0000-000047090000}"/>
    <cellStyle name="Comma 4 3 2 3 2 3 2" xfId="13483" xr:uid="{EEDE7B6D-DCA5-4392-853D-B6C04D763434}"/>
    <cellStyle name="Comma 4 3 2 3 2 3 2 2" xfId="39657" xr:uid="{6317F8EF-47B5-4878-90D7-8051E92D331B}"/>
    <cellStyle name="Comma 4 3 2 3 2 3 3" xfId="30378" xr:uid="{3EB9DFDE-BF80-4D48-B35A-405EB72E5BDE}"/>
    <cellStyle name="Comma 4 3 2 3 2 3 4" xfId="21930" xr:uid="{55CA4CE7-5D89-4DF1-8EC0-5F1ED03D17DC}"/>
    <cellStyle name="Comma 4 3 2 3 2 4" xfId="9265" xr:uid="{2D1B9820-98E0-4CFD-98D0-103F9AC78BF6}"/>
    <cellStyle name="Comma 4 3 2 3 2 4 2" xfId="35440" xr:uid="{3990877A-797B-4D65-8FC1-F3B66EC5027B}"/>
    <cellStyle name="Comma 4 3 2 3 2 5" xfId="34610" xr:uid="{502AC8D8-2BE2-4E94-984F-8C6250100F2A}"/>
    <cellStyle name="Comma 4 3 2 3 2 6" xfId="26160" xr:uid="{CF8396C3-3C45-48AF-BAD9-47DE079FF9CD}"/>
    <cellStyle name="Comma 4 3 2 3 2 7" xfId="17713" xr:uid="{BFD95262-8861-4BA2-9084-9C31D88ACFA0}"/>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099C1925-84DE-41EA-85D8-7D616F650FC3}"/>
    <cellStyle name="Comma 4 3 2 3 3 2 2 2 2" xfId="42215" xr:uid="{345EC1EE-7276-4765-AA63-20178C00B7B9}"/>
    <cellStyle name="Comma 4 3 2 3 3 2 2 3" xfId="32936" xr:uid="{0548B3E2-0993-4168-B9A3-BFA9542DD234}"/>
    <cellStyle name="Comma 4 3 2 3 3 2 2 4" xfId="24488" xr:uid="{63F3732A-E308-42B1-92D4-87430B93E097}"/>
    <cellStyle name="Comma 4 3 2 3 3 2 3" xfId="11823" xr:uid="{F6362F8C-282A-4226-9420-CDD648473911}"/>
    <cellStyle name="Comma 4 3 2 3 3 2 3 2" xfId="37998" xr:uid="{6C08240D-64FF-44B5-B43B-A004748B20DA}"/>
    <cellStyle name="Comma 4 3 2 3 3 2 4" xfId="28718" xr:uid="{5053723D-FDF1-464A-974C-A3A6126D63EE}"/>
    <cellStyle name="Comma 4 3 2 3 3 2 5" xfId="20271" xr:uid="{7B834211-7096-4384-B718-8F4C30DB7382}"/>
    <cellStyle name="Comma 4 3 2 3 3 3" xfId="5446" xr:uid="{00000000-0005-0000-0000-00004B090000}"/>
    <cellStyle name="Comma 4 3 2 3 3 3 2" xfId="13896" xr:uid="{BC95E84A-495F-4853-B00A-9778041F7657}"/>
    <cellStyle name="Comma 4 3 2 3 3 3 2 2" xfId="40070" xr:uid="{EABD3399-050A-42AE-92B4-C1AC2C591464}"/>
    <cellStyle name="Comma 4 3 2 3 3 3 3" xfId="30791" xr:uid="{15035D20-76EB-4B0E-9792-795E0F2365EC}"/>
    <cellStyle name="Comma 4 3 2 3 3 3 4" xfId="22343" xr:uid="{F1E93A77-B2F5-4EFD-9850-8D229177F321}"/>
    <cellStyle name="Comma 4 3 2 3 3 4" xfId="9678" xr:uid="{4201C770-9534-4783-9D2D-373C4913D100}"/>
    <cellStyle name="Comma 4 3 2 3 3 4 2" xfId="35853" xr:uid="{35D2D570-C7B7-4596-9E2B-D32C9F9F55FC}"/>
    <cellStyle name="Comma 4 3 2 3 3 5" xfId="26573" xr:uid="{C24D0283-929F-43F5-85AF-0881E58D5E56}"/>
    <cellStyle name="Comma 4 3 2 3 3 6" xfId="18126" xr:uid="{D8CD3318-9F03-468E-9739-91C9F50595F2}"/>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B4329612-0D74-4591-AA70-2FF9D32B5A40}"/>
    <cellStyle name="Comma 4 3 2 3 4 2 2 2 2" xfId="42628" xr:uid="{6EE25993-7406-46FE-8E71-B96D05841AED}"/>
    <cellStyle name="Comma 4 3 2 3 4 2 2 3" xfId="33349" xr:uid="{C32CED60-1DB1-48E3-B7D0-B22F4C4EEEEB}"/>
    <cellStyle name="Comma 4 3 2 3 4 2 2 4" xfId="24901" xr:uid="{3609F597-D694-43A6-84C3-657DA8C861F5}"/>
    <cellStyle name="Comma 4 3 2 3 4 2 3" xfId="12236" xr:uid="{4CD59D16-FA4D-4130-A083-1A344CB2D1C8}"/>
    <cellStyle name="Comma 4 3 2 3 4 2 3 2" xfId="38411" xr:uid="{6C809361-895A-4814-9C2E-F704C54938C4}"/>
    <cellStyle name="Comma 4 3 2 3 4 2 4" xfId="29131" xr:uid="{58736460-B788-4174-9F20-B94A81018424}"/>
    <cellStyle name="Comma 4 3 2 3 4 2 5" xfId="20684" xr:uid="{2DF1F19F-6E77-433D-9757-BB1B969FCED6}"/>
    <cellStyle name="Comma 4 3 2 3 4 3" xfId="5859" xr:uid="{00000000-0005-0000-0000-00004F090000}"/>
    <cellStyle name="Comma 4 3 2 3 4 3 2" xfId="14309" xr:uid="{C224CB3F-2C64-46B3-BD34-B3B4601B73FA}"/>
    <cellStyle name="Comma 4 3 2 3 4 3 2 2" xfId="40483" xr:uid="{31F295A0-C109-4BAB-8150-048748BD029B}"/>
    <cellStyle name="Comma 4 3 2 3 4 3 3" xfId="31204" xr:uid="{4D055C8A-960F-43CE-96DC-C85752742940}"/>
    <cellStyle name="Comma 4 3 2 3 4 3 4" xfId="22756" xr:uid="{D3DF87DA-BCAA-4536-8999-D78F24672479}"/>
    <cellStyle name="Comma 4 3 2 3 4 4" xfId="10091" xr:uid="{2D244CB5-3B86-43CB-8BD9-D80A1BCAC1AB}"/>
    <cellStyle name="Comma 4 3 2 3 4 4 2" xfId="36266" xr:uid="{A48954D8-AE66-4C72-997A-7F4F2A6FF885}"/>
    <cellStyle name="Comma 4 3 2 3 4 5" xfId="26986" xr:uid="{0ABF1C0D-1AFB-4550-B68D-5C8E59F58269}"/>
    <cellStyle name="Comma 4 3 2 3 4 6" xfId="18539" xr:uid="{B812EA1F-FFE1-4E3C-9839-9944B7EACF8C}"/>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DEABB364-068A-4B4D-9279-E56560E88B11}"/>
    <cellStyle name="Comma 4 3 2 3 5 2 2 2 2" xfId="43041" xr:uid="{42255385-F74E-436C-86DB-5207125DDC72}"/>
    <cellStyle name="Comma 4 3 2 3 5 2 2 3" xfId="33762" xr:uid="{8A28DCE7-CCD0-4B9C-8BF2-4243390E1A55}"/>
    <cellStyle name="Comma 4 3 2 3 5 2 2 4" xfId="25314" xr:uid="{22424DC1-77BD-4B88-A8A4-639677EF897B}"/>
    <cellStyle name="Comma 4 3 2 3 5 2 3" xfId="12649" xr:uid="{3D9999D3-B80E-4B71-877D-AD04FC1F9AA7}"/>
    <cellStyle name="Comma 4 3 2 3 5 2 3 2" xfId="38824" xr:uid="{F3771D43-0AB6-4830-B206-AA82D7E91E2C}"/>
    <cellStyle name="Comma 4 3 2 3 5 2 4" xfId="29544" xr:uid="{F19C78FD-D8B0-4936-9A34-9AF2643F3BC7}"/>
    <cellStyle name="Comma 4 3 2 3 5 2 5" xfId="21097" xr:uid="{B33DDE90-FF33-4636-B997-8982E817BBCC}"/>
    <cellStyle name="Comma 4 3 2 3 5 3" xfId="6272" xr:uid="{00000000-0005-0000-0000-000053090000}"/>
    <cellStyle name="Comma 4 3 2 3 5 3 2" xfId="14722" xr:uid="{6CD51678-92C9-4EB7-81EB-FD4BC9E0CF8E}"/>
    <cellStyle name="Comma 4 3 2 3 5 3 2 2" xfId="40896" xr:uid="{FDFFB778-9E91-499F-939E-B6C86DF201CC}"/>
    <cellStyle name="Comma 4 3 2 3 5 3 3" xfId="31617" xr:uid="{8E4CF1A0-DFC1-44E9-B207-31664BDF06A8}"/>
    <cellStyle name="Comma 4 3 2 3 5 3 4" xfId="23169" xr:uid="{E959F4DC-D17B-471F-87E1-0F19E551AD1A}"/>
    <cellStyle name="Comma 4 3 2 3 5 4" xfId="10504" xr:uid="{4859EA39-5C35-4C33-862D-4E31E850003F}"/>
    <cellStyle name="Comma 4 3 2 3 5 4 2" xfId="36679" xr:uid="{A6027A20-BBA2-44B4-B665-7E541D16945D}"/>
    <cellStyle name="Comma 4 3 2 3 5 5" xfId="27399" xr:uid="{D950499C-6898-4716-89C0-0AD7C715E997}"/>
    <cellStyle name="Comma 4 3 2 3 5 6" xfId="18952" xr:uid="{6FB6E18D-B7C7-498C-B36F-938B248D36BE}"/>
    <cellStyle name="Comma 4 3 2 3 6" xfId="2401" xr:uid="{00000000-0005-0000-0000-000054090000}"/>
    <cellStyle name="Comma 4 3 2 3 6 2" xfId="6685" xr:uid="{00000000-0005-0000-0000-000055090000}"/>
    <cellStyle name="Comma 4 3 2 3 6 2 2" xfId="15135" xr:uid="{42E4FBBE-C3E5-4A3E-8767-4188F063936E}"/>
    <cellStyle name="Comma 4 3 2 3 6 2 2 2" xfId="41309" xr:uid="{3207DB35-F8C2-4A22-B69C-084BE4651B21}"/>
    <cellStyle name="Comma 4 3 2 3 6 2 3" xfId="32030" xr:uid="{40DD2238-C478-46B0-BDE9-A93B426EE774}"/>
    <cellStyle name="Comma 4 3 2 3 6 2 4" xfId="23582" xr:uid="{15952E4C-029C-44C8-BB3B-07A842B90E2A}"/>
    <cellStyle name="Comma 4 3 2 3 6 3" xfId="10917" xr:uid="{65643BD2-D273-42E0-B46C-D9C1891DDEE1}"/>
    <cellStyle name="Comma 4 3 2 3 6 3 2" xfId="37092" xr:uid="{7CD2337B-1441-4038-92E8-7096D31390A7}"/>
    <cellStyle name="Comma 4 3 2 3 6 4" xfId="27812" xr:uid="{8B2E5836-7C70-440A-B375-DE86E7AEE8BE}"/>
    <cellStyle name="Comma 4 3 2 3 6 5" xfId="19365" xr:uid="{3DEF2D64-48B6-4C22-8990-8ED0D604B194}"/>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A2E7B6F7-8476-4CBC-B555-F77E0E6EA3EC}"/>
    <cellStyle name="Comma 4 3 2 3 8 2 2 2" xfId="41626" xr:uid="{B8689D98-1943-40C1-B0C4-40632A304D70}"/>
    <cellStyle name="Comma 4 3 2 3 8 2 3" xfId="32347" xr:uid="{6D040540-0256-42DE-A37C-2F04AD3D8C10}"/>
    <cellStyle name="Comma 4 3 2 3 8 2 4" xfId="23899" xr:uid="{66FF1DE3-B804-4A3B-98A9-EA021B0B1674}"/>
    <cellStyle name="Comma 4 3 2 3 8 3" xfId="11234" xr:uid="{A06F7940-FF10-4A89-9A78-FBEB6D409946}"/>
    <cellStyle name="Comma 4 3 2 3 8 3 2" xfId="37409" xr:uid="{7E806B08-CA6F-45AB-83F5-6BDE15FBF335}"/>
    <cellStyle name="Comma 4 3 2 3 8 4" xfId="28129" xr:uid="{9DCA0FE8-58F1-4EF9-9A66-E88BA8D233A9}"/>
    <cellStyle name="Comma 4 3 2 3 8 5" xfId="19682" xr:uid="{2C04D0DC-91EA-4BE8-80B8-255F2AE8A5CD}"/>
    <cellStyle name="Comma 4 3 2 3 9" xfId="4619" xr:uid="{00000000-0005-0000-0000-000059090000}"/>
    <cellStyle name="Comma 4 3 2 3 9 2" xfId="13069" xr:uid="{F8B266F5-B173-4BF4-B672-4778179588EB}"/>
    <cellStyle name="Comma 4 3 2 3 9 2 2" xfId="39243" xr:uid="{6266773F-ABD6-429B-BEC8-9E2D811D0349}"/>
    <cellStyle name="Comma 4 3 2 3 9 3" xfId="29964" xr:uid="{DF229DBE-A025-4776-B015-985A132DCD8C}"/>
    <cellStyle name="Comma 4 3 2 3 9 4" xfId="21516" xr:uid="{8FCCF43F-1252-4F86-A312-AE9166A0E71E}"/>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5FE0DF4B-209E-4257-8124-C68CF0405C1F}"/>
    <cellStyle name="Comma 4 3 2 4 2 2 2 2" xfId="41799" xr:uid="{06D1A273-5410-469A-9C67-CD24EF39241C}"/>
    <cellStyle name="Comma 4 3 2 4 2 2 3" xfId="32520" xr:uid="{483770FF-3FE9-4ED8-82C9-FA998DB3866F}"/>
    <cellStyle name="Comma 4 3 2 4 2 2 4" xfId="24072" xr:uid="{4B5CD762-110B-4949-B68C-0D1BED8BB311}"/>
    <cellStyle name="Comma 4 3 2 4 2 3" xfId="11407" xr:uid="{F2D32281-0245-4BDA-A4D9-AE6026F44EA5}"/>
    <cellStyle name="Comma 4 3 2 4 2 3 2" xfId="37582" xr:uid="{3B2659F8-6D8C-4B93-8030-50D87C999EE3}"/>
    <cellStyle name="Comma 4 3 2 4 2 4" xfId="28302" xr:uid="{2C2E6A75-E35B-410A-BADA-48C4E39445AA}"/>
    <cellStyle name="Comma 4 3 2 4 2 5" xfId="19855" xr:uid="{C8F07115-1C93-4D61-80ED-DAFF46705E61}"/>
    <cellStyle name="Comma 4 3 2 4 3" xfId="5030" xr:uid="{00000000-0005-0000-0000-00005D090000}"/>
    <cellStyle name="Comma 4 3 2 4 3 2" xfId="13480" xr:uid="{8D40532C-72C9-4FC2-8EDA-25AD51063DB6}"/>
    <cellStyle name="Comma 4 3 2 4 3 2 2" xfId="39654" xr:uid="{4DCB9483-E824-44F6-A295-AE6980F9B5A7}"/>
    <cellStyle name="Comma 4 3 2 4 3 3" xfId="30375" xr:uid="{F79B0C4A-3DED-4EE8-9094-ED36F0D75E8F}"/>
    <cellStyle name="Comma 4 3 2 4 3 4" xfId="21927" xr:uid="{F581D366-C0E9-477F-A941-BB52DC94FC21}"/>
    <cellStyle name="Comma 4 3 2 4 4" xfId="9262" xr:uid="{36F8FD5C-2AA6-4CC1-AD53-32C5A440737C}"/>
    <cellStyle name="Comma 4 3 2 4 4 2" xfId="35437" xr:uid="{592D934E-0024-44F0-8DDB-2F313B702F1B}"/>
    <cellStyle name="Comma 4 3 2 4 5" xfId="34607" xr:uid="{C7951D0C-A23B-4C88-A0DA-E617C6F1BE70}"/>
    <cellStyle name="Comma 4 3 2 4 6" xfId="26157" xr:uid="{0AB6F24E-594E-45B4-B7BD-52355ED4336D}"/>
    <cellStyle name="Comma 4 3 2 4 7" xfId="17710" xr:uid="{FE13F7C5-AC3D-4E6F-BD9F-925FC8F2E0F9}"/>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5C6B3544-CFB3-45B8-A560-EE28A859F22B}"/>
    <cellStyle name="Comma 4 3 2 5 2 2 2 2" xfId="42212" xr:uid="{DA2E166B-659F-41E3-BB78-A50C2F4156C9}"/>
    <cellStyle name="Comma 4 3 2 5 2 2 3" xfId="32933" xr:uid="{EDC6D272-C4A6-4C77-A47E-BB95FE67E75A}"/>
    <cellStyle name="Comma 4 3 2 5 2 2 4" xfId="24485" xr:uid="{B3A7DB09-F845-4559-9F19-810AFB2D4064}"/>
    <cellStyle name="Comma 4 3 2 5 2 3" xfId="11820" xr:uid="{BB87E148-FD9C-478C-BE79-13F475C80D7A}"/>
    <cellStyle name="Comma 4 3 2 5 2 3 2" xfId="37995" xr:uid="{CAE53970-B9C4-4CDC-ABA3-C03FC9795FC8}"/>
    <cellStyle name="Comma 4 3 2 5 2 4" xfId="28715" xr:uid="{DE7B3C49-7289-4AFC-BC57-05580AD62199}"/>
    <cellStyle name="Comma 4 3 2 5 2 5" xfId="20268" xr:uid="{C1885A3E-4C7F-4003-B2AB-D511BE06171E}"/>
    <cellStyle name="Comma 4 3 2 5 3" xfId="5443" xr:uid="{00000000-0005-0000-0000-000061090000}"/>
    <cellStyle name="Comma 4 3 2 5 3 2" xfId="13893" xr:uid="{FC665C5E-E968-4900-8AF1-091B2DADBC3A}"/>
    <cellStyle name="Comma 4 3 2 5 3 2 2" xfId="40067" xr:uid="{41D1ADCE-320F-4CBC-BE35-13732922C3F2}"/>
    <cellStyle name="Comma 4 3 2 5 3 3" xfId="30788" xr:uid="{F50298C7-996D-46F5-A51C-51E69C81CF39}"/>
    <cellStyle name="Comma 4 3 2 5 3 4" xfId="22340" xr:uid="{DDEE0401-5036-4590-9D5A-E768D407996B}"/>
    <cellStyle name="Comma 4 3 2 5 4" xfId="9675" xr:uid="{55C91656-BA90-42AB-A20D-2F4743CE6D8F}"/>
    <cellStyle name="Comma 4 3 2 5 4 2" xfId="35850" xr:uid="{BF2D2296-C6A6-4E26-92D5-D1AA20BFCC1E}"/>
    <cellStyle name="Comma 4 3 2 5 5" xfId="26570" xr:uid="{E671A22F-5F9F-4E21-BF0C-413ADD0449BE}"/>
    <cellStyle name="Comma 4 3 2 5 6" xfId="18123" xr:uid="{46EE5CD4-8604-4FC1-9B83-96182A08F4DA}"/>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D655C051-90B5-438A-8417-89883EC38CA9}"/>
    <cellStyle name="Comma 4 3 2 6 2 2 2 2" xfId="42625" xr:uid="{01F52DB8-50E7-4D94-8576-6D2FF2950AFA}"/>
    <cellStyle name="Comma 4 3 2 6 2 2 3" xfId="33346" xr:uid="{160ECA1D-DE2C-458F-8D07-CAE1E9A6B8AC}"/>
    <cellStyle name="Comma 4 3 2 6 2 2 4" xfId="24898" xr:uid="{25CF6C0F-DB50-4F53-9613-0571C236EDBD}"/>
    <cellStyle name="Comma 4 3 2 6 2 3" xfId="12233" xr:uid="{6A144F70-0486-47A5-B474-5467D6B9C444}"/>
    <cellStyle name="Comma 4 3 2 6 2 3 2" xfId="38408" xr:uid="{B72B7DA6-62AA-4E69-8033-1CB2A778050C}"/>
    <cellStyle name="Comma 4 3 2 6 2 4" xfId="29128" xr:uid="{DDCB2936-3D34-4041-BB12-DA0DC7C2E372}"/>
    <cellStyle name="Comma 4 3 2 6 2 5" xfId="20681" xr:uid="{7CB54861-1E73-47B3-BA6E-4473832E8B3F}"/>
    <cellStyle name="Comma 4 3 2 6 3" xfId="5856" xr:uid="{00000000-0005-0000-0000-000065090000}"/>
    <cellStyle name="Comma 4 3 2 6 3 2" xfId="14306" xr:uid="{9646F6B3-EC03-40E0-9D3A-273BE692902A}"/>
    <cellStyle name="Comma 4 3 2 6 3 2 2" xfId="40480" xr:uid="{2C731BED-315B-4118-A983-3213EDA0FA6C}"/>
    <cellStyle name="Comma 4 3 2 6 3 3" xfId="31201" xr:uid="{785764A8-45B6-490A-985E-3F26102C5A87}"/>
    <cellStyle name="Comma 4 3 2 6 3 4" xfId="22753" xr:uid="{3C667B42-0877-4D06-A2E5-678E8186432C}"/>
    <cellStyle name="Comma 4 3 2 6 4" xfId="10088" xr:uid="{7C95045B-EF1E-4145-83AB-FD9329825072}"/>
    <cellStyle name="Comma 4 3 2 6 4 2" xfId="36263" xr:uid="{D34F8145-63A9-4336-B2E1-EE0D12C65058}"/>
    <cellStyle name="Comma 4 3 2 6 5" xfId="26983" xr:uid="{E4C0A0B7-4033-4DC6-964E-39232A4E71B1}"/>
    <cellStyle name="Comma 4 3 2 6 6" xfId="18536" xr:uid="{A529258D-44FE-44F5-8CC9-826BF56933AB}"/>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4C9017C1-555E-40A9-9519-74C55C872AEC}"/>
    <cellStyle name="Comma 4 3 2 7 2 2 2 2" xfId="43038" xr:uid="{8A447A55-DAE4-4084-9EDF-7F7F94A8E07A}"/>
    <cellStyle name="Comma 4 3 2 7 2 2 3" xfId="33759" xr:uid="{87023762-2B82-4A0B-8BC8-974D72C7F4AA}"/>
    <cellStyle name="Comma 4 3 2 7 2 2 4" xfId="25311" xr:uid="{2A9859DD-6661-4021-92D5-BA5B2847E6C3}"/>
    <cellStyle name="Comma 4 3 2 7 2 3" xfId="12646" xr:uid="{BB3CEB2C-4AA3-4E0B-BBBC-5137338F4BD5}"/>
    <cellStyle name="Comma 4 3 2 7 2 3 2" xfId="38821" xr:uid="{80F0CF3D-4841-497C-9CB1-3528ED177CB6}"/>
    <cellStyle name="Comma 4 3 2 7 2 4" xfId="29541" xr:uid="{6D6F3528-3CC4-40FE-9574-28BF072180CE}"/>
    <cellStyle name="Comma 4 3 2 7 2 5" xfId="21094" xr:uid="{9AE474F1-1936-4D08-A2B9-E3EC11052A06}"/>
    <cellStyle name="Comma 4 3 2 7 3" xfId="6269" xr:uid="{00000000-0005-0000-0000-000069090000}"/>
    <cellStyle name="Comma 4 3 2 7 3 2" xfId="14719" xr:uid="{7D1F8F2A-45FC-456C-9361-FC9A2E3FCFCD}"/>
    <cellStyle name="Comma 4 3 2 7 3 2 2" xfId="40893" xr:uid="{7A8C0B4A-41B8-4D73-8B79-C12185DD213B}"/>
    <cellStyle name="Comma 4 3 2 7 3 3" xfId="31614" xr:uid="{695A9DE6-989D-4B41-8A16-0AB2CF55765F}"/>
    <cellStyle name="Comma 4 3 2 7 3 4" xfId="23166" xr:uid="{17A19B3D-83A7-4965-9847-B4DBB410CC20}"/>
    <cellStyle name="Comma 4 3 2 7 4" xfId="10501" xr:uid="{934731DE-5042-44A0-A0A4-29F7618982FC}"/>
    <cellStyle name="Comma 4 3 2 7 4 2" xfId="36676" xr:uid="{1818D99E-B65E-4077-BBD0-A25ABD748FD8}"/>
    <cellStyle name="Comma 4 3 2 7 5" xfId="27396" xr:uid="{7055BDA7-9DC4-4E41-B01A-D69512CD76E2}"/>
    <cellStyle name="Comma 4 3 2 7 6" xfId="18949" xr:uid="{6CE499A8-8296-4F62-A7B2-3C720F8FB248}"/>
    <cellStyle name="Comma 4 3 2 8" xfId="2398" xr:uid="{00000000-0005-0000-0000-00006A090000}"/>
    <cellStyle name="Comma 4 3 2 8 2" xfId="6682" xr:uid="{00000000-0005-0000-0000-00006B090000}"/>
    <cellStyle name="Comma 4 3 2 8 2 2" xfId="15132" xr:uid="{BE888BA9-A2A1-4051-A4B5-63107030C58E}"/>
    <cellStyle name="Comma 4 3 2 8 2 2 2" xfId="41306" xr:uid="{AE282E53-0205-43A2-A3E5-BE129F7D974A}"/>
    <cellStyle name="Comma 4 3 2 8 2 3" xfId="32027" xr:uid="{38979917-31D1-4077-B7F6-5C1F368B6392}"/>
    <cellStyle name="Comma 4 3 2 8 2 4" xfId="23579" xr:uid="{63700BC3-D848-4633-8D92-C3A3BB620223}"/>
    <cellStyle name="Comma 4 3 2 8 3" xfId="10914" xr:uid="{0D528FE2-6677-48DF-8CFF-8336D98FA923}"/>
    <cellStyle name="Comma 4 3 2 8 3 2" xfId="37089" xr:uid="{13508FC7-C1CB-48AB-94F4-E88B2A9B3058}"/>
    <cellStyle name="Comma 4 3 2 8 4" xfId="27809" xr:uid="{99DFDE66-A2AC-4BEE-AFC3-209CBC9BC5B8}"/>
    <cellStyle name="Comma 4 3 2 8 5" xfId="19362" xr:uid="{91AD8813-7FD9-47C3-9453-60441E74AC11}"/>
    <cellStyle name="Comma 4 3 2 9" xfId="2365" xr:uid="{00000000-0005-0000-0000-00006C090000}"/>
    <cellStyle name="Comma 4 3 3" xfId="149" xr:uid="{00000000-0005-0000-0000-00006D090000}"/>
    <cellStyle name="Comma 4 3 3 10" xfId="4620" xr:uid="{00000000-0005-0000-0000-00006E090000}"/>
    <cellStyle name="Comma 4 3 3 10 2" xfId="13070" xr:uid="{C66FC4A1-0728-4EC0-A44C-8403F741DE54}"/>
    <cellStyle name="Comma 4 3 3 10 2 2" xfId="39244" xr:uid="{2378F0C7-66F4-4615-B4A9-08977FDC9F79}"/>
    <cellStyle name="Comma 4 3 3 10 3" xfId="29965" xr:uid="{8CED5266-3100-4DD0-967B-B8258AEA56EC}"/>
    <cellStyle name="Comma 4 3 3 10 4" xfId="21517" xr:uid="{ABB9FA9A-6008-407C-A66F-7458259E3AB5}"/>
    <cellStyle name="Comma 4 3 3 11" xfId="8852" xr:uid="{0ACF6964-770A-46EF-972E-6A389739DCF6}"/>
    <cellStyle name="Comma 4 3 3 11 2" xfId="35027" xr:uid="{BF8DC6EE-65A9-47D1-A2CE-61510692932A}"/>
    <cellStyle name="Comma 4 3 3 12" xfId="34195" xr:uid="{6949B38C-ADD0-4356-91FD-BDF406C8DAE1}"/>
    <cellStyle name="Comma 4 3 3 13" xfId="25747" xr:uid="{D6CABED0-4BAA-42FB-8BE4-7AA91BEB60CA}"/>
    <cellStyle name="Comma 4 3 3 14" xfId="17300" xr:uid="{D1EFDF41-85D2-49DB-8AC2-80035A9525BE}"/>
    <cellStyle name="Comma 4 3 3 2" xfId="150" xr:uid="{00000000-0005-0000-0000-00006F090000}"/>
    <cellStyle name="Comma 4 3 3 2 10" xfId="8853" xr:uid="{EA779BA7-8644-42DD-B4E9-D81342147967}"/>
    <cellStyle name="Comma 4 3 3 2 10 2" xfId="35028" xr:uid="{F085A93A-0640-4C86-961D-14C33C74D616}"/>
    <cellStyle name="Comma 4 3 3 2 11" xfId="34196" xr:uid="{FB6446D2-C091-4509-B6B8-4F87E57F5408}"/>
    <cellStyle name="Comma 4 3 3 2 12" xfId="25748" xr:uid="{3E5CF331-087A-44C3-8D8D-A16696CB525B}"/>
    <cellStyle name="Comma 4 3 3 2 13" xfId="17301" xr:uid="{C16F97FC-B344-4321-81A6-703481173064}"/>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B1A4707D-ED2A-48D0-9F74-35A7B85201A4}"/>
    <cellStyle name="Comma 4 3 3 2 2 2 2 2 2" xfId="41804" xr:uid="{8C11BC7E-7ABF-4E91-975D-177AE4EBE4FF}"/>
    <cellStyle name="Comma 4 3 3 2 2 2 2 3" xfId="32525" xr:uid="{84F20B1B-D62E-4EBB-B791-B638391C6216}"/>
    <cellStyle name="Comma 4 3 3 2 2 2 2 4" xfId="24077" xr:uid="{D2556D7C-2064-4922-AEBA-B32FB691A62E}"/>
    <cellStyle name="Comma 4 3 3 2 2 2 3" xfId="11412" xr:uid="{E33E93A9-545F-4483-9589-A60AB678184C}"/>
    <cellStyle name="Comma 4 3 3 2 2 2 3 2" xfId="37587" xr:uid="{6704DEC6-0A72-4C6F-BD65-562DBA1DE083}"/>
    <cellStyle name="Comma 4 3 3 2 2 2 4" xfId="28307" xr:uid="{B2C72F13-33D2-4CE0-907A-BB9CBE68F5B3}"/>
    <cellStyle name="Comma 4 3 3 2 2 2 5" xfId="19860" xr:uid="{6520775D-5FCE-4593-BDEB-CCCE5E724FEA}"/>
    <cellStyle name="Comma 4 3 3 2 2 3" xfId="5035" xr:uid="{00000000-0005-0000-0000-000073090000}"/>
    <cellStyle name="Comma 4 3 3 2 2 3 2" xfId="13485" xr:uid="{7D042F95-994F-4BBC-AFF8-49B19297E4C8}"/>
    <cellStyle name="Comma 4 3 3 2 2 3 2 2" xfId="39659" xr:uid="{8C517095-C782-4C05-AACE-DA8BE7ABC24B}"/>
    <cellStyle name="Comma 4 3 3 2 2 3 3" xfId="30380" xr:uid="{D0ADCF92-CE3F-4E5E-AFE0-B9ED5F326F07}"/>
    <cellStyle name="Comma 4 3 3 2 2 3 4" xfId="21932" xr:uid="{6487B12D-1174-4096-9294-B5684365EF12}"/>
    <cellStyle name="Comma 4 3 3 2 2 4" xfId="9267" xr:uid="{5E58C5F3-F511-44D9-AB0B-2F557B6D8815}"/>
    <cellStyle name="Comma 4 3 3 2 2 4 2" xfId="35442" xr:uid="{D23CCF58-2CF4-4CE0-9C25-55A97C95270E}"/>
    <cellStyle name="Comma 4 3 3 2 2 5" xfId="34612" xr:uid="{7618BF1B-9D0C-49E1-B5B0-43DD66FC5A79}"/>
    <cellStyle name="Comma 4 3 3 2 2 6" xfId="26162" xr:uid="{01D3B2AE-C11E-44E4-AA63-E063E06E2824}"/>
    <cellStyle name="Comma 4 3 3 2 2 7" xfId="17715" xr:uid="{F4BE2562-D002-49A3-A53C-375F217EABC1}"/>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90535C47-A8D7-4E8B-8CBC-959889D581C5}"/>
    <cellStyle name="Comma 4 3 3 2 3 2 2 2 2" xfId="42217" xr:uid="{532893B3-FAD3-4957-90CC-77636DFB0941}"/>
    <cellStyle name="Comma 4 3 3 2 3 2 2 3" xfId="32938" xr:uid="{08DB2E36-BC09-4367-B73F-3E1AE99A85D8}"/>
    <cellStyle name="Comma 4 3 3 2 3 2 2 4" xfId="24490" xr:uid="{EEE64368-6CB5-48B8-BE72-A6CD7547B9C2}"/>
    <cellStyle name="Comma 4 3 3 2 3 2 3" xfId="11825" xr:uid="{EDE3AE47-939E-48C1-A3A9-032BD69B5D60}"/>
    <cellStyle name="Comma 4 3 3 2 3 2 3 2" xfId="38000" xr:uid="{40A6A75D-1EE0-473E-92D1-9C725A284598}"/>
    <cellStyle name="Comma 4 3 3 2 3 2 4" xfId="28720" xr:uid="{E4F18C8B-D71C-4362-AD39-75D3D1805E24}"/>
    <cellStyle name="Comma 4 3 3 2 3 2 5" xfId="20273" xr:uid="{8B2D5AE7-7909-4D52-BD06-4084AD10DF58}"/>
    <cellStyle name="Comma 4 3 3 2 3 3" xfId="5448" xr:uid="{00000000-0005-0000-0000-000077090000}"/>
    <cellStyle name="Comma 4 3 3 2 3 3 2" xfId="13898" xr:uid="{0CF9817E-F828-411F-9EB2-95234C36CD77}"/>
    <cellStyle name="Comma 4 3 3 2 3 3 2 2" xfId="40072" xr:uid="{AD0E7D07-F152-4350-A428-C25ADC4B8D89}"/>
    <cellStyle name="Comma 4 3 3 2 3 3 3" xfId="30793" xr:uid="{406C4F5F-9478-4980-A03D-7CEF3FF643EE}"/>
    <cellStyle name="Comma 4 3 3 2 3 3 4" xfId="22345" xr:uid="{758767ED-8132-4CE6-90C0-DD2E47247D2E}"/>
    <cellStyle name="Comma 4 3 3 2 3 4" xfId="9680" xr:uid="{E509C096-5F4A-4426-A59B-2DB1B85E5E16}"/>
    <cellStyle name="Comma 4 3 3 2 3 4 2" xfId="35855" xr:uid="{8A4B6882-024E-4D92-89C7-8D31174017EB}"/>
    <cellStyle name="Comma 4 3 3 2 3 5" xfId="26575" xr:uid="{157ACE53-7160-4E0C-A9D5-EB8DD7A90CBB}"/>
    <cellStyle name="Comma 4 3 3 2 3 6" xfId="18128" xr:uid="{3BDFFF62-4056-4327-A788-D86F946D5DC0}"/>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49C58D22-4B6B-4142-9737-4AB59DAAEF60}"/>
    <cellStyle name="Comma 4 3 3 2 4 2 2 2 2" xfId="42630" xr:uid="{C1750EDC-FA91-4EE7-8B5B-75886214167C}"/>
    <cellStyle name="Comma 4 3 3 2 4 2 2 3" xfId="33351" xr:uid="{D30D96D0-A6B1-40FB-ADC5-93A0D2AED9DB}"/>
    <cellStyle name="Comma 4 3 3 2 4 2 2 4" xfId="24903" xr:uid="{6DCCBE5E-633C-4E1D-94EB-E631C7A3BB33}"/>
    <cellStyle name="Comma 4 3 3 2 4 2 3" xfId="12238" xr:uid="{2AC43F75-95B4-470E-A59E-8BD62FE6C468}"/>
    <cellStyle name="Comma 4 3 3 2 4 2 3 2" xfId="38413" xr:uid="{806E6B6F-B1CA-45CA-93C5-2BB127E0A314}"/>
    <cellStyle name="Comma 4 3 3 2 4 2 4" xfId="29133" xr:uid="{27F8705C-A8A3-483C-A4D6-DB8A85F6D2E5}"/>
    <cellStyle name="Comma 4 3 3 2 4 2 5" xfId="20686" xr:uid="{879C1AB8-EA3A-407C-A148-B4C772506444}"/>
    <cellStyle name="Comma 4 3 3 2 4 3" xfId="5861" xr:uid="{00000000-0005-0000-0000-00007B090000}"/>
    <cellStyle name="Comma 4 3 3 2 4 3 2" xfId="14311" xr:uid="{AA035ADE-A383-475D-9314-7CADCECF0BDE}"/>
    <cellStyle name="Comma 4 3 3 2 4 3 2 2" xfId="40485" xr:uid="{75D4A4F5-453C-431C-80CD-177B3407EA60}"/>
    <cellStyle name="Comma 4 3 3 2 4 3 3" xfId="31206" xr:uid="{943F233B-BBBD-4F0C-B4A2-7A51AD01066C}"/>
    <cellStyle name="Comma 4 3 3 2 4 3 4" xfId="22758" xr:uid="{A27C3470-241E-4003-AE1D-7F18152330AF}"/>
    <cellStyle name="Comma 4 3 3 2 4 4" xfId="10093" xr:uid="{2721B46E-F91B-4B88-AD6C-A86FCA075F9A}"/>
    <cellStyle name="Comma 4 3 3 2 4 4 2" xfId="36268" xr:uid="{1C8EB144-5D5A-4A34-B78B-634B72143F2B}"/>
    <cellStyle name="Comma 4 3 3 2 4 5" xfId="26988" xr:uid="{C4BB4384-5719-4166-A653-A22721616998}"/>
    <cellStyle name="Comma 4 3 3 2 4 6" xfId="18541" xr:uid="{530152C7-1B7E-4964-A611-15C3ADCF0DF1}"/>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4A899CCF-94EA-46DB-B74C-637F45DBAAA8}"/>
    <cellStyle name="Comma 4 3 3 2 5 2 2 2 2" xfId="43043" xr:uid="{93727FE7-3821-45C8-9C58-E0B09FBEAC5F}"/>
    <cellStyle name="Comma 4 3 3 2 5 2 2 3" xfId="33764" xr:uid="{85BEAC23-F301-4DEC-AB36-C582567DE536}"/>
    <cellStyle name="Comma 4 3 3 2 5 2 2 4" xfId="25316" xr:uid="{2AD4B719-41FA-4C85-84D3-46B43481832E}"/>
    <cellStyle name="Comma 4 3 3 2 5 2 3" xfId="12651" xr:uid="{0F5AEB58-9D77-45B7-84E6-F4B57AB036EF}"/>
    <cellStyle name="Comma 4 3 3 2 5 2 3 2" xfId="38826" xr:uid="{8E718447-557A-426A-BF3E-928A8E4F779D}"/>
    <cellStyle name="Comma 4 3 3 2 5 2 4" xfId="29546" xr:uid="{230CB98B-D7FE-48A4-865D-DA32C73BB3DA}"/>
    <cellStyle name="Comma 4 3 3 2 5 2 5" xfId="21099" xr:uid="{68B7F763-EBDA-4FD2-927A-221B2408B73A}"/>
    <cellStyle name="Comma 4 3 3 2 5 3" xfId="6274" xr:uid="{00000000-0005-0000-0000-00007F090000}"/>
    <cellStyle name="Comma 4 3 3 2 5 3 2" xfId="14724" xr:uid="{65A49FE3-4AA4-4708-BE30-4963A2D8EE75}"/>
    <cellStyle name="Comma 4 3 3 2 5 3 2 2" xfId="40898" xr:uid="{7F644F61-20E4-4B07-A743-D5EBB95FEB99}"/>
    <cellStyle name="Comma 4 3 3 2 5 3 3" xfId="31619" xr:uid="{C71C5836-0EE6-493D-AE66-59B7DD099292}"/>
    <cellStyle name="Comma 4 3 3 2 5 3 4" xfId="23171" xr:uid="{B02998A8-AEA8-4011-9E3C-BF1397618DB2}"/>
    <cellStyle name="Comma 4 3 3 2 5 4" xfId="10506" xr:uid="{AD5296B4-2585-4C94-8AD3-194DE66AB0D4}"/>
    <cellStyle name="Comma 4 3 3 2 5 4 2" xfId="36681" xr:uid="{E6021A20-CEDB-42D5-BE86-460C6E9B4E29}"/>
    <cellStyle name="Comma 4 3 3 2 5 5" xfId="27401" xr:uid="{E2A114A1-98D7-425A-9530-2EF08BD20C31}"/>
    <cellStyle name="Comma 4 3 3 2 5 6" xfId="18954" xr:uid="{A19A9039-6796-47E5-8884-AEA80A1B225A}"/>
    <cellStyle name="Comma 4 3 3 2 6" xfId="2403" xr:uid="{00000000-0005-0000-0000-000080090000}"/>
    <cellStyle name="Comma 4 3 3 2 6 2" xfId="6687" xr:uid="{00000000-0005-0000-0000-000081090000}"/>
    <cellStyle name="Comma 4 3 3 2 6 2 2" xfId="15137" xr:uid="{28569DDA-1900-49E5-A1BF-9F5A7A38E454}"/>
    <cellStyle name="Comma 4 3 3 2 6 2 2 2" xfId="41311" xr:uid="{EB451D00-C360-406C-B570-D8C218FAA896}"/>
    <cellStyle name="Comma 4 3 3 2 6 2 3" xfId="32032" xr:uid="{4E2F2DFC-1B6F-4246-AC3B-FEC025081E6D}"/>
    <cellStyle name="Comma 4 3 3 2 6 2 4" xfId="23584" xr:uid="{F4DA2E7F-99E4-463A-BC10-70E5F193B64F}"/>
    <cellStyle name="Comma 4 3 3 2 6 3" xfId="10919" xr:uid="{57B982E2-5DE5-4B1E-A829-B2A935AD3BE6}"/>
    <cellStyle name="Comma 4 3 3 2 6 3 2" xfId="37094" xr:uid="{782E3E61-1C0F-46AB-9129-9B11BBD8A207}"/>
    <cellStyle name="Comma 4 3 3 2 6 4" xfId="27814" xr:uid="{5C7AB7F4-5AD6-4E73-A8D2-D25EE79B0911}"/>
    <cellStyle name="Comma 4 3 3 2 6 5" xfId="19367" xr:uid="{539C7AC1-CAEF-41BC-9034-3D1818902091}"/>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11A99013-DDB3-49CD-8A46-D791E39F47B5}"/>
    <cellStyle name="Comma 4 3 3 2 8 2 2 2" xfId="41628" xr:uid="{627CA445-860C-4E55-9987-A781DBFA8593}"/>
    <cellStyle name="Comma 4 3 3 2 8 2 3" xfId="32349" xr:uid="{42EC72DB-A327-42E6-A1F7-3CA42925F012}"/>
    <cellStyle name="Comma 4 3 3 2 8 2 4" xfId="23901" xr:uid="{69651031-19C1-4DDF-B1A1-31BA14652217}"/>
    <cellStyle name="Comma 4 3 3 2 8 3" xfId="11236" xr:uid="{695D53F7-87B2-42DE-9D5C-AC8A21DD48A6}"/>
    <cellStyle name="Comma 4 3 3 2 8 3 2" xfId="37411" xr:uid="{C0BAF5B0-382C-459C-92A0-93FF3995C799}"/>
    <cellStyle name="Comma 4 3 3 2 8 4" xfId="28131" xr:uid="{0814D864-BAE2-4860-9337-0EE3E159EF5A}"/>
    <cellStyle name="Comma 4 3 3 2 8 5" xfId="19684" xr:uid="{DBF935D1-65E2-4E1B-ABEC-2E91FF93BF56}"/>
    <cellStyle name="Comma 4 3 3 2 9" xfId="4621" xr:uid="{00000000-0005-0000-0000-000085090000}"/>
    <cellStyle name="Comma 4 3 3 2 9 2" xfId="13071" xr:uid="{7CA71E84-89C8-4B84-BE22-BCBC32D1E6CB}"/>
    <cellStyle name="Comma 4 3 3 2 9 2 2" xfId="39245" xr:uid="{7677DF2B-98ED-44C9-9816-044B9818E85C}"/>
    <cellStyle name="Comma 4 3 3 2 9 3" xfId="29966" xr:uid="{23D898D7-A9F1-44EA-801E-509A01C0FCD9}"/>
    <cellStyle name="Comma 4 3 3 2 9 4" xfId="21518" xr:uid="{2C0A5A7C-5E00-4B13-87F6-41BA71AE39E9}"/>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71704CAC-AE60-4B9A-9E07-F7AA859EB9D9}"/>
    <cellStyle name="Comma 4 3 3 3 2 2 2 2" xfId="41803" xr:uid="{168FA09E-5EF6-46A8-A0A4-FC2E40A6080A}"/>
    <cellStyle name="Comma 4 3 3 3 2 2 3" xfId="32524" xr:uid="{B1CA52AC-8176-4477-82E9-F42443EAE43B}"/>
    <cellStyle name="Comma 4 3 3 3 2 2 4" xfId="24076" xr:uid="{BC758869-D6F2-4CA8-BC86-17A1B2247BFF}"/>
    <cellStyle name="Comma 4 3 3 3 2 3" xfId="11411" xr:uid="{FBB3230B-9CB9-4737-AB15-C083157E99B9}"/>
    <cellStyle name="Comma 4 3 3 3 2 3 2" xfId="37586" xr:uid="{C40A5771-2FFD-4E28-A7D8-3083E2699DAA}"/>
    <cellStyle name="Comma 4 3 3 3 2 4" xfId="28306" xr:uid="{06FF9EFA-D541-4F8B-84DA-48CF1C116044}"/>
    <cellStyle name="Comma 4 3 3 3 2 5" xfId="19859" xr:uid="{EC2B5E0B-71D9-4537-A4F1-080C65D1AF68}"/>
    <cellStyle name="Comma 4 3 3 3 3" xfId="5034" xr:uid="{00000000-0005-0000-0000-000089090000}"/>
    <cellStyle name="Comma 4 3 3 3 3 2" xfId="13484" xr:uid="{0097E6DB-1EDC-40F4-AE8A-3C916974A67D}"/>
    <cellStyle name="Comma 4 3 3 3 3 2 2" xfId="39658" xr:uid="{32BA6FC5-5209-43F1-AE8C-227D96FD801A}"/>
    <cellStyle name="Comma 4 3 3 3 3 3" xfId="30379" xr:uid="{6230B774-F95D-40D0-839F-3657E5CFD5A9}"/>
    <cellStyle name="Comma 4 3 3 3 3 4" xfId="21931" xr:uid="{DD146AB0-C38E-40A7-929F-EF1C66D95520}"/>
    <cellStyle name="Comma 4 3 3 3 4" xfId="9266" xr:uid="{CA1B4127-ECBB-4D30-8185-336D83D9B8B9}"/>
    <cellStyle name="Comma 4 3 3 3 4 2" xfId="35441" xr:uid="{531468E0-D578-4065-A005-29FA0DCD9EF9}"/>
    <cellStyle name="Comma 4 3 3 3 5" xfId="34611" xr:uid="{B09F5E79-6523-4731-8358-631F3974FAAD}"/>
    <cellStyle name="Comma 4 3 3 3 6" xfId="26161" xr:uid="{2CFC2D31-63C1-4BC8-82B9-B768F21661AD}"/>
    <cellStyle name="Comma 4 3 3 3 7" xfId="17714" xr:uid="{07DCC3E5-EF81-49E0-8524-F8EB4E24207B}"/>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58AB278B-37FA-4A4D-9820-1DBC4445CB88}"/>
    <cellStyle name="Comma 4 3 3 4 2 2 2 2" xfId="42216" xr:uid="{EA147D89-5136-4E92-9627-B244777E8DAD}"/>
    <cellStyle name="Comma 4 3 3 4 2 2 3" xfId="32937" xr:uid="{A925340E-A2A4-4E99-9526-7FB30F01B338}"/>
    <cellStyle name="Comma 4 3 3 4 2 2 4" xfId="24489" xr:uid="{AF608B8E-98BF-45FB-A729-C872C6559D31}"/>
    <cellStyle name="Comma 4 3 3 4 2 3" xfId="11824" xr:uid="{8A72664E-D4AB-42D3-8DFD-3DE4DDF685DA}"/>
    <cellStyle name="Comma 4 3 3 4 2 3 2" xfId="37999" xr:uid="{80589FCC-1AD0-4B84-BA14-E6B455710075}"/>
    <cellStyle name="Comma 4 3 3 4 2 4" xfId="28719" xr:uid="{847B016D-3B01-4D4F-9011-E50D5B4762F8}"/>
    <cellStyle name="Comma 4 3 3 4 2 5" xfId="20272" xr:uid="{73A592B4-E153-4351-BF11-BA869DAA1BE7}"/>
    <cellStyle name="Comma 4 3 3 4 3" xfId="5447" xr:uid="{00000000-0005-0000-0000-00008D090000}"/>
    <cellStyle name="Comma 4 3 3 4 3 2" xfId="13897" xr:uid="{4DF39232-AFA5-410B-9A14-2C8E6E5409C9}"/>
    <cellStyle name="Comma 4 3 3 4 3 2 2" xfId="40071" xr:uid="{D1F87373-ECF8-40F9-80BC-4E0E4CDA37A1}"/>
    <cellStyle name="Comma 4 3 3 4 3 3" xfId="30792" xr:uid="{46D8C873-E175-4AA2-8C80-3A2276614268}"/>
    <cellStyle name="Comma 4 3 3 4 3 4" xfId="22344" xr:uid="{D94C5228-2406-4268-BA70-C8663EE7617D}"/>
    <cellStyle name="Comma 4 3 3 4 4" xfId="9679" xr:uid="{6B5FA6FC-42E0-4B1E-BFE8-590A4DD8D026}"/>
    <cellStyle name="Comma 4 3 3 4 4 2" xfId="35854" xr:uid="{4F8EC153-6AD1-4C32-A930-86E24A754FAA}"/>
    <cellStyle name="Comma 4 3 3 4 5" xfId="26574" xr:uid="{8D626F90-AB42-4792-AA8B-F9AFC294AAFA}"/>
    <cellStyle name="Comma 4 3 3 4 6" xfId="18127" xr:uid="{E8051DFE-32CA-47BA-8F2D-CDC942BCDD23}"/>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C579FCFD-46EF-4923-A460-A06DE0C8C67B}"/>
    <cellStyle name="Comma 4 3 3 5 2 2 2 2" xfId="42629" xr:uid="{1874E6CB-366B-4C5D-B2E1-DE565F14EA1E}"/>
    <cellStyle name="Comma 4 3 3 5 2 2 3" xfId="33350" xr:uid="{497E3D74-3F86-488D-9287-A191A75C32FE}"/>
    <cellStyle name="Comma 4 3 3 5 2 2 4" xfId="24902" xr:uid="{9FA3F419-1720-4977-8E97-F2C897A7BD65}"/>
    <cellStyle name="Comma 4 3 3 5 2 3" xfId="12237" xr:uid="{F8E767B9-93ED-4200-8C42-50D435FCDB55}"/>
    <cellStyle name="Comma 4 3 3 5 2 3 2" xfId="38412" xr:uid="{D60A78E4-01F0-419A-9FF4-D66C6169D5CC}"/>
    <cellStyle name="Comma 4 3 3 5 2 4" xfId="29132" xr:uid="{ED14B8D0-3CDB-480C-89E0-B48BAB954028}"/>
    <cellStyle name="Comma 4 3 3 5 2 5" xfId="20685" xr:uid="{02E2A713-B4FC-4061-94C1-2865D2F86C06}"/>
    <cellStyle name="Comma 4 3 3 5 3" xfId="5860" xr:uid="{00000000-0005-0000-0000-000091090000}"/>
    <cellStyle name="Comma 4 3 3 5 3 2" xfId="14310" xr:uid="{64FEB70F-305A-4AED-A568-EEADFAE2D160}"/>
    <cellStyle name="Comma 4 3 3 5 3 2 2" xfId="40484" xr:uid="{2C9B5248-9D41-4280-8E2D-5A088DA14089}"/>
    <cellStyle name="Comma 4 3 3 5 3 3" xfId="31205" xr:uid="{66FF5305-8345-4F66-BA2B-4F48D2802C93}"/>
    <cellStyle name="Comma 4 3 3 5 3 4" xfId="22757" xr:uid="{7C152A70-A814-4562-BB36-D1539F8727FC}"/>
    <cellStyle name="Comma 4 3 3 5 4" xfId="10092" xr:uid="{00AFBDDC-DD42-406E-9462-6A82A39D1AD7}"/>
    <cellStyle name="Comma 4 3 3 5 4 2" xfId="36267" xr:uid="{9EFCCF8E-230D-4DAC-AD01-041DC7870D06}"/>
    <cellStyle name="Comma 4 3 3 5 5" xfId="26987" xr:uid="{F693E9FC-6838-4488-8120-021648559A3D}"/>
    <cellStyle name="Comma 4 3 3 5 6" xfId="18540" xr:uid="{35388CE7-E546-4981-B23C-FDEFE6189C9C}"/>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D9653EB9-DBD9-4328-A0D1-23D382FD6DA1}"/>
    <cellStyle name="Comma 4 3 3 6 2 2 2 2" xfId="43042" xr:uid="{8B3E19C5-B020-4E15-BA35-7D666A3D2B49}"/>
    <cellStyle name="Comma 4 3 3 6 2 2 3" xfId="33763" xr:uid="{8C5FC665-F731-4778-8441-9B1F0BADED0C}"/>
    <cellStyle name="Comma 4 3 3 6 2 2 4" xfId="25315" xr:uid="{7DD1B9F2-6637-49FD-8CD6-ADF254E36F08}"/>
    <cellStyle name="Comma 4 3 3 6 2 3" xfId="12650" xr:uid="{F73F73FD-85C2-4BE8-AEBF-AE4F4E2B95AE}"/>
    <cellStyle name="Comma 4 3 3 6 2 3 2" xfId="38825" xr:uid="{69540C3D-9668-4E62-B8D6-76F3E7BB7961}"/>
    <cellStyle name="Comma 4 3 3 6 2 4" xfId="29545" xr:uid="{08B40C87-18D3-4C7B-90A4-6139517C746A}"/>
    <cellStyle name="Comma 4 3 3 6 2 5" xfId="21098" xr:uid="{9E2E3631-0B10-48FE-A633-625F2902F2A5}"/>
    <cellStyle name="Comma 4 3 3 6 3" xfId="6273" xr:uid="{00000000-0005-0000-0000-000095090000}"/>
    <cellStyle name="Comma 4 3 3 6 3 2" xfId="14723" xr:uid="{143E1667-5ABB-41B5-9261-504F7121C889}"/>
    <cellStyle name="Comma 4 3 3 6 3 2 2" xfId="40897" xr:uid="{0373DED7-8810-4E03-B7B6-A145818C110C}"/>
    <cellStyle name="Comma 4 3 3 6 3 3" xfId="31618" xr:uid="{D379B26C-DEB5-435F-B01F-3EA244E316DD}"/>
    <cellStyle name="Comma 4 3 3 6 3 4" xfId="23170" xr:uid="{DC6B3DAD-B3C4-4749-8D6B-14D29885397B}"/>
    <cellStyle name="Comma 4 3 3 6 4" xfId="10505" xr:uid="{E5B7D857-C328-4276-8C13-3F1ED2B50745}"/>
    <cellStyle name="Comma 4 3 3 6 4 2" xfId="36680" xr:uid="{F7AF804B-1C6B-47A3-9BF6-261E800671FA}"/>
    <cellStyle name="Comma 4 3 3 6 5" xfId="27400" xr:uid="{2B64E25E-059D-4D50-A5E3-25C6D4B13D5D}"/>
    <cellStyle name="Comma 4 3 3 6 6" xfId="18953" xr:uid="{9F32BCA6-7D59-40DD-9962-397DA7B48712}"/>
    <cellStyle name="Comma 4 3 3 7" xfId="2402" xr:uid="{00000000-0005-0000-0000-000096090000}"/>
    <cellStyle name="Comma 4 3 3 7 2" xfId="6686" xr:uid="{00000000-0005-0000-0000-000097090000}"/>
    <cellStyle name="Comma 4 3 3 7 2 2" xfId="15136" xr:uid="{8B22C892-EBA1-4EA4-840C-A71EA10FBD05}"/>
    <cellStyle name="Comma 4 3 3 7 2 2 2" xfId="41310" xr:uid="{653B5A56-8AD4-405A-B3C1-6D4207B629A6}"/>
    <cellStyle name="Comma 4 3 3 7 2 3" xfId="32031" xr:uid="{D1F8BF75-72B5-478E-AA66-E904C3ECF6D9}"/>
    <cellStyle name="Comma 4 3 3 7 2 4" xfId="23583" xr:uid="{A316CFE6-B044-4483-BE43-6877D8BEE449}"/>
    <cellStyle name="Comma 4 3 3 7 3" xfId="10918" xr:uid="{37DC7571-F8D4-44B9-916D-1FE90D820F3D}"/>
    <cellStyle name="Comma 4 3 3 7 3 2" xfId="37093" xr:uid="{6A11D102-B9C5-41D2-82CC-B1AE0D2D3EEA}"/>
    <cellStyle name="Comma 4 3 3 7 4" xfId="27813" xr:uid="{A9C10CEB-1C1E-4FED-9C41-3852439EA8A8}"/>
    <cellStyle name="Comma 4 3 3 7 5" xfId="19366" xr:uid="{5CB02A88-6EBD-4F60-9DFC-32AFF65FEAF1}"/>
    <cellStyle name="Comma 4 3 3 8" xfId="2361" xr:uid="{00000000-0005-0000-0000-000098090000}"/>
    <cellStyle name="Comma 4 3 3 9" xfId="2780" xr:uid="{00000000-0005-0000-0000-000099090000}"/>
    <cellStyle name="Comma 4 3 3 9 2" xfId="7003" xr:uid="{00000000-0005-0000-0000-00009A090000}"/>
    <cellStyle name="Comma 4 3 3 9 2 2" xfId="15453" xr:uid="{46BBC70A-B128-45A8-85A4-BC6A073F99F3}"/>
    <cellStyle name="Comma 4 3 3 9 2 2 2" xfId="41627" xr:uid="{B6BA08BA-C7A7-440C-8D83-E703E1F46797}"/>
    <cellStyle name="Comma 4 3 3 9 2 3" xfId="32348" xr:uid="{92341129-F7B0-4EAC-876F-BF73E0265E0E}"/>
    <cellStyle name="Comma 4 3 3 9 2 4" xfId="23900" xr:uid="{33D69611-C180-4B75-BFD5-0495719FBC69}"/>
    <cellStyle name="Comma 4 3 3 9 3" xfId="11235" xr:uid="{76ACA140-42A6-4A6E-83C2-2BB2F906F3F1}"/>
    <cellStyle name="Comma 4 3 3 9 3 2" xfId="37410" xr:uid="{38D26AEE-E998-493A-8F4C-E9B5F12C1AD1}"/>
    <cellStyle name="Comma 4 3 3 9 4" xfId="28130" xr:uid="{B88F38EA-A5D3-44BD-9654-6B26B58F6603}"/>
    <cellStyle name="Comma 4 3 3 9 5" xfId="19683" xr:uid="{3095C983-F5F6-4C69-9FBA-C0F8B0DDF3E4}"/>
    <cellStyle name="Comma 4 3 4" xfId="151" xr:uid="{00000000-0005-0000-0000-00009B090000}"/>
    <cellStyle name="Comma 4 3 4 10" xfId="8854" xr:uid="{AA7ECE2A-B172-4CED-B93F-207AF0EBA314}"/>
    <cellStyle name="Comma 4 3 4 10 2" xfId="35029" xr:uid="{8CAF4B76-1B04-40E0-87FA-B8BCC1F9B462}"/>
    <cellStyle name="Comma 4 3 4 11" xfId="34197" xr:uid="{7251BC13-D2D4-4258-B3DD-D5DDB50BCD24}"/>
    <cellStyle name="Comma 4 3 4 12" xfId="25749" xr:uid="{6E5DCCFB-D2DA-4778-AB21-811B755A09DE}"/>
    <cellStyle name="Comma 4 3 4 13" xfId="17302" xr:uid="{800F97F4-5C77-4B95-AB0C-7357FD4B4599}"/>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8D0C6094-BCFF-4F4D-BD29-4FEE701F9B9D}"/>
    <cellStyle name="Comma 4 3 4 2 2 2 2 2" xfId="41805" xr:uid="{600F395E-44ED-4E54-81DF-C4DE14446213}"/>
    <cellStyle name="Comma 4 3 4 2 2 2 3" xfId="32526" xr:uid="{3B6F87D7-2279-42C6-AB44-23E6B3A8BB78}"/>
    <cellStyle name="Comma 4 3 4 2 2 2 4" xfId="24078" xr:uid="{0B2A435E-4E26-4B8A-A045-08ACC9059FDA}"/>
    <cellStyle name="Comma 4 3 4 2 2 3" xfId="11413" xr:uid="{FA7FD678-BBD0-4E9A-8754-BCE8F917855B}"/>
    <cellStyle name="Comma 4 3 4 2 2 3 2" xfId="37588" xr:uid="{405D6C4D-98B3-4CE0-91E7-E701D2729F04}"/>
    <cellStyle name="Comma 4 3 4 2 2 4" xfId="28308" xr:uid="{A87392BB-1318-43B3-A94C-FAD0610931B3}"/>
    <cellStyle name="Comma 4 3 4 2 2 5" xfId="19861" xr:uid="{A09FB433-9F4A-49E0-9C44-DF02AFC93C5C}"/>
    <cellStyle name="Comma 4 3 4 2 3" xfId="5036" xr:uid="{00000000-0005-0000-0000-00009F090000}"/>
    <cellStyle name="Comma 4 3 4 2 3 2" xfId="13486" xr:uid="{D7B8DECA-5D0B-4F68-8C8B-E27C7B6FDEE7}"/>
    <cellStyle name="Comma 4 3 4 2 3 2 2" xfId="39660" xr:uid="{0D965AC8-0BC9-4CA5-A822-2962059B8D04}"/>
    <cellStyle name="Comma 4 3 4 2 3 3" xfId="30381" xr:uid="{71873585-77C0-4A98-89F1-5250DDC3E2AA}"/>
    <cellStyle name="Comma 4 3 4 2 3 4" xfId="21933" xr:uid="{7D4E24CE-1BC2-4D47-9ECE-8CE423908F4C}"/>
    <cellStyle name="Comma 4 3 4 2 4" xfId="9268" xr:uid="{B995C677-0F74-483C-ABF8-1118A9BB2060}"/>
    <cellStyle name="Comma 4 3 4 2 4 2" xfId="35443" xr:uid="{E4175925-B451-432A-8F89-D160BE196298}"/>
    <cellStyle name="Comma 4 3 4 2 5" xfId="34613" xr:uid="{65622005-CE82-496C-B12C-6EAE84438D29}"/>
    <cellStyle name="Comma 4 3 4 2 6" xfId="26163" xr:uid="{BAFAE909-FFC1-4471-9B18-D2BA5F145D5E}"/>
    <cellStyle name="Comma 4 3 4 2 7" xfId="17716" xr:uid="{511109EE-71C6-4311-A8AC-21EC5DC073D2}"/>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CD249A55-A8D4-40B6-8CC4-62E664A0D5E2}"/>
    <cellStyle name="Comma 4 3 4 3 2 2 2 2" xfId="42218" xr:uid="{292F5D9D-B2B3-4FB2-90EF-7623C5C2D45F}"/>
    <cellStyle name="Comma 4 3 4 3 2 2 3" xfId="32939" xr:uid="{76184053-CE55-4F62-95BE-13DDE43599ED}"/>
    <cellStyle name="Comma 4 3 4 3 2 2 4" xfId="24491" xr:uid="{611C1681-1060-467D-9EC6-6B48832CCCF1}"/>
    <cellStyle name="Comma 4 3 4 3 2 3" xfId="11826" xr:uid="{3B9F43FB-DED9-40F5-8BE6-25D39F22A389}"/>
    <cellStyle name="Comma 4 3 4 3 2 3 2" xfId="38001" xr:uid="{AAC79698-F3B7-4E47-AF5D-9BB05AF93208}"/>
    <cellStyle name="Comma 4 3 4 3 2 4" xfId="28721" xr:uid="{C7A5D29B-F699-4408-84A4-043E0D328DEB}"/>
    <cellStyle name="Comma 4 3 4 3 2 5" xfId="20274" xr:uid="{325331EB-F17B-4868-84DC-E3B7BBF136DC}"/>
    <cellStyle name="Comma 4 3 4 3 3" xfId="5449" xr:uid="{00000000-0005-0000-0000-0000A3090000}"/>
    <cellStyle name="Comma 4 3 4 3 3 2" xfId="13899" xr:uid="{DB88B02E-2D71-4F68-8CB7-2E42320F5D87}"/>
    <cellStyle name="Comma 4 3 4 3 3 2 2" xfId="40073" xr:uid="{543907EC-D430-40A3-8C10-CD532D1620AD}"/>
    <cellStyle name="Comma 4 3 4 3 3 3" xfId="30794" xr:uid="{710D9BDF-895D-4EB8-80C7-0C8AAA9EB5AE}"/>
    <cellStyle name="Comma 4 3 4 3 3 4" xfId="22346" xr:uid="{BB29FF13-2DEB-4A15-A64F-DE2E1D4EAFBD}"/>
    <cellStyle name="Comma 4 3 4 3 4" xfId="9681" xr:uid="{89AA067A-5CAB-4EA6-AE78-F2052921BF45}"/>
    <cellStyle name="Comma 4 3 4 3 4 2" xfId="35856" xr:uid="{23882A36-F43A-4814-A7D8-ADE6D90B4DB8}"/>
    <cellStyle name="Comma 4 3 4 3 5" xfId="26576" xr:uid="{62D80665-76E6-415B-BEE6-820A6D28025E}"/>
    <cellStyle name="Comma 4 3 4 3 6" xfId="18129" xr:uid="{2C0F718C-0931-497A-88EA-C4500CEC7CCC}"/>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E67BAB16-884E-4ACD-8F9D-706C2352824F}"/>
    <cellStyle name="Comma 4 3 4 4 2 2 2 2" xfId="42631" xr:uid="{A7FB8BF8-7B1C-498F-BFEC-FCF29ED79C3A}"/>
    <cellStyle name="Comma 4 3 4 4 2 2 3" xfId="33352" xr:uid="{21D8A9A5-D76E-4AFD-9D4D-DA7D23D8ECB0}"/>
    <cellStyle name="Comma 4 3 4 4 2 2 4" xfId="24904" xr:uid="{46A62FB4-077F-4D47-B843-71630B99EC45}"/>
    <cellStyle name="Comma 4 3 4 4 2 3" xfId="12239" xr:uid="{72D50D11-7B08-4961-867C-4A036CE95E26}"/>
    <cellStyle name="Comma 4 3 4 4 2 3 2" xfId="38414" xr:uid="{773DA198-4585-4E1B-80FC-B7C99266186D}"/>
    <cellStyle name="Comma 4 3 4 4 2 4" xfId="29134" xr:uid="{5C3FBC4B-066C-4420-82F7-C51CA37791B8}"/>
    <cellStyle name="Comma 4 3 4 4 2 5" xfId="20687" xr:uid="{C5633839-F330-4333-8523-E2B4016AB693}"/>
    <cellStyle name="Comma 4 3 4 4 3" xfId="5862" xr:uid="{00000000-0005-0000-0000-0000A7090000}"/>
    <cellStyle name="Comma 4 3 4 4 3 2" xfId="14312" xr:uid="{D70852C3-405C-46B5-949B-AFD23DE8C9B3}"/>
    <cellStyle name="Comma 4 3 4 4 3 2 2" xfId="40486" xr:uid="{BEB053DE-0189-4741-9058-0EBCAD011B37}"/>
    <cellStyle name="Comma 4 3 4 4 3 3" xfId="31207" xr:uid="{410CC4D1-92F6-44A9-AF40-7D5EFCF0DF2D}"/>
    <cellStyle name="Comma 4 3 4 4 3 4" xfId="22759" xr:uid="{CAF0E9F1-3B88-481E-AD8C-3C41E6D81CD3}"/>
    <cellStyle name="Comma 4 3 4 4 4" xfId="10094" xr:uid="{4E106324-21FF-4528-A625-D4BBA4FF384A}"/>
    <cellStyle name="Comma 4 3 4 4 4 2" xfId="36269" xr:uid="{A11B06B2-F2D1-442C-B893-F6BE28B3609D}"/>
    <cellStyle name="Comma 4 3 4 4 5" xfId="26989" xr:uid="{5A770D46-A3AC-4ACB-8C87-999BA54F70C5}"/>
    <cellStyle name="Comma 4 3 4 4 6" xfId="18542" xr:uid="{53767987-9A6F-4F2B-8632-A68E09AFC987}"/>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0A693DC3-BA8C-46B2-900C-9AD232483646}"/>
    <cellStyle name="Comma 4 3 4 5 2 2 2 2" xfId="43044" xr:uid="{A5E8ABE1-5A9C-4FA7-8EBF-2BCFA7768E55}"/>
    <cellStyle name="Comma 4 3 4 5 2 2 3" xfId="33765" xr:uid="{304925C0-EC6D-4E64-AEFF-8D4E5799D564}"/>
    <cellStyle name="Comma 4 3 4 5 2 2 4" xfId="25317" xr:uid="{3919DD2C-782F-4E1C-81CD-B9DC56906634}"/>
    <cellStyle name="Comma 4 3 4 5 2 3" xfId="12652" xr:uid="{F105B13E-0976-4644-8A36-AFB8824FE81C}"/>
    <cellStyle name="Comma 4 3 4 5 2 3 2" xfId="38827" xr:uid="{D095A5B8-8E92-4FA2-85B6-B743B21C058F}"/>
    <cellStyle name="Comma 4 3 4 5 2 4" xfId="29547" xr:uid="{FF9D0AD0-C746-4989-A070-04C75EE93B21}"/>
    <cellStyle name="Comma 4 3 4 5 2 5" xfId="21100" xr:uid="{571CB400-59DF-46FA-B1D8-1B1A66DAF137}"/>
    <cellStyle name="Comma 4 3 4 5 3" xfId="6275" xr:uid="{00000000-0005-0000-0000-0000AB090000}"/>
    <cellStyle name="Comma 4 3 4 5 3 2" xfId="14725" xr:uid="{392D2243-EBD7-4ADE-83E4-7E6AE28763B4}"/>
    <cellStyle name="Comma 4 3 4 5 3 2 2" xfId="40899" xr:uid="{450B954F-1736-41F7-98C7-1EEB656C6594}"/>
    <cellStyle name="Comma 4 3 4 5 3 3" xfId="31620" xr:uid="{5EE09D30-ED8B-4D4E-899A-8B9791B4360B}"/>
    <cellStyle name="Comma 4 3 4 5 3 4" xfId="23172" xr:uid="{AC35EC34-736C-48B8-B3C3-570720EFE106}"/>
    <cellStyle name="Comma 4 3 4 5 4" xfId="10507" xr:uid="{8C34BD07-44FC-48AA-B5E0-0CBDF2973BFB}"/>
    <cellStyle name="Comma 4 3 4 5 4 2" xfId="36682" xr:uid="{4642667F-E33A-4928-8A61-83B0186A6855}"/>
    <cellStyle name="Comma 4 3 4 5 5" xfId="27402" xr:uid="{DACFD4AD-A5D3-4AA4-ACFE-E8DF05383713}"/>
    <cellStyle name="Comma 4 3 4 5 6" xfId="18955" xr:uid="{D9CD8115-D8F8-4D15-9829-BF3DB62A7965}"/>
    <cellStyle name="Comma 4 3 4 6" xfId="2404" xr:uid="{00000000-0005-0000-0000-0000AC090000}"/>
    <cellStyle name="Comma 4 3 4 6 2" xfId="6688" xr:uid="{00000000-0005-0000-0000-0000AD090000}"/>
    <cellStyle name="Comma 4 3 4 6 2 2" xfId="15138" xr:uid="{E96025DC-D850-4BDB-B048-5D4D74E5948F}"/>
    <cellStyle name="Comma 4 3 4 6 2 2 2" xfId="41312" xr:uid="{D8FC9A9C-F435-434E-BDEC-948A7299D2EF}"/>
    <cellStyle name="Comma 4 3 4 6 2 3" xfId="32033" xr:uid="{58423999-A6CC-45AD-A275-D9AB98858D61}"/>
    <cellStyle name="Comma 4 3 4 6 2 4" xfId="23585" xr:uid="{2A642E4C-35D0-4F16-86F1-04B208261BEE}"/>
    <cellStyle name="Comma 4 3 4 6 3" xfId="10920" xr:uid="{22B76AFC-FA62-4441-9497-8E4DD89477EC}"/>
    <cellStyle name="Comma 4 3 4 6 3 2" xfId="37095" xr:uid="{24D690DD-B9E1-44E1-865E-7F30D7352BF9}"/>
    <cellStyle name="Comma 4 3 4 6 4" xfId="27815" xr:uid="{4B17159F-A1A8-4F88-BDCA-0B92BD91CAD3}"/>
    <cellStyle name="Comma 4 3 4 6 5" xfId="19368" xr:uid="{7C6AA271-2D93-4A98-93ED-2EFFA64CB89E}"/>
    <cellStyle name="Comma 4 3 4 7" xfId="2700" xr:uid="{00000000-0005-0000-0000-0000AE090000}"/>
    <cellStyle name="Comma 4 3 4 8" xfId="2782" xr:uid="{00000000-0005-0000-0000-0000AF090000}"/>
    <cellStyle name="Comma 4 3 4 8 2" xfId="7005" xr:uid="{00000000-0005-0000-0000-0000B0090000}"/>
    <cellStyle name="Comma 4 3 4 8 2 2" xfId="15455" xr:uid="{EB845D27-C18C-45BD-A3D2-0495597BEDE4}"/>
    <cellStyle name="Comma 4 3 4 8 2 2 2" xfId="41629" xr:uid="{CA10B44B-05D2-4B6B-9E5D-875EC1985D22}"/>
    <cellStyle name="Comma 4 3 4 8 2 3" xfId="32350" xr:uid="{E83219E9-5DCA-4E95-AB19-5CC58C9BB7DE}"/>
    <cellStyle name="Comma 4 3 4 8 2 4" xfId="23902" xr:uid="{191F7A84-23D3-4A50-BC85-57473CB323B1}"/>
    <cellStyle name="Comma 4 3 4 8 3" xfId="11237" xr:uid="{79267ED2-E486-4ECB-96FA-1C702C28AE22}"/>
    <cellStyle name="Comma 4 3 4 8 3 2" xfId="37412" xr:uid="{9BB2A578-7741-489E-98D6-083CE66D3898}"/>
    <cellStyle name="Comma 4 3 4 8 4" xfId="28132" xr:uid="{9C89669A-71E0-46F9-9AEB-B9FF4210872C}"/>
    <cellStyle name="Comma 4 3 4 8 5" xfId="19685" xr:uid="{FA522E39-45BB-4DA3-93A5-B2DC5A5433D9}"/>
    <cellStyle name="Comma 4 3 4 9" xfId="4622" xr:uid="{00000000-0005-0000-0000-0000B1090000}"/>
    <cellStyle name="Comma 4 3 4 9 2" xfId="13072" xr:uid="{C8E53176-DD13-4FB9-BF36-44DDAF5CB898}"/>
    <cellStyle name="Comma 4 3 4 9 2 2" xfId="39246" xr:uid="{85FF41C6-ECD4-434F-A978-95276DFD1A0D}"/>
    <cellStyle name="Comma 4 3 4 9 3" xfId="29967" xr:uid="{D941B132-9DC3-4AD9-ACB0-4DB5F94BB3CF}"/>
    <cellStyle name="Comma 4 3 4 9 4" xfId="21519" xr:uid="{7D75AA7E-8AA0-4CBD-8157-B2AE3D9355A6}"/>
    <cellStyle name="Comma 4 3 5" xfId="152" xr:uid="{00000000-0005-0000-0000-0000B2090000}"/>
    <cellStyle name="Comma 4 3 5 10" xfId="8855" xr:uid="{1CEED722-770E-48B5-8754-6C7FCB215D8D}"/>
    <cellStyle name="Comma 4 3 5 10 2" xfId="35030" xr:uid="{AB84C9D8-CAF8-4242-9464-81AF7B2B367B}"/>
    <cellStyle name="Comma 4 3 5 11" xfId="34198" xr:uid="{6F9B9AB9-E243-4D95-810A-5102ADE64EF1}"/>
    <cellStyle name="Comma 4 3 5 12" xfId="25750" xr:uid="{7BDAA4B5-ECE3-4186-9608-3DD4DA16E70E}"/>
    <cellStyle name="Comma 4 3 5 13" xfId="17303" xr:uid="{98D53B2D-1C9C-445D-89CD-A8DA949A9BE4}"/>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11726676-9626-42D9-8273-ADDD347B4BAE}"/>
    <cellStyle name="Comma 4 3 5 2 2 2 2 2" xfId="41806" xr:uid="{5BFA6CBE-64C7-473B-9115-B8ACDD007974}"/>
    <cellStyle name="Comma 4 3 5 2 2 2 3" xfId="32527" xr:uid="{F67DD8FE-CD40-4041-A315-7C22C31838C8}"/>
    <cellStyle name="Comma 4 3 5 2 2 2 4" xfId="24079" xr:uid="{6D093BB2-7E33-41B5-94C9-0EB833E8C488}"/>
    <cellStyle name="Comma 4 3 5 2 2 3" xfId="11414" xr:uid="{18E00528-5106-41FE-AED8-CCC94068CBC5}"/>
    <cellStyle name="Comma 4 3 5 2 2 3 2" xfId="37589" xr:uid="{E4031991-CE04-49C6-B295-5878BA7E65C7}"/>
    <cellStyle name="Comma 4 3 5 2 2 4" xfId="28309" xr:uid="{0CB12F9A-84A6-424C-8A54-AE99EC080054}"/>
    <cellStyle name="Comma 4 3 5 2 2 5" xfId="19862" xr:uid="{1609C0F5-1120-4888-8F1F-4D8B2A0169E4}"/>
    <cellStyle name="Comma 4 3 5 2 3" xfId="5037" xr:uid="{00000000-0005-0000-0000-0000B6090000}"/>
    <cellStyle name="Comma 4 3 5 2 3 2" xfId="13487" xr:uid="{E1C61A41-4721-4376-95DC-A236FB6C2247}"/>
    <cellStyle name="Comma 4 3 5 2 3 2 2" xfId="39661" xr:uid="{3CA07883-08CC-4587-834D-8108FA964E5E}"/>
    <cellStyle name="Comma 4 3 5 2 3 3" xfId="30382" xr:uid="{485AB5CC-33AA-4B76-9EB8-12CA63243F57}"/>
    <cellStyle name="Comma 4 3 5 2 3 4" xfId="21934" xr:uid="{5A4EE4CF-85AF-4EC2-BAC4-EDE3FE1FF3FB}"/>
    <cellStyle name="Comma 4 3 5 2 4" xfId="9269" xr:uid="{26A36B2B-5C00-4C8B-B85F-571564CA827B}"/>
    <cellStyle name="Comma 4 3 5 2 4 2" xfId="35444" xr:uid="{5890A1E2-8C90-4AFC-8989-017EB037F00A}"/>
    <cellStyle name="Comma 4 3 5 2 5" xfId="34614" xr:uid="{B68EC6E8-64BB-48A3-B1B4-D0C0E6E2CCBE}"/>
    <cellStyle name="Comma 4 3 5 2 6" xfId="26164" xr:uid="{7D8F3F00-1B32-419B-A8C4-7BC01018563C}"/>
    <cellStyle name="Comma 4 3 5 2 7" xfId="17717" xr:uid="{8C80492A-FD3E-437D-A3A7-8A0964AC69F2}"/>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F28987EA-0771-49A1-AE77-67A557CE351A}"/>
    <cellStyle name="Comma 4 3 5 3 2 2 2 2" xfId="42219" xr:uid="{B9600068-B864-436F-8D14-CCD6DFC6C8EE}"/>
    <cellStyle name="Comma 4 3 5 3 2 2 3" xfId="32940" xr:uid="{42703D85-7AA5-4FC6-B36A-DD53DD415954}"/>
    <cellStyle name="Comma 4 3 5 3 2 2 4" xfId="24492" xr:uid="{6D0343AA-05FB-499B-A289-5FBE34A29D60}"/>
    <cellStyle name="Comma 4 3 5 3 2 3" xfId="11827" xr:uid="{DDBFDC76-DCA8-49E5-A1ED-B9F687A1B62A}"/>
    <cellStyle name="Comma 4 3 5 3 2 3 2" xfId="38002" xr:uid="{926584C9-F405-4C30-B2C1-8B7E69DBC81E}"/>
    <cellStyle name="Comma 4 3 5 3 2 4" xfId="28722" xr:uid="{634F4908-CC1F-4175-A406-4C4B846CC26A}"/>
    <cellStyle name="Comma 4 3 5 3 2 5" xfId="20275" xr:uid="{F2CB4C58-154B-4A79-8F7A-E7A520AD77E8}"/>
    <cellStyle name="Comma 4 3 5 3 3" xfId="5450" xr:uid="{00000000-0005-0000-0000-0000BA090000}"/>
    <cellStyle name="Comma 4 3 5 3 3 2" xfId="13900" xr:uid="{6220F945-35AB-40CE-A73A-16D2F3C051C5}"/>
    <cellStyle name="Comma 4 3 5 3 3 2 2" xfId="40074" xr:uid="{D49FEE8D-1A1F-478E-987E-1459839FF3BA}"/>
    <cellStyle name="Comma 4 3 5 3 3 3" xfId="30795" xr:uid="{E7532B65-006F-4720-B442-F5FF813571CE}"/>
    <cellStyle name="Comma 4 3 5 3 3 4" xfId="22347" xr:uid="{E2BC7AFA-DBDE-451C-99D3-B8BA7F82557F}"/>
    <cellStyle name="Comma 4 3 5 3 4" xfId="9682" xr:uid="{E25330E6-F227-4C5B-A3B3-BC7EABA28638}"/>
    <cellStyle name="Comma 4 3 5 3 4 2" xfId="35857" xr:uid="{9B363682-0FBC-49A0-900C-097537412623}"/>
    <cellStyle name="Comma 4 3 5 3 5" xfId="26577" xr:uid="{0ACDB064-7296-4382-ADB7-13A94B475D36}"/>
    <cellStyle name="Comma 4 3 5 3 6" xfId="18130" xr:uid="{5767DF2A-9EA4-4B97-80A2-9A762FC9DC23}"/>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C58E9EB9-680F-427B-BBC5-F6E5545D81AA}"/>
    <cellStyle name="Comma 4 3 5 4 2 2 2 2" xfId="42632" xr:uid="{E9AFA170-56C0-4B72-B25C-4016945893C9}"/>
    <cellStyle name="Comma 4 3 5 4 2 2 3" xfId="33353" xr:uid="{6F7CB59D-31A3-457E-9A81-3314147853FA}"/>
    <cellStyle name="Comma 4 3 5 4 2 2 4" xfId="24905" xr:uid="{17E87FBC-0B9B-4AFC-AF1C-9446CAA07EBA}"/>
    <cellStyle name="Comma 4 3 5 4 2 3" xfId="12240" xr:uid="{637D253D-DC4A-42AC-A05A-CB034EA29B44}"/>
    <cellStyle name="Comma 4 3 5 4 2 3 2" xfId="38415" xr:uid="{CD21DD6C-50ED-4238-AED8-18C1916DA767}"/>
    <cellStyle name="Comma 4 3 5 4 2 4" xfId="29135" xr:uid="{AEA8DF07-A781-4245-8B56-471F54EF75D0}"/>
    <cellStyle name="Comma 4 3 5 4 2 5" xfId="20688" xr:uid="{EEB61A7B-C983-49A5-8307-4DCFFA00BF18}"/>
    <cellStyle name="Comma 4 3 5 4 3" xfId="5863" xr:uid="{00000000-0005-0000-0000-0000BE090000}"/>
    <cellStyle name="Comma 4 3 5 4 3 2" xfId="14313" xr:uid="{D7E96A82-2EC0-474E-8FF6-7C117CE564A6}"/>
    <cellStyle name="Comma 4 3 5 4 3 2 2" xfId="40487" xr:uid="{0206C36B-2EF9-415E-AAB1-52067F6D93F3}"/>
    <cellStyle name="Comma 4 3 5 4 3 3" xfId="31208" xr:uid="{D5894498-933A-4691-B661-43C55EB58C04}"/>
    <cellStyle name="Comma 4 3 5 4 3 4" xfId="22760" xr:uid="{DA17B377-0767-4BE3-A613-204D7C4603FA}"/>
    <cellStyle name="Comma 4 3 5 4 4" xfId="10095" xr:uid="{1E995B7B-37BF-49CE-840B-0A4E3EA10F6E}"/>
    <cellStyle name="Comma 4 3 5 4 4 2" xfId="36270" xr:uid="{83016D2A-B1CA-4980-881F-2C916CE0DC70}"/>
    <cellStyle name="Comma 4 3 5 4 5" xfId="26990" xr:uid="{7720E3D3-327D-456B-A665-EB10BB43247E}"/>
    <cellStyle name="Comma 4 3 5 4 6" xfId="18543" xr:uid="{99379CD2-1754-44FE-B7F2-22D2831D77E9}"/>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81EA19D6-2E9E-454E-930C-C2E1AB4D2349}"/>
    <cellStyle name="Comma 4 3 5 5 2 2 2 2" xfId="43045" xr:uid="{C17E275A-FEA4-4396-BEBE-613D5C286F9E}"/>
    <cellStyle name="Comma 4 3 5 5 2 2 3" xfId="33766" xr:uid="{5B2C9BC9-7824-4BD7-8BCC-2544EF3F0F2A}"/>
    <cellStyle name="Comma 4 3 5 5 2 2 4" xfId="25318" xr:uid="{BE610D4B-E0DA-45EE-9BA5-9AE2519A9A3A}"/>
    <cellStyle name="Comma 4 3 5 5 2 3" xfId="12653" xr:uid="{7F5FEE75-12DE-418D-BCC0-1B9DB601DE6F}"/>
    <cellStyle name="Comma 4 3 5 5 2 3 2" xfId="38828" xr:uid="{CB7F3CF3-2600-4940-A19F-79CB97644181}"/>
    <cellStyle name="Comma 4 3 5 5 2 4" xfId="29548" xr:uid="{958D1902-9CDE-44BA-8FAB-064BD62B7812}"/>
    <cellStyle name="Comma 4 3 5 5 2 5" xfId="21101" xr:uid="{7E26C825-40FC-4245-B364-F2E9AE11D98B}"/>
    <cellStyle name="Comma 4 3 5 5 3" xfId="6276" xr:uid="{00000000-0005-0000-0000-0000C2090000}"/>
    <cellStyle name="Comma 4 3 5 5 3 2" xfId="14726" xr:uid="{12238349-0D5F-45D3-9002-8B5C52478FF3}"/>
    <cellStyle name="Comma 4 3 5 5 3 2 2" xfId="40900" xr:uid="{B7E59E69-BCD0-4C66-B722-92B825964A3E}"/>
    <cellStyle name="Comma 4 3 5 5 3 3" xfId="31621" xr:uid="{C01218B7-0946-45ED-B529-CC32B695A64B}"/>
    <cellStyle name="Comma 4 3 5 5 3 4" xfId="23173" xr:uid="{95FABDFD-F3EA-4801-8570-6E9BDED410C8}"/>
    <cellStyle name="Comma 4 3 5 5 4" xfId="10508" xr:uid="{D9180D93-A517-4B33-AEEA-9A9CE55FDAB8}"/>
    <cellStyle name="Comma 4 3 5 5 4 2" xfId="36683" xr:uid="{24D66732-FD06-402C-B2B5-C02B3009A6B9}"/>
    <cellStyle name="Comma 4 3 5 5 5" xfId="27403" xr:uid="{44D7E2F6-E1A4-4565-86CF-E52403EB85EA}"/>
    <cellStyle name="Comma 4 3 5 5 6" xfId="18956" xr:uid="{3EED6421-1341-4CA5-86CE-DE791785960F}"/>
    <cellStyle name="Comma 4 3 5 6" xfId="2405" xr:uid="{00000000-0005-0000-0000-0000C3090000}"/>
    <cellStyle name="Comma 4 3 5 6 2" xfId="6689" xr:uid="{00000000-0005-0000-0000-0000C4090000}"/>
    <cellStyle name="Comma 4 3 5 6 2 2" xfId="15139" xr:uid="{FA3865F5-A58A-4DA8-B54C-FFCF8836A023}"/>
    <cellStyle name="Comma 4 3 5 6 2 2 2" xfId="41313" xr:uid="{F1A84113-69D7-48CC-9F38-479686FC89DB}"/>
    <cellStyle name="Comma 4 3 5 6 2 3" xfId="32034" xr:uid="{8B7BDEF4-9C10-4F90-8A40-EBB98E57E8E8}"/>
    <cellStyle name="Comma 4 3 5 6 2 4" xfId="23586" xr:uid="{D03A1E97-B514-44DB-BB9A-3A38E58514FF}"/>
    <cellStyle name="Comma 4 3 5 6 3" xfId="10921" xr:uid="{6C6A8DCD-7EFD-4C0F-8837-43C00620BAF1}"/>
    <cellStyle name="Comma 4 3 5 6 3 2" xfId="37096" xr:uid="{823D80E3-F910-4602-922D-789DDB76FC7F}"/>
    <cellStyle name="Comma 4 3 5 6 4" xfId="27816" xr:uid="{BC3900DC-8FFE-4BA1-A862-2F38C3B057CB}"/>
    <cellStyle name="Comma 4 3 5 6 5" xfId="19369" xr:uid="{D047A3C2-D339-46F8-BFFD-F20E28E01727}"/>
    <cellStyle name="Comma 4 3 5 7" xfId="2701" xr:uid="{00000000-0005-0000-0000-0000C5090000}"/>
    <cellStyle name="Comma 4 3 5 8" xfId="2783" xr:uid="{00000000-0005-0000-0000-0000C6090000}"/>
    <cellStyle name="Comma 4 3 5 8 2" xfId="7006" xr:uid="{00000000-0005-0000-0000-0000C7090000}"/>
    <cellStyle name="Comma 4 3 5 8 2 2" xfId="15456" xr:uid="{E3830008-6157-4DEA-ACCE-FAEB29D2B551}"/>
    <cellStyle name="Comma 4 3 5 8 2 2 2" xfId="41630" xr:uid="{FF0C0AA4-B58A-4C34-9CB1-9F6D14FFE912}"/>
    <cellStyle name="Comma 4 3 5 8 2 3" xfId="32351" xr:uid="{4140FA7D-79FE-4326-BF45-41C9C23B0654}"/>
    <cellStyle name="Comma 4 3 5 8 2 4" xfId="23903" xr:uid="{2CAC5787-1609-4A3F-8CBA-48F97E500444}"/>
    <cellStyle name="Comma 4 3 5 8 3" xfId="11238" xr:uid="{05F1786A-EB69-4418-ABAF-17F74BB282B8}"/>
    <cellStyle name="Comma 4 3 5 8 3 2" xfId="37413" xr:uid="{C424CA29-E434-4FDB-8481-00CBDF1804E8}"/>
    <cellStyle name="Comma 4 3 5 8 4" xfId="28133" xr:uid="{6DBDC64D-8AFA-416E-A593-19A6941FB90F}"/>
    <cellStyle name="Comma 4 3 5 8 5" xfId="19686" xr:uid="{7CB3B89A-9DB1-412D-97F0-B1F623E6E970}"/>
    <cellStyle name="Comma 4 3 5 9" xfId="4623" xr:uid="{00000000-0005-0000-0000-0000C8090000}"/>
    <cellStyle name="Comma 4 3 5 9 2" xfId="13073" xr:uid="{C14B8044-F36B-4B66-BB7E-A17D89938843}"/>
    <cellStyle name="Comma 4 3 5 9 2 2" xfId="39247" xr:uid="{2A6B4F63-E922-49C2-8B69-81F29D11AA32}"/>
    <cellStyle name="Comma 4 3 5 9 3" xfId="29968" xr:uid="{97B6F71C-F3E9-476D-AB45-128B3A887B13}"/>
    <cellStyle name="Comma 4 3 5 9 4" xfId="21520" xr:uid="{450C86BB-50ED-4D0F-A870-165CDD5C5855}"/>
    <cellStyle name="Comma 4 4" xfId="153" xr:uid="{00000000-0005-0000-0000-0000C9090000}"/>
    <cellStyle name="Comma 4 4 10" xfId="2784" xr:uid="{00000000-0005-0000-0000-0000CA090000}"/>
    <cellStyle name="Comma 4 4 10 2" xfId="7007" xr:uid="{00000000-0005-0000-0000-0000CB090000}"/>
    <cellStyle name="Comma 4 4 10 2 2" xfId="15457" xr:uid="{A7FAE6BD-4A95-47D1-8B6F-80428FEFAC56}"/>
    <cellStyle name="Comma 4 4 10 2 2 2" xfId="41631" xr:uid="{22CE42FA-379E-40D5-AE58-218E4576D938}"/>
    <cellStyle name="Comma 4 4 10 2 3" xfId="32352" xr:uid="{5431999A-0095-4FE0-B0FE-03EB5AAB6BAF}"/>
    <cellStyle name="Comma 4 4 10 2 4" xfId="23904" xr:uid="{B0AA4C69-3D39-4ADB-BA3B-3BA069EFD7F2}"/>
    <cellStyle name="Comma 4 4 10 3" xfId="11239" xr:uid="{1DA887BF-D24C-44D7-9F61-9F293F1C5713}"/>
    <cellStyle name="Comma 4 4 10 3 2" xfId="37414" xr:uid="{7EE13617-F50F-4D9D-9B07-DD39B6EA1411}"/>
    <cellStyle name="Comma 4 4 10 4" xfId="28134" xr:uid="{314985EB-5BD6-44D9-AD0A-4360EB13B895}"/>
    <cellStyle name="Comma 4 4 10 5" xfId="19687" xr:uid="{20565BBB-2992-4E8A-A057-B7C07E021368}"/>
    <cellStyle name="Comma 4 4 11" xfId="4624" xr:uid="{00000000-0005-0000-0000-0000CC090000}"/>
    <cellStyle name="Comma 4 4 11 2" xfId="13074" xr:uid="{8F7C5C40-62A5-481F-A0B0-46AE2C4CEC9D}"/>
    <cellStyle name="Comma 4 4 11 2 2" xfId="39248" xr:uid="{E63EBE93-D5C3-4EA3-A305-A505F75349F3}"/>
    <cellStyle name="Comma 4 4 11 3" xfId="29969" xr:uid="{9583696D-60C9-4B82-80F9-B9016D6591F8}"/>
    <cellStyle name="Comma 4 4 11 4" xfId="21521" xr:uid="{9778EFA4-BE10-4F62-BBAC-10935B1A5518}"/>
    <cellStyle name="Comma 4 4 12" xfId="8856" xr:uid="{7EADDBEA-B264-4C4A-85BC-6401798DBEB8}"/>
    <cellStyle name="Comma 4 4 12 2" xfId="35031" xr:uid="{754CC03C-C2CB-4F86-B99B-1A2671D87AD8}"/>
    <cellStyle name="Comma 4 4 13" xfId="34199" xr:uid="{FF44890D-8F00-4A01-A2E4-F42B6F5590E9}"/>
    <cellStyle name="Comma 4 4 14" xfId="25751" xr:uid="{2695920F-D46F-4831-B49A-E87EE6B42698}"/>
    <cellStyle name="Comma 4 4 15" xfId="17304" xr:uid="{AC7C61A4-0F43-42CE-938B-004C09085ED1}"/>
    <cellStyle name="Comma 4 4 2" xfId="154" xr:uid="{00000000-0005-0000-0000-0000CD090000}"/>
    <cellStyle name="Comma 4 4 2 10" xfId="4625" xr:uid="{00000000-0005-0000-0000-0000CE090000}"/>
    <cellStyle name="Comma 4 4 2 10 2" xfId="13075" xr:uid="{D1C0ECAE-1E3F-4E55-AE59-82DA7D2B7AD9}"/>
    <cellStyle name="Comma 4 4 2 10 2 2" xfId="39249" xr:uid="{1C969E9D-C88B-4598-AD1F-4426129C764E}"/>
    <cellStyle name="Comma 4 4 2 10 3" xfId="29970" xr:uid="{6A62F20A-5774-4B6A-B327-F6E68EE4E639}"/>
    <cellStyle name="Comma 4 4 2 10 4" xfId="21522" xr:uid="{6FF21885-A422-46CF-A2C0-5094FF98231E}"/>
    <cellStyle name="Comma 4 4 2 11" xfId="8857" xr:uid="{14CB90B6-1B9D-4B5B-9D6D-082A9EC01215}"/>
    <cellStyle name="Comma 4 4 2 11 2" xfId="35032" xr:uid="{656A40CC-06E4-400C-9E25-9DC0D0FB2059}"/>
    <cellStyle name="Comma 4 4 2 12" xfId="34200" xr:uid="{008F44FF-8461-44EA-A22B-9E57AACE9E05}"/>
    <cellStyle name="Comma 4 4 2 13" xfId="25752" xr:uid="{B407CC58-C9C3-469C-AFFB-847BDA4D0E86}"/>
    <cellStyle name="Comma 4 4 2 14" xfId="17305" xr:uid="{3ADA3D82-E73B-424E-97C5-E1C2A5A93A15}"/>
    <cellStyle name="Comma 4 4 2 2" xfId="155" xr:uid="{00000000-0005-0000-0000-0000CF090000}"/>
    <cellStyle name="Comma 4 4 2 2 10" xfId="8858" xr:uid="{7B43BE4A-FA99-4D66-8C61-F1C889EF403D}"/>
    <cellStyle name="Comma 4 4 2 2 10 2" xfId="35033" xr:uid="{A399A7FC-A3EE-481B-8339-2D5B145150E6}"/>
    <cellStyle name="Comma 4 4 2 2 11" xfId="34201" xr:uid="{B0F6AD9D-8E26-4432-95E4-FD07E9079473}"/>
    <cellStyle name="Comma 4 4 2 2 12" xfId="25753" xr:uid="{B1018612-6975-42AE-8841-C238FE0BECD2}"/>
    <cellStyle name="Comma 4 4 2 2 13" xfId="17306" xr:uid="{76EB18CE-C8FE-48B3-BAC9-2DB6EFD9BCEF}"/>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0AC87A52-2109-472C-B062-E138B7BCA09F}"/>
    <cellStyle name="Comma 4 4 2 2 2 2 2 2 2" xfId="41809" xr:uid="{CC7275D5-A651-425A-9E47-4B15171EB6CD}"/>
    <cellStyle name="Comma 4 4 2 2 2 2 2 3" xfId="32530" xr:uid="{74BBCE3C-E67D-46FF-8A76-8B7981F84656}"/>
    <cellStyle name="Comma 4 4 2 2 2 2 2 4" xfId="24082" xr:uid="{389CE826-40F4-4171-92E1-A95CF54CD554}"/>
    <cellStyle name="Comma 4 4 2 2 2 2 3" xfId="11417" xr:uid="{634D56EA-151C-417B-8559-C57C602EB0EE}"/>
    <cellStyle name="Comma 4 4 2 2 2 2 3 2" xfId="37592" xr:uid="{C7DABEF3-7AA6-4D5F-87FF-4780F45FD69E}"/>
    <cellStyle name="Comma 4 4 2 2 2 2 4" xfId="28312" xr:uid="{28FE673F-9C6A-4F09-99EE-6AFF6DB9B0FD}"/>
    <cellStyle name="Comma 4 4 2 2 2 2 5" xfId="19865" xr:uid="{41FFBAEB-E3A5-47B9-80B5-C3111AD1F3AB}"/>
    <cellStyle name="Comma 4 4 2 2 2 3" xfId="5040" xr:uid="{00000000-0005-0000-0000-0000D3090000}"/>
    <cellStyle name="Comma 4 4 2 2 2 3 2" xfId="13490" xr:uid="{D03448D6-3724-4220-AB77-6A31590F88C4}"/>
    <cellStyle name="Comma 4 4 2 2 2 3 2 2" xfId="39664" xr:uid="{E94AD78C-2DE2-4172-89BE-68F569280814}"/>
    <cellStyle name="Comma 4 4 2 2 2 3 3" xfId="30385" xr:uid="{876A4DC0-5C6C-4DFC-AFF3-3C4649A4E957}"/>
    <cellStyle name="Comma 4 4 2 2 2 3 4" xfId="21937" xr:uid="{97730F0C-F0DE-4BBE-BAFE-D5E7B6861495}"/>
    <cellStyle name="Comma 4 4 2 2 2 4" xfId="9272" xr:uid="{EE01CC9E-2E52-4DFF-A12F-664231A888FD}"/>
    <cellStyle name="Comma 4 4 2 2 2 4 2" xfId="35447" xr:uid="{ADA54C01-CB12-4F45-8E9F-3AF19C63B06B}"/>
    <cellStyle name="Comma 4 4 2 2 2 5" xfId="34617" xr:uid="{54554C2C-982D-4CB5-A38A-45A7F60D6DE0}"/>
    <cellStyle name="Comma 4 4 2 2 2 6" xfId="26167" xr:uid="{FDDD8AA7-DA8D-4FD0-A205-6B85A3E64A15}"/>
    <cellStyle name="Comma 4 4 2 2 2 7" xfId="17720" xr:uid="{C03A1356-8D7F-4332-99ED-6CF718746FD6}"/>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5F6B358C-04B1-4289-BC67-61E5C7A7F3B0}"/>
    <cellStyle name="Comma 4 4 2 2 3 2 2 2 2" xfId="42222" xr:uid="{D6C95351-8A88-410C-9F7D-9C3DAA47352E}"/>
    <cellStyle name="Comma 4 4 2 2 3 2 2 3" xfId="32943" xr:uid="{83F39001-DDB7-4BAC-BF48-D76798AE4975}"/>
    <cellStyle name="Comma 4 4 2 2 3 2 2 4" xfId="24495" xr:uid="{55314268-0B7B-4BFA-A1DA-7FBD049CC804}"/>
    <cellStyle name="Comma 4 4 2 2 3 2 3" xfId="11830" xr:uid="{1A3CD1DD-DD50-45A3-8C03-73E635B99F16}"/>
    <cellStyle name="Comma 4 4 2 2 3 2 3 2" xfId="38005" xr:uid="{DCD5E473-A601-437D-BD3A-977771812C6B}"/>
    <cellStyle name="Comma 4 4 2 2 3 2 4" xfId="28725" xr:uid="{B7234D9B-B9CC-4C14-875C-837DA62E0176}"/>
    <cellStyle name="Comma 4 4 2 2 3 2 5" xfId="20278" xr:uid="{97DED4AC-34DB-4EB8-A98D-A099CD574B07}"/>
    <cellStyle name="Comma 4 4 2 2 3 3" xfId="5453" xr:uid="{00000000-0005-0000-0000-0000D7090000}"/>
    <cellStyle name="Comma 4 4 2 2 3 3 2" xfId="13903" xr:uid="{E09ADC24-FFF4-4501-AB39-F6255E2D1D9A}"/>
    <cellStyle name="Comma 4 4 2 2 3 3 2 2" xfId="40077" xr:uid="{3588F582-86F0-4DDE-823A-995C41DFF3E2}"/>
    <cellStyle name="Comma 4 4 2 2 3 3 3" xfId="30798" xr:uid="{4A635659-A083-4667-A6EC-0C8D0AB73079}"/>
    <cellStyle name="Comma 4 4 2 2 3 3 4" xfId="22350" xr:uid="{9E7D5D46-831F-4AE7-839E-464C117E3BC6}"/>
    <cellStyle name="Comma 4 4 2 2 3 4" xfId="9685" xr:uid="{9B7D2518-D090-4F4A-B6F8-B2EA73065167}"/>
    <cellStyle name="Comma 4 4 2 2 3 4 2" xfId="35860" xr:uid="{E0059D47-2323-4C87-AFD0-7D44E263B1DE}"/>
    <cellStyle name="Comma 4 4 2 2 3 5" xfId="26580" xr:uid="{41734E6D-C3FC-4E6E-8BA2-EE03C6A862E6}"/>
    <cellStyle name="Comma 4 4 2 2 3 6" xfId="18133" xr:uid="{0802729B-10E3-4D67-A7F7-A8B3DDEA0F31}"/>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AD946FDB-896E-4B6E-B600-51A8837019BE}"/>
    <cellStyle name="Comma 4 4 2 2 4 2 2 2 2" xfId="42635" xr:uid="{3B48D3FE-1130-4E1F-AD40-E31511214D8B}"/>
    <cellStyle name="Comma 4 4 2 2 4 2 2 3" xfId="33356" xr:uid="{F8F8D2FB-1623-4390-9404-86A971E76499}"/>
    <cellStyle name="Comma 4 4 2 2 4 2 2 4" xfId="24908" xr:uid="{5F4CCE72-E3F8-4656-AF22-87322D0BCCB5}"/>
    <cellStyle name="Comma 4 4 2 2 4 2 3" xfId="12243" xr:uid="{5710BB71-52E5-4D59-947F-1D9AA961DD54}"/>
    <cellStyle name="Comma 4 4 2 2 4 2 3 2" xfId="38418" xr:uid="{0C5D574E-CFA7-4C87-83CE-2EA10DF79409}"/>
    <cellStyle name="Comma 4 4 2 2 4 2 4" xfId="29138" xr:uid="{A70DA1F9-8E80-4FEC-B937-41E6C06D9162}"/>
    <cellStyle name="Comma 4 4 2 2 4 2 5" xfId="20691" xr:uid="{5430F1E6-3CC2-4C5F-90C4-3CEA16260A6A}"/>
    <cellStyle name="Comma 4 4 2 2 4 3" xfId="5866" xr:uid="{00000000-0005-0000-0000-0000DB090000}"/>
    <cellStyle name="Comma 4 4 2 2 4 3 2" xfId="14316" xr:uid="{5BD9E731-C579-44D8-A142-80602C91945A}"/>
    <cellStyle name="Comma 4 4 2 2 4 3 2 2" xfId="40490" xr:uid="{92EC2548-8057-4A32-BFEA-938E792AD656}"/>
    <cellStyle name="Comma 4 4 2 2 4 3 3" xfId="31211" xr:uid="{63A9ED4B-2D9D-4BDD-8730-4F9087B83173}"/>
    <cellStyle name="Comma 4 4 2 2 4 3 4" xfId="22763" xr:uid="{F783E900-C360-474E-99E6-F9EE3D99CE88}"/>
    <cellStyle name="Comma 4 4 2 2 4 4" xfId="10098" xr:uid="{FF9E9BBB-CCD6-4324-91E6-23C0F3F87E24}"/>
    <cellStyle name="Comma 4 4 2 2 4 4 2" xfId="36273" xr:uid="{AEDAF785-6243-4E21-832E-0C9CFACD0761}"/>
    <cellStyle name="Comma 4 4 2 2 4 5" xfId="26993" xr:uid="{C10863DE-C114-426D-808E-69E58361FB16}"/>
    <cellStyle name="Comma 4 4 2 2 4 6" xfId="18546" xr:uid="{C04E2E31-AE81-4C7F-9054-B91DBCC4DBB7}"/>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873CD3F1-D687-4D56-9C1A-3319CDF5F98E}"/>
    <cellStyle name="Comma 4 4 2 2 5 2 2 2 2" xfId="43048" xr:uid="{74330E7E-7737-4D6F-8043-BFFFF683ED04}"/>
    <cellStyle name="Comma 4 4 2 2 5 2 2 3" xfId="33769" xr:uid="{2C5F3074-49D1-49FD-BF05-37FC34D6E97B}"/>
    <cellStyle name="Comma 4 4 2 2 5 2 2 4" xfId="25321" xr:uid="{D8932FB1-7725-4906-AF8B-2234BE718190}"/>
    <cellStyle name="Comma 4 4 2 2 5 2 3" xfId="12656" xr:uid="{FDFD7934-44C5-4299-A5EB-AF4A8CA4C004}"/>
    <cellStyle name="Comma 4 4 2 2 5 2 3 2" xfId="38831" xr:uid="{5A8191A8-6D1F-4422-920D-9BC1BD75781C}"/>
    <cellStyle name="Comma 4 4 2 2 5 2 4" xfId="29551" xr:uid="{D6ED1949-47F7-4B60-BAD0-2C7A8C75E8E7}"/>
    <cellStyle name="Comma 4 4 2 2 5 2 5" xfId="21104" xr:uid="{7864FCDE-788D-4A59-B38A-F80338673107}"/>
    <cellStyle name="Comma 4 4 2 2 5 3" xfId="6279" xr:uid="{00000000-0005-0000-0000-0000DF090000}"/>
    <cellStyle name="Comma 4 4 2 2 5 3 2" xfId="14729" xr:uid="{3ED77951-EDB2-45B5-8BBB-B684421A6E33}"/>
    <cellStyle name="Comma 4 4 2 2 5 3 2 2" xfId="40903" xr:uid="{E5B280AB-C846-4ABD-9726-1EB65554EC0F}"/>
    <cellStyle name="Comma 4 4 2 2 5 3 3" xfId="31624" xr:uid="{12D58018-0F6C-494C-BF37-53D1D01B7791}"/>
    <cellStyle name="Comma 4 4 2 2 5 3 4" xfId="23176" xr:uid="{2AF86188-6DBE-4890-8149-7A7FBFEEF7F7}"/>
    <cellStyle name="Comma 4 4 2 2 5 4" xfId="10511" xr:uid="{E808B8DB-CF01-4AE9-8657-D04DBB3292BF}"/>
    <cellStyle name="Comma 4 4 2 2 5 4 2" xfId="36686" xr:uid="{05925310-50C4-4386-846B-61B430C84175}"/>
    <cellStyle name="Comma 4 4 2 2 5 5" xfId="27406" xr:uid="{26D85093-119C-4D9A-930F-9C07452CE1DB}"/>
    <cellStyle name="Comma 4 4 2 2 5 6" xfId="18959" xr:uid="{37EE1D77-A65C-478F-810F-47F2FE8DCF0D}"/>
    <cellStyle name="Comma 4 4 2 2 6" xfId="2408" xr:uid="{00000000-0005-0000-0000-0000E0090000}"/>
    <cellStyle name="Comma 4 4 2 2 6 2" xfId="6692" xr:uid="{00000000-0005-0000-0000-0000E1090000}"/>
    <cellStyle name="Comma 4 4 2 2 6 2 2" xfId="15142" xr:uid="{96767A33-472C-4212-8C45-5F6E4763A24E}"/>
    <cellStyle name="Comma 4 4 2 2 6 2 2 2" xfId="41316" xr:uid="{DA8F2D30-AEF6-41BC-8DC2-E07A6CD7F435}"/>
    <cellStyle name="Comma 4 4 2 2 6 2 3" xfId="32037" xr:uid="{776B9D69-4CBB-48D2-8AAB-41506D1EF3DD}"/>
    <cellStyle name="Comma 4 4 2 2 6 2 4" xfId="23589" xr:uid="{003725CC-2B10-46A0-8827-DD5778E81AB1}"/>
    <cellStyle name="Comma 4 4 2 2 6 3" xfId="10924" xr:uid="{CEA9489F-F9F4-4B53-9D50-0F1E205E5D96}"/>
    <cellStyle name="Comma 4 4 2 2 6 3 2" xfId="37099" xr:uid="{124804D0-127E-45DE-9444-B07BEBAB8CC4}"/>
    <cellStyle name="Comma 4 4 2 2 6 4" xfId="27819" xr:uid="{269171A4-CFE2-4390-9A15-EAB835F65CCE}"/>
    <cellStyle name="Comma 4 4 2 2 6 5" xfId="19372" xr:uid="{DF65C859-6B99-402A-8090-0010EA8BC88D}"/>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697149B1-CACC-495B-956A-9A32D23E8E59}"/>
    <cellStyle name="Comma 4 4 2 2 8 2 2 2" xfId="41633" xr:uid="{30100FA7-63CC-4ED7-A135-7233951D9676}"/>
    <cellStyle name="Comma 4 4 2 2 8 2 3" xfId="32354" xr:uid="{213744AA-B9F0-48AE-95CC-97CC670A108A}"/>
    <cellStyle name="Comma 4 4 2 2 8 2 4" xfId="23906" xr:uid="{83C0FCA6-C05F-4D4B-BAEE-7A2C6EED86F0}"/>
    <cellStyle name="Comma 4 4 2 2 8 3" xfId="11241" xr:uid="{B9F7804E-5415-4C51-BB7A-8014CAD4E0DD}"/>
    <cellStyle name="Comma 4 4 2 2 8 3 2" xfId="37416" xr:uid="{AEADBF99-E2C4-4095-9565-C1129345DAEC}"/>
    <cellStyle name="Comma 4 4 2 2 8 4" xfId="28136" xr:uid="{79240684-BF98-4748-9545-201B9AD91B1A}"/>
    <cellStyle name="Comma 4 4 2 2 8 5" xfId="19689" xr:uid="{7D4599D9-7B40-4399-84F0-4295B2439F41}"/>
    <cellStyle name="Comma 4 4 2 2 9" xfId="4626" xr:uid="{00000000-0005-0000-0000-0000E5090000}"/>
    <cellStyle name="Comma 4 4 2 2 9 2" xfId="13076" xr:uid="{55EA084A-BDC8-43D7-994D-CB8F6512066F}"/>
    <cellStyle name="Comma 4 4 2 2 9 2 2" xfId="39250" xr:uid="{E249835C-3C75-460C-AD73-73E1041F6D62}"/>
    <cellStyle name="Comma 4 4 2 2 9 3" xfId="29971" xr:uid="{BBFEC28E-E509-4847-8410-1BF372F52D57}"/>
    <cellStyle name="Comma 4 4 2 2 9 4" xfId="21523" xr:uid="{1140490A-3CA5-4CC3-87F0-110E50083510}"/>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F73F3B43-60B5-4F73-B9C6-ECB136DE3C56}"/>
    <cellStyle name="Comma 4 4 2 3 2 2 2 2" xfId="41808" xr:uid="{A4D5185D-9101-4D08-BC51-1AC2B6FB4013}"/>
    <cellStyle name="Comma 4 4 2 3 2 2 3" xfId="32529" xr:uid="{6054AAA1-6FA1-41DA-8A5A-4943240A5289}"/>
    <cellStyle name="Comma 4 4 2 3 2 2 4" xfId="24081" xr:uid="{2442F763-A065-41AC-92C9-BF1EF9F22912}"/>
    <cellStyle name="Comma 4 4 2 3 2 3" xfId="11416" xr:uid="{FE96F2BE-1F90-47F3-BC0B-DC6BD77F4E19}"/>
    <cellStyle name="Comma 4 4 2 3 2 3 2" xfId="37591" xr:uid="{AE4F37B5-17E6-4A90-B0FA-79E5CD0D9AB9}"/>
    <cellStyle name="Comma 4 4 2 3 2 4" xfId="28311" xr:uid="{CADFC9D9-2DBD-48FC-801D-3C91CECF5D0A}"/>
    <cellStyle name="Comma 4 4 2 3 2 5" xfId="19864" xr:uid="{5646B295-D482-40F5-A2EF-0A14EDE13E8B}"/>
    <cellStyle name="Comma 4 4 2 3 3" xfId="5039" xr:uid="{00000000-0005-0000-0000-0000E9090000}"/>
    <cellStyle name="Comma 4 4 2 3 3 2" xfId="13489" xr:uid="{8873A9C8-0A53-47B9-9772-21BFF7221951}"/>
    <cellStyle name="Comma 4 4 2 3 3 2 2" xfId="39663" xr:uid="{C88BFB53-632F-4B5D-ABFF-966842B251EE}"/>
    <cellStyle name="Comma 4 4 2 3 3 3" xfId="30384" xr:uid="{EF60C99C-54D9-4A4A-A978-F435A78DED7D}"/>
    <cellStyle name="Comma 4 4 2 3 3 4" xfId="21936" xr:uid="{92FBECFE-8F5B-4676-8734-65443F76D92F}"/>
    <cellStyle name="Comma 4 4 2 3 4" xfId="9271" xr:uid="{A2D4813C-B272-4EAD-B26E-A0F553193ABD}"/>
    <cellStyle name="Comma 4 4 2 3 4 2" xfId="35446" xr:uid="{2C296D52-AE3F-4AF1-8FA8-CBA4CEE74082}"/>
    <cellStyle name="Comma 4 4 2 3 5" xfId="34616" xr:uid="{A4AA540D-3E07-4C49-A9FF-FD31E27952DB}"/>
    <cellStyle name="Comma 4 4 2 3 6" xfId="26166" xr:uid="{01B759C2-DB21-4332-94F9-7BA20127801C}"/>
    <cellStyle name="Comma 4 4 2 3 7" xfId="17719" xr:uid="{499C41D9-23AE-4287-9AD7-1DE4DD9E774F}"/>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85969C2A-7933-4494-BA74-28B5B2681B78}"/>
    <cellStyle name="Comma 4 4 2 4 2 2 2 2" xfId="42221" xr:uid="{1E383401-15C4-467F-A2A1-6B6FF031F407}"/>
    <cellStyle name="Comma 4 4 2 4 2 2 3" xfId="32942" xr:uid="{592474C6-8126-44AD-951B-F4F0DE4FB6AF}"/>
    <cellStyle name="Comma 4 4 2 4 2 2 4" xfId="24494" xr:uid="{76C9C133-2A5E-4CEC-9169-F4774F8D076A}"/>
    <cellStyle name="Comma 4 4 2 4 2 3" xfId="11829" xr:uid="{0EF8A2AA-B76C-4A79-885C-3BDD4846A8D6}"/>
    <cellStyle name="Comma 4 4 2 4 2 3 2" xfId="38004" xr:uid="{0270F9AF-9FC4-4844-82F5-097B1456BDF8}"/>
    <cellStyle name="Comma 4 4 2 4 2 4" xfId="28724" xr:uid="{C183287A-AE2E-4953-8E8E-C6AEC1E1D7C2}"/>
    <cellStyle name="Comma 4 4 2 4 2 5" xfId="20277" xr:uid="{B2F734C7-54A9-4E61-B891-3934224B1720}"/>
    <cellStyle name="Comma 4 4 2 4 3" xfId="5452" xr:uid="{00000000-0005-0000-0000-0000ED090000}"/>
    <cellStyle name="Comma 4 4 2 4 3 2" xfId="13902" xr:uid="{F7B88083-7CFD-4968-8B84-75FBE874E61D}"/>
    <cellStyle name="Comma 4 4 2 4 3 2 2" xfId="40076" xr:uid="{D86712F0-0B97-4956-89F7-D77B0947FC0F}"/>
    <cellStyle name="Comma 4 4 2 4 3 3" xfId="30797" xr:uid="{7902B5AC-9D4A-4772-83C6-7B1C93FF043B}"/>
    <cellStyle name="Comma 4 4 2 4 3 4" xfId="22349" xr:uid="{5071D1E6-86A5-4066-B8BB-63AE1AA4C586}"/>
    <cellStyle name="Comma 4 4 2 4 4" xfId="9684" xr:uid="{FCD9164F-4A5A-48DD-97D8-DD72F18EBAA2}"/>
    <cellStyle name="Comma 4 4 2 4 4 2" xfId="35859" xr:uid="{5E7551BA-18DF-49A0-9E26-2F2BC3222081}"/>
    <cellStyle name="Comma 4 4 2 4 5" xfId="26579" xr:uid="{88FE8DD2-9484-43B4-A43C-42C5C142AA24}"/>
    <cellStyle name="Comma 4 4 2 4 6" xfId="18132" xr:uid="{7C9A8C1D-59C9-4E18-B593-7864BD2DBA60}"/>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127EE2D7-D88E-427A-B43C-39F0C1A5C105}"/>
    <cellStyle name="Comma 4 4 2 5 2 2 2 2" xfId="42634" xr:uid="{40994B18-9C70-4C3A-A430-6ADF558EFDB6}"/>
    <cellStyle name="Comma 4 4 2 5 2 2 3" xfId="33355" xr:uid="{E9C79B64-7DCE-4506-AC90-300DA1F793B2}"/>
    <cellStyle name="Comma 4 4 2 5 2 2 4" xfId="24907" xr:uid="{83A9A84F-116F-4B46-B636-3975BEC5455A}"/>
    <cellStyle name="Comma 4 4 2 5 2 3" xfId="12242" xr:uid="{6200D52A-DBA6-4D1A-AA98-A3B6B84CF0D1}"/>
    <cellStyle name="Comma 4 4 2 5 2 3 2" xfId="38417" xr:uid="{C3D829E9-A454-48F1-98F6-FD3A27F7F7BA}"/>
    <cellStyle name="Comma 4 4 2 5 2 4" xfId="29137" xr:uid="{054BBA8D-4637-4C83-B7CF-9B2D640B8EBD}"/>
    <cellStyle name="Comma 4 4 2 5 2 5" xfId="20690" xr:uid="{DB72AA64-6629-4726-ACC1-DBF3EB99054E}"/>
    <cellStyle name="Comma 4 4 2 5 3" xfId="5865" xr:uid="{00000000-0005-0000-0000-0000F1090000}"/>
    <cellStyle name="Comma 4 4 2 5 3 2" xfId="14315" xr:uid="{AD6048A1-BC59-42E0-9F0E-B559C0565CE3}"/>
    <cellStyle name="Comma 4 4 2 5 3 2 2" xfId="40489" xr:uid="{8311011D-6F8B-4851-89FB-94CA811639F9}"/>
    <cellStyle name="Comma 4 4 2 5 3 3" xfId="31210" xr:uid="{2910D5E4-8E2B-47B8-AEB3-6C2A173C71DB}"/>
    <cellStyle name="Comma 4 4 2 5 3 4" xfId="22762" xr:uid="{CD3F7F20-AE22-4D87-80D5-A6F9DE07AED5}"/>
    <cellStyle name="Comma 4 4 2 5 4" xfId="10097" xr:uid="{4D37433C-7B7F-434D-80B7-6873B3ABFABA}"/>
    <cellStyle name="Comma 4 4 2 5 4 2" xfId="36272" xr:uid="{74398B18-DB4A-4B96-9DF4-A1A041D49A52}"/>
    <cellStyle name="Comma 4 4 2 5 5" xfId="26992" xr:uid="{E164F514-1515-4E86-B086-80B909B5E04B}"/>
    <cellStyle name="Comma 4 4 2 5 6" xfId="18545" xr:uid="{DD1EBAA1-A8F7-4473-A0B6-E8D6EAC31999}"/>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23361DAE-C184-44A2-BFAA-BA4D78C12591}"/>
    <cellStyle name="Comma 4 4 2 6 2 2 2 2" xfId="43047" xr:uid="{F6D1970B-7279-4435-A929-73E47778D9F0}"/>
    <cellStyle name="Comma 4 4 2 6 2 2 3" xfId="33768" xr:uid="{7C238B9A-409B-49ED-9780-119A044023DF}"/>
    <cellStyle name="Comma 4 4 2 6 2 2 4" xfId="25320" xr:uid="{81695CEE-142B-44AA-AF95-843F9E3E08B3}"/>
    <cellStyle name="Comma 4 4 2 6 2 3" xfId="12655" xr:uid="{B347C109-68FA-4129-B202-C9E5A6945295}"/>
    <cellStyle name="Comma 4 4 2 6 2 3 2" xfId="38830" xr:uid="{D4B15AA4-56CB-49D9-82C0-33D3D3FEE9A7}"/>
    <cellStyle name="Comma 4 4 2 6 2 4" xfId="29550" xr:uid="{AB578A2C-1A78-491F-83D5-FAD4ACDE917A}"/>
    <cellStyle name="Comma 4 4 2 6 2 5" xfId="21103" xr:uid="{A0571EA2-1B3E-45C1-BC21-4F351572984A}"/>
    <cellStyle name="Comma 4 4 2 6 3" xfId="6278" xr:uid="{00000000-0005-0000-0000-0000F5090000}"/>
    <cellStyle name="Comma 4 4 2 6 3 2" xfId="14728" xr:uid="{9528A80B-96AF-4782-AEB9-62A0E1EFB9E1}"/>
    <cellStyle name="Comma 4 4 2 6 3 2 2" xfId="40902" xr:uid="{FBBF1470-99E9-44E8-ACED-BE690B9E789B}"/>
    <cellStyle name="Comma 4 4 2 6 3 3" xfId="31623" xr:uid="{4D5B434D-BE51-44B1-AEFE-A60817E8A4D9}"/>
    <cellStyle name="Comma 4 4 2 6 3 4" xfId="23175" xr:uid="{14E62A84-95F1-4D77-95CA-306E2B71D158}"/>
    <cellStyle name="Comma 4 4 2 6 4" xfId="10510" xr:uid="{E0A738D2-5A87-449A-A580-0BDBB966A044}"/>
    <cellStyle name="Comma 4 4 2 6 4 2" xfId="36685" xr:uid="{7515FB4B-D7AE-45CD-96A0-D3500541FB32}"/>
    <cellStyle name="Comma 4 4 2 6 5" xfId="27405" xr:uid="{DA8FC046-9FA5-4B02-AD8E-0F12EAC391A5}"/>
    <cellStyle name="Comma 4 4 2 6 6" xfId="18958" xr:uid="{7446F302-D495-487D-96CB-6A2712EAED01}"/>
    <cellStyle name="Comma 4 4 2 7" xfId="2407" xr:uid="{00000000-0005-0000-0000-0000F6090000}"/>
    <cellStyle name="Comma 4 4 2 7 2" xfId="6691" xr:uid="{00000000-0005-0000-0000-0000F7090000}"/>
    <cellStyle name="Comma 4 4 2 7 2 2" xfId="15141" xr:uid="{B5EF769E-B3CF-4443-B1EB-2563E54032EE}"/>
    <cellStyle name="Comma 4 4 2 7 2 2 2" xfId="41315" xr:uid="{8A2F41E8-F600-42F9-BDAC-03E6F3FC2674}"/>
    <cellStyle name="Comma 4 4 2 7 2 3" xfId="32036" xr:uid="{DAF1527E-D342-4E85-9653-68B058E2C6CE}"/>
    <cellStyle name="Comma 4 4 2 7 2 4" xfId="23588" xr:uid="{99738D8A-E7EA-4647-BF45-04F5B6592B8A}"/>
    <cellStyle name="Comma 4 4 2 7 3" xfId="10923" xr:uid="{E5FB5CF1-9B5E-499A-AE19-541849E36C8B}"/>
    <cellStyle name="Comma 4 4 2 7 3 2" xfId="37098" xr:uid="{4CB73593-E4FE-4ACB-824F-7120073C18FC}"/>
    <cellStyle name="Comma 4 4 2 7 4" xfId="27818" xr:uid="{9662B9AC-45BC-4856-A251-FBD243112BC8}"/>
    <cellStyle name="Comma 4 4 2 7 5" xfId="19371" xr:uid="{4F0AF545-5F58-4AFA-BADC-AAB5D3614F40}"/>
    <cellStyle name="Comma 4 4 2 8" xfId="2703" xr:uid="{00000000-0005-0000-0000-0000F8090000}"/>
    <cellStyle name="Comma 4 4 2 9" xfId="2785" xr:uid="{00000000-0005-0000-0000-0000F9090000}"/>
    <cellStyle name="Comma 4 4 2 9 2" xfId="7008" xr:uid="{00000000-0005-0000-0000-0000FA090000}"/>
    <cellStyle name="Comma 4 4 2 9 2 2" xfId="15458" xr:uid="{059B933C-4569-45E8-B985-7F8C0D643FB4}"/>
    <cellStyle name="Comma 4 4 2 9 2 2 2" xfId="41632" xr:uid="{46C09C53-7EB2-4421-AECF-B116F56C8B51}"/>
    <cellStyle name="Comma 4 4 2 9 2 3" xfId="32353" xr:uid="{CD66DDCC-C49F-4D07-8E45-2254A9CB0BEF}"/>
    <cellStyle name="Comma 4 4 2 9 2 4" xfId="23905" xr:uid="{53AF167F-067B-44D4-A8C0-66665447B82C}"/>
    <cellStyle name="Comma 4 4 2 9 3" xfId="11240" xr:uid="{BF26FBF6-8D47-4B1E-8ADA-69599FF4C325}"/>
    <cellStyle name="Comma 4 4 2 9 3 2" xfId="37415" xr:uid="{AFE6F165-1F14-4829-AB76-945B61585F8D}"/>
    <cellStyle name="Comma 4 4 2 9 4" xfId="28135" xr:uid="{6FDB7097-F014-44B1-9C90-60DA3EC5B077}"/>
    <cellStyle name="Comma 4 4 2 9 5" xfId="19688" xr:uid="{128FFE5A-FFC8-48EB-A008-A302183E782F}"/>
    <cellStyle name="Comma 4 4 3" xfId="156" xr:uid="{00000000-0005-0000-0000-0000FB090000}"/>
    <cellStyle name="Comma 4 4 3 10" xfId="8859" xr:uid="{9EE2396D-EA20-4FEC-90B5-B8D753825F06}"/>
    <cellStyle name="Comma 4 4 3 10 2" xfId="35034" xr:uid="{3312B2B9-5778-499E-98CF-7A18FFD9CE4E}"/>
    <cellStyle name="Comma 4 4 3 11" xfId="34202" xr:uid="{2D09E9E4-F147-464C-B723-A3B58481F5AD}"/>
    <cellStyle name="Comma 4 4 3 12" xfId="25754" xr:uid="{78FFC941-2B4C-47B4-9A7C-82327025B1C7}"/>
    <cellStyle name="Comma 4 4 3 13" xfId="17307" xr:uid="{C9F9DF37-ABC2-4583-9237-A06604C3E34A}"/>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E5695E49-3B37-4CB6-9100-76D4C81496E6}"/>
    <cellStyle name="Comma 4 4 3 2 2 2 2 2" xfId="41810" xr:uid="{F67F292D-EA5F-43DC-A954-73463CFC6309}"/>
    <cellStyle name="Comma 4 4 3 2 2 2 3" xfId="32531" xr:uid="{23537247-81E1-4110-B17B-506243236837}"/>
    <cellStyle name="Comma 4 4 3 2 2 2 4" xfId="24083" xr:uid="{E41EBBD0-298E-4B01-A208-E0BC2CE998D8}"/>
    <cellStyle name="Comma 4 4 3 2 2 3" xfId="11418" xr:uid="{6DB353BA-FAAD-4D9C-9238-16ED7A14DBA5}"/>
    <cellStyle name="Comma 4 4 3 2 2 3 2" xfId="37593" xr:uid="{38B57A3E-3ABF-4306-B8B6-CD4C7FDF95C8}"/>
    <cellStyle name="Comma 4 4 3 2 2 4" xfId="28313" xr:uid="{84591202-6B34-4700-94F0-E453E2932A6A}"/>
    <cellStyle name="Comma 4 4 3 2 2 5" xfId="19866" xr:uid="{33E48AAB-C340-4B4E-A25F-A4200328799B}"/>
    <cellStyle name="Comma 4 4 3 2 3" xfId="5041" xr:uid="{00000000-0005-0000-0000-0000FF090000}"/>
    <cellStyle name="Comma 4 4 3 2 3 2" xfId="13491" xr:uid="{DEABE69F-3F4C-4586-9675-8814C3D56843}"/>
    <cellStyle name="Comma 4 4 3 2 3 2 2" xfId="39665" xr:uid="{F548312F-3888-47EC-8071-B6E043A94397}"/>
    <cellStyle name="Comma 4 4 3 2 3 3" xfId="30386" xr:uid="{6E0E6121-3914-446F-AA88-0C08C19E6F9B}"/>
    <cellStyle name="Comma 4 4 3 2 3 4" xfId="21938" xr:uid="{4F3DC01F-9423-4051-B1A7-651152A4CD25}"/>
    <cellStyle name="Comma 4 4 3 2 4" xfId="9273" xr:uid="{B3A69BEB-231D-47DC-80FF-96C800331A94}"/>
    <cellStyle name="Comma 4 4 3 2 4 2" xfId="35448" xr:uid="{63534A29-7FA0-48B7-B8FD-6272D125DCBA}"/>
    <cellStyle name="Comma 4 4 3 2 5" xfId="34618" xr:uid="{E8A3F17A-1058-4A53-A85D-C9B43186FBBB}"/>
    <cellStyle name="Comma 4 4 3 2 6" xfId="26168" xr:uid="{8BE97CC6-71BD-4317-99D3-2048916CB9B8}"/>
    <cellStyle name="Comma 4 4 3 2 7" xfId="17721" xr:uid="{975A5D67-3EC7-4B10-9837-52B4D3B614B7}"/>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41E3E599-59F6-4210-A138-B59A5B31CD9E}"/>
    <cellStyle name="Comma 4 4 3 3 2 2 2 2" xfId="42223" xr:uid="{2207E816-62F8-4C7C-83C4-D4C6E5B350E0}"/>
    <cellStyle name="Comma 4 4 3 3 2 2 3" xfId="32944" xr:uid="{13CBCD5B-FD4E-4B81-85D5-DCF7F324F89A}"/>
    <cellStyle name="Comma 4 4 3 3 2 2 4" xfId="24496" xr:uid="{4EE411DF-3C1E-4E7D-9F23-18708F56887B}"/>
    <cellStyle name="Comma 4 4 3 3 2 3" xfId="11831" xr:uid="{906B525A-680E-4419-A88E-5DFD5095B663}"/>
    <cellStyle name="Comma 4 4 3 3 2 3 2" xfId="38006" xr:uid="{0F337F83-F91A-40B1-A90B-64F70233307C}"/>
    <cellStyle name="Comma 4 4 3 3 2 4" xfId="28726" xr:uid="{C2E362BF-381D-4BA1-8C3E-1DF08531C308}"/>
    <cellStyle name="Comma 4 4 3 3 2 5" xfId="20279" xr:uid="{BE22C43B-426C-4003-9F6F-EB79D640941C}"/>
    <cellStyle name="Comma 4 4 3 3 3" xfId="5454" xr:uid="{00000000-0005-0000-0000-0000030A0000}"/>
    <cellStyle name="Comma 4 4 3 3 3 2" xfId="13904" xr:uid="{2F480C0B-936A-4478-A6E6-B325D9A55083}"/>
    <cellStyle name="Comma 4 4 3 3 3 2 2" xfId="40078" xr:uid="{EBB4D71D-4540-4C2E-AC95-517300105D54}"/>
    <cellStyle name="Comma 4 4 3 3 3 3" xfId="30799" xr:uid="{D7241992-8A74-432B-9AF5-7A2F41FAC212}"/>
    <cellStyle name="Comma 4 4 3 3 3 4" xfId="22351" xr:uid="{B1B95FDC-1770-4F25-92DE-F50AC4298D05}"/>
    <cellStyle name="Comma 4 4 3 3 4" xfId="9686" xr:uid="{5E6E329E-AF2D-4CC9-9798-57D17792242B}"/>
    <cellStyle name="Comma 4 4 3 3 4 2" xfId="35861" xr:uid="{E4742B27-BD9A-4C11-969E-2BE35E219E92}"/>
    <cellStyle name="Comma 4 4 3 3 5" xfId="26581" xr:uid="{A9CA561D-B101-4E3C-803F-DA500D7F2B36}"/>
    <cellStyle name="Comma 4 4 3 3 6" xfId="18134" xr:uid="{3747C6E7-2972-480F-92F0-5F32CAF305F3}"/>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EC9B5784-D17D-4415-B84E-EB78066B81B8}"/>
    <cellStyle name="Comma 4 4 3 4 2 2 2 2" xfId="42636" xr:uid="{C4B565B5-3FF3-4DED-97B3-8B91A8EF89DD}"/>
    <cellStyle name="Comma 4 4 3 4 2 2 3" xfId="33357" xr:uid="{E56073CA-A029-4F19-92E4-DB02E0A87A6D}"/>
    <cellStyle name="Comma 4 4 3 4 2 2 4" xfId="24909" xr:uid="{C8DF6F87-5A74-4FB1-B815-F29DC12D1D9E}"/>
    <cellStyle name="Comma 4 4 3 4 2 3" xfId="12244" xr:uid="{55A9F410-C476-4B3A-B163-58B29BDC31CF}"/>
    <cellStyle name="Comma 4 4 3 4 2 3 2" xfId="38419" xr:uid="{A298E06A-A99D-4B03-B2F3-82A5FF34FC9E}"/>
    <cellStyle name="Comma 4 4 3 4 2 4" xfId="29139" xr:uid="{2E4D47A0-E5B8-4A2D-86F1-3A261334A287}"/>
    <cellStyle name="Comma 4 4 3 4 2 5" xfId="20692" xr:uid="{BFC1B39D-E950-4AF7-932F-FAD4E929DD37}"/>
    <cellStyle name="Comma 4 4 3 4 3" xfId="5867" xr:uid="{00000000-0005-0000-0000-0000070A0000}"/>
    <cellStyle name="Comma 4 4 3 4 3 2" xfId="14317" xr:uid="{0BCB87C2-2306-4A8C-BED7-F9639764A4ED}"/>
    <cellStyle name="Comma 4 4 3 4 3 2 2" xfId="40491" xr:uid="{34F3273B-BE38-4B4E-9B90-8D95D0A5A328}"/>
    <cellStyle name="Comma 4 4 3 4 3 3" xfId="31212" xr:uid="{164AC99D-54FB-46CF-9D03-78962F1A619C}"/>
    <cellStyle name="Comma 4 4 3 4 3 4" xfId="22764" xr:uid="{E92C1C1A-3CD2-47B6-892F-01E5B0AEF389}"/>
    <cellStyle name="Comma 4 4 3 4 4" xfId="10099" xr:uid="{05562153-6D5C-4E90-9D56-0232C8875CAA}"/>
    <cellStyle name="Comma 4 4 3 4 4 2" xfId="36274" xr:uid="{AC19BC8E-F3D4-4EF3-9D84-A33CBD3FB8FF}"/>
    <cellStyle name="Comma 4 4 3 4 5" xfId="26994" xr:uid="{E6444947-E41E-4E10-9520-03F9A7E55A9B}"/>
    <cellStyle name="Comma 4 4 3 4 6" xfId="18547" xr:uid="{79E50DA2-F142-43E6-AAA6-C667639D79C5}"/>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915222B3-004A-49F3-9819-30E6E2429923}"/>
    <cellStyle name="Comma 4 4 3 5 2 2 2 2" xfId="43049" xr:uid="{C0726B16-C7E3-41A8-82F3-A4DE40C20515}"/>
    <cellStyle name="Comma 4 4 3 5 2 2 3" xfId="33770" xr:uid="{41AB2300-CEF7-41BC-BF06-79D07C79D2FE}"/>
    <cellStyle name="Comma 4 4 3 5 2 2 4" xfId="25322" xr:uid="{A4E4F384-5094-4FAC-9738-B65B6379F7C5}"/>
    <cellStyle name="Comma 4 4 3 5 2 3" xfId="12657" xr:uid="{BCC437AD-8600-41EA-9470-7D1A88546CD0}"/>
    <cellStyle name="Comma 4 4 3 5 2 3 2" xfId="38832" xr:uid="{B221A3CC-8059-4741-9A27-FDD02FA1B7BF}"/>
    <cellStyle name="Comma 4 4 3 5 2 4" xfId="29552" xr:uid="{3C15AB13-CC7D-4419-BF39-0661CEC3F579}"/>
    <cellStyle name="Comma 4 4 3 5 2 5" xfId="21105" xr:uid="{5DF5841E-F6B6-4B4C-BB17-C1E71114ADB9}"/>
    <cellStyle name="Comma 4 4 3 5 3" xfId="6280" xr:uid="{00000000-0005-0000-0000-00000B0A0000}"/>
    <cellStyle name="Comma 4 4 3 5 3 2" xfId="14730" xr:uid="{708E2296-E67A-41BF-9E89-557C1CA00926}"/>
    <cellStyle name="Comma 4 4 3 5 3 2 2" xfId="40904" xr:uid="{19A69D54-086E-412D-B60E-10A6526B7C5E}"/>
    <cellStyle name="Comma 4 4 3 5 3 3" xfId="31625" xr:uid="{162CB7CA-83DF-4106-9FF3-7E1C9026BA8E}"/>
    <cellStyle name="Comma 4 4 3 5 3 4" xfId="23177" xr:uid="{BA82C8AD-C611-4E08-8FAA-B501967E497E}"/>
    <cellStyle name="Comma 4 4 3 5 4" xfId="10512" xr:uid="{93BB5637-C07C-465A-AB6D-A841F9C49566}"/>
    <cellStyle name="Comma 4 4 3 5 4 2" xfId="36687" xr:uid="{3ECEC1DA-AB78-45A0-BB71-FE02F6D0DE3E}"/>
    <cellStyle name="Comma 4 4 3 5 5" xfId="27407" xr:uid="{668318C9-3E6E-4775-9437-70CD959D9ECE}"/>
    <cellStyle name="Comma 4 4 3 5 6" xfId="18960" xr:uid="{12F87838-0786-4C1C-BBD4-24A6D9B2FA75}"/>
    <cellStyle name="Comma 4 4 3 6" xfId="2409" xr:uid="{00000000-0005-0000-0000-00000C0A0000}"/>
    <cellStyle name="Comma 4 4 3 6 2" xfId="6693" xr:uid="{00000000-0005-0000-0000-00000D0A0000}"/>
    <cellStyle name="Comma 4 4 3 6 2 2" xfId="15143" xr:uid="{B94C3D99-7C1B-4FDA-9582-B6CB4FF6D012}"/>
    <cellStyle name="Comma 4 4 3 6 2 2 2" xfId="41317" xr:uid="{5A8EF9C7-381F-4E13-9535-286AFF74ADEA}"/>
    <cellStyle name="Comma 4 4 3 6 2 3" xfId="32038" xr:uid="{5B54E160-A555-486E-87D8-33EB2C5DB75C}"/>
    <cellStyle name="Comma 4 4 3 6 2 4" xfId="23590" xr:uid="{366EB2BC-0717-4185-A204-E597E51FF42B}"/>
    <cellStyle name="Comma 4 4 3 6 3" xfId="10925" xr:uid="{AF35FE29-B895-4DB0-951A-40EDE1874E4A}"/>
    <cellStyle name="Comma 4 4 3 6 3 2" xfId="37100" xr:uid="{712BA4C7-2BB1-42BD-BAD6-D0A00249DC9B}"/>
    <cellStyle name="Comma 4 4 3 6 4" xfId="27820" xr:uid="{78304C54-7DDC-4252-8B68-A21C74BB301D}"/>
    <cellStyle name="Comma 4 4 3 6 5" xfId="19373" xr:uid="{95EC2E8B-25D1-4C12-9B5F-44824189C367}"/>
    <cellStyle name="Comma 4 4 3 7" xfId="2705" xr:uid="{00000000-0005-0000-0000-00000E0A0000}"/>
    <cellStyle name="Comma 4 4 3 8" xfId="2787" xr:uid="{00000000-0005-0000-0000-00000F0A0000}"/>
    <cellStyle name="Comma 4 4 3 8 2" xfId="7010" xr:uid="{00000000-0005-0000-0000-0000100A0000}"/>
    <cellStyle name="Comma 4 4 3 8 2 2" xfId="15460" xr:uid="{14F0FF4A-8D7F-4E56-A329-98C4C939101B}"/>
    <cellStyle name="Comma 4 4 3 8 2 2 2" xfId="41634" xr:uid="{50CB039E-FA07-40EC-BD3D-EC7C9DFA1C08}"/>
    <cellStyle name="Comma 4 4 3 8 2 3" xfId="32355" xr:uid="{EAF873A7-3FCB-44D5-B1B8-AC6E3D7BAFC7}"/>
    <cellStyle name="Comma 4 4 3 8 2 4" xfId="23907" xr:uid="{4EB7E42C-939B-4785-BF5B-4E67743122FF}"/>
    <cellStyle name="Comma 4 4 3 8 3" xfId="11242" xr:uid="{85583110-4371-4851-B7BA-6C1129DE5DE1}"/>
    <cellStyle name="Comma 4 4 3 8 3 2" xfId="37417" xr:uid="{F1D43BBC-52FF-4BAF-B5D9-74D42FD8CF7D}"/>
    <cellStyle name="Comma 4 4 3 8 4" xfId="28137" xr:uid="{AAD8D39C-9DA0-497C-B54F-7A941CBA25BE}"/>
    <cellStyle name="Comma 4 4 3 8 5" xfId="19690" xr:uid="{936A3B09-AAEA-4FCF-96F4-4B7369077494}"/>
    <cellStyle name="Comma 4 4 3 9" xfId="4627" xr:uid="{00000000-0005-0000-0000-0000110A0000}"/>
    <cellStyle name="Comma 4 4 3 9 2" xfId="13077" xr:uid="{223E1063-7C27-48E6-A716-FCA2994DAE67}"/>
    <cellStyle name="Comma 4 4 3 9 2 2" xfId="39251" xr:uid="{3DE0420B-194F-45D9-A3CD-A1312B4B4BCC}"/>
    <cellStyle name="Comma 4 4 3 9 3" xfId="29972" xr:uid="{540FF349-6901-4BE0-9FD3-9363248D3981}"/>
    <cellStyle name="Comma 4 4 3 9 4" xfId="21524" xr:uid="{FB5A9115-1C05-4C45-809B-71D23DA80F8E}"/>
    <cellStyle name="Comma 4 4 4" xfId="690" xr:uid="{00000000-0005-0000-0000-0000120A0000}"/>
    <cellStyle name="Comma 4 4 4 2" xfId="2961" xr:uid="{00000000-0005-0000-0000-0000130A0000}"/>
    <cellStyle name="Comma 4 4 4 2 2" xfId="7183" xr:uid="{00000000-0005-0000-0000-0000140A0000}"/>
    <cellStyle name="Comma 4 4 4 2 2 2" xfId="15633" xr:uid="{44996DA9-DE67-4888-AA94-60E2B495CB8F}"/>
    <cellStyle name="Comma 4 4 4 2 2 2 2" xfId="41807" xr:uid="{142EC4BE-93D8-4B52-92E8-149DC2EDEACF}"/>
    <cellStyle name="Comma 4 4 4 2 2 3" xfId="32528" xr:uid="{1F67D190-E728-45F8-A993-1A344C72FDAC}"/>
    <cellStyle name="Comma 4 4 4 2 2 4" xfId="24080" xr:uid="{3C02A3E1-21E6-43B3-A3D3-44542CBA476E}"/>
    <cellStyle name="Comma 4 4 4 2 3" xfId="11415" xr:uid="{BC3333E7-B2F9-4F12-A050-A9723BDE3191}"/>
    <cellStyle name="Comma 4 4 4 2 3 2" xfId="37590" xr:uid="{CA336F57-B326-47A5-AA4B-15A567F4C770}"/>
    <cellStyle name="Comma 4 4 4 2 4" xfId="28310" xr:uid="{09073B36-DB62-45AC-96AF-D2247CACE85A}"/>
    <cellStyle name="Comma 4 4 4 2 5" xfId="19863" xr:uid="{7E1DC206-89BD-42EC-848F-EA6272E8CC02}"/>
    <cellStyle name="Comma 4 4 4 3" xfId="5038" xr:uid="{00000000-0005-0000-0000-0000150A0000}"/>
    <cellStyle name="Comma 4 4 4 3 2" xfId="13488" xr:uid="{897F1959-AB6D-4158-8D15-3BD930D68E41}"/>
    <cellStyle name="Comma 4 4 4 3 2 2" xfId="39662" xr:uid="{68A2CDB7-435F-4E5A-84A6-FD3D873E5E33}"/>
    <cellStyle name="Comma 4 4 4 3 3" xfId="30383" xr:uid="{02E6DB07-F57C-4CDA-859F-02365C436B95}"/>
    <cellStyle name="Comma 4 4 4 3 4" xfId="21935" xr:uid="{81084744-B98F-4CFC-9907-59E0E2433C98}"/>
    <cellStyle name="Comma 4 4 4 4" xfId="9270" xr:uid="{6678815F-7343-413E-84AD-658D63087C15}"/>
    <cellStyle name="Comma 4 4 4 4 2" xfId="35445" xr:uid="{B3398025-96C2-4933-BD6B-89DCDF988F91}"/>
    <cellStyle name="Comma 4 4 4 5" xfId="34615" xr:uid="{24848701-270F-4A15-BA08-1CCA5DE0C9D5}"/>
    <cellStyle name="Comma 4 4 4 6" xfId="26165" xr:uid="{31DACBEC-CA73-4238-ADBA-EEA097ECDF15}"/>
    <cellStyle name="Comma 4 4 4 7" xfId="17718" xr:uid="{3B0BD1B9-F441-48BE-BFFE-B8D3F27114B7}"/>
    <cellStyle name="Comma 4 4 5" xfId="1143" xr:uid="{00000000-0005-0000-0000-0000160A0000}"/>
    <cellStyle name="Comma 4 4 5 2" xfId="3374" xr:uid="{00000000-0005-0000-0000-0000170A0000}"/>
    <cellStyle name="Comma 4 4 5 2 2" xfId="7596" xr:uid="{00000000-0005-0000-0000-0000180A0000}"/>
    <cellStyle name="Comma 4 4 5 2 2 2" xfId="16046" xr:uid="{83527A58-C1A9-4541-BBE6-285A8BC1FE25}"/>
    <cellStyle name="Comma 4 4 5 2 2 2 2" xfId="42220" xr:uid="{C5FDC02A-F84F-412B-A460-02838A851873}"/>
    <cellStyle name="Comma 4 4 5 2 2 3" xfId="32941" xr:uid="{B85AF2F5-43C3-40B0-A964-52E65B5B3050}"/>
    <cellStyle name="Comma 4 4 5 2 2 4" xfId="24493" xr:uid="{38EC8906-AEDE-4C95-9D15-BBF93E5A7423}"/>
    <cellStyle name="Comma 4 4 5 2 3" xfId="11828" xr:uid="{6259B629-9537-4429-8B97-687DE50CEDDD}"/>
    <cellStyle name="Comma 4 4 5 2 3 2" xfId="38003" xr:uid="{DC040489-E060-43DE-BE65-120C9013F670}"/>
    <cellStyle name="Comma 4 4 5 2 4" xfId="28723" xr:uid="{8014BA53-1DE1-4CDD-821A-B6597E92DED0}"/>
    <cellStyle name="Comma 4 4 5 2 5" xfId="20276" xr:uid="{4BCAAC36-1D7E-4FA8-B382-6EFEE5EDF017}"/>
    <cellStyle name="Comma 4 4 5 3" xfId="5451" xr:uid="{00000000-0005-0000-0000-0000190A0000}"/>
    <cellStyle name="Comma 4 4 5 3 2" xfId="13901" xr:uid="{0051C71F-42B7-4470-AC08-EDD1245C7F2B}"/>
    <cellStyle name="Comma 4 4 5 3 2 2" xfId="40075" xr:uid="{561E63F6-DB63-43C8-9C41-EB740DC184C9}"/>
    <cellStyle name="Comma 4 4 5 3 3" xfId="30796" xr:uid="{D12D27FD-7437-445E-9C7A-26EAAC027BDA}"/>
    <cellStyle name="Comma 4 4 5 3 4" xfId="22348" xr:uid="{097ECA3B-4624-4B44-A218-B787F753C70A}"/>
    <cellStyle name="Comma 4 4 5 4" xfId="9683" xr:uid="{35C61ECF-BA43-4326-BE33-B7B3AC2CBE39}"/>
    <cellStyle name="Comma 4 4 5 4 2" xfId="35858" xr:uid="{40F8D563-10E8-45EF-87AE-E4ECDEB9E13A}"/>
    <cellStyle name="Comma 4 4 5 5" xfId="26578" xr:uid="{1B447C5A-DC4A-4EA5-A8B9-12F789B888D1}"/>
    <cellStyle name="Comma 4 4 5 6" xfId="18131" xr:uid="{8FD572D0-B147-4E5D-B900-239D73B96C18}"/>
    <cellStyle name="Comma 4 4 6" xfId="1557" xr:uid="{00000000-0005-0000-0000-00001A0A0000}"/>
    <cellStyle name="Comma 4 4 6 2" xfId="3787" xr:uid="{00000000-0005-0000-0000-00001B0A0000}"/>
    <cellStyle name="Comma 4 4 6 2 2" xfId="8009" xr:uid="{00000000-0005-0000-0000-00001C0A0000}"/>
    <cellStyle name="Comma 4 4 6 2 2 2" xfId="16459" xr:uid="{21C84873-5B85-44AE-944E-4D54D08EE33B}"/>
    <cellStyle name="Comma 4 4 6 2 2 2 2" xfId="42633" xr:uid="{74AE539B-F0A9-460D-94DE-65284C604E01}"/>
    <cellStyle name="Comma 4 4 6 2 2 3" xfId="33354" xr:uid="{B59FC913-DE98-40C3-A197-647671258930}"/>
    <cellStyle name="Comma 4 4 6 2 2 4" xfId="24906" xr:uid="{C3FC5B20-55D8-48F2-B858-4009FF7B2EDB}"/>
    <cellStyle name="Comma 4 4 6 2 3" xfId="12241" xr:uid="{B1C5C504-1114-43EE-81EB-CEC2FF8B4EEA}"/>
    <cellStyle name="Comma 4 4 6 2 3 2" xfId="38416" xr:uid="{D9922BDE-C13D-4CC0-9D6D-5C1E9B47556B}"/>
    <cellStyle name="Comma 4 4 6 2 4" xfId="29136" xr:uid="{92380CAC-8CD5-4667-A19F-406206AE2207}"/>
    <cellStyle name="Comma 4 4 6 2 5" xfId="20689" xr:uid="{4872E08D-3F31-427B-9971-186068D5BA1D}"/>
    <cellStyle name="Comma 4 4 6 3" xfId="5864" xr:uid="{00000000-0005-0000-0000-00001D0A0000}"/>
    <cellStyle name="Comma 4 4 6 3 2" xfId="14314" xr:uid="{AD508A92-A3E4-40C8-9ABA-5A8EF2991B58}"/>
    <cellStyle name="Comma 4 4 6 3 2 2" xfId="40488" xr:uid="{6C5153EA-3466-4251-A45E-887A21BC7053}"/>
    <cellStyle name="Comma 4 4 6 3 3" xfId="31209" xr:uid="{2B4880D3-322A-4BF3-AFA7-21F91D587658}"/>
    <cellStyle name="Comma 4 4 6 3 4" xfId="22761" xr:uid="{F51EE9BF-3436-43EC-863C-B8BE6D4675EA}"/>
    <cellStyle name="Comma 4 4 6 4" xfId="10096" xr:uid="{344756FA-08B4-4C0F-8E21-48C9B36D001C}"/>
    <cellStyle name="Comma 4 4 6 4 2" xfId="36271" xr:uid="{B21178AC-380D-4D71-9834-22EF4FC83DD1}"/>
    <cellStyle name="Comma 4 4 6 5" xfId="26991" xr:uid="{4D24FBF0-AB11-4F4C-B0DB-E4EB51B4B954}"/>
    <cellStyle name="Comma 4 4 6 6" xfId="18544" xr:uid="{B2CFEE34-575F-453A-BBCC-F1976E7B0F12}"/>
    <cellStyle name="Comma 4 4 7" xfId="1971" xr:uid="{00000000-0005-0000-0000-00001E0A0000}"/>
    <cellStyle name="Comma 4 4 7 2" xfId="4200" xr:uid="{00000000-0005-0000-0000-00001F0A0000}"/>
    <cellStyle name="Comma 4 4 7 2 2" xfId="8422" xr:uid="{00000000-0005-0000-0000-0000200A0000}"/>
    <cellStyle name="Comma 4 4 7 2 2 2" xfId="16872" xr:uid="{AF45D1B4-CB06-4209-9511-4BC72E343523}"/>
    <cellStyle name="Comma 4 4 7 2 2 2 2" xfId="43046" xr:uid="{0C5324EC-86F1-468C-BED9-D9DC6BE54C62}"/>
    <cellStyle name="Comma 4 4 7 2 2 3" xfId="33767" xr:uid="{D409356B-378B-4BFE-A39B-41BD86E76D0B}"/>
    <cellStyle name="Comma 4 4 7 2 2 4" xfId="25319" xr:uid="{C15C3AAA-0B0B-4E35-BDFB-5872D5CCA5ED}"/>
    <cellStyle name="Comma 4 4 7 2 3" xfId="12654" xr:uid="{E9260085-DD37-4233-BA77-0EC2A092EB07}"/>
    <cellStyle name="Comma 4 4 7 2 3 2" xfId="38829" xr:uid="{A9E61C0A-BB0C-400C-B964-13BEC07CEE6F}"/>
    <cellStyle name="Comma 4 4 7 2 4" xfId="29549" xr:uid="{04F3FF73-3D4A-4BC0-BFE5-67D02A5C911D}"/>
    <cellStyle name="Comma 4 4 7 2 5" xfId="21102" xr:uid="{225AA549-E272-49A3-8631-3A9DAC336959}"/>
    <cellStyle name="Comma 4 4 7 3" xfId="6277" xr:uid="{00000000-0005-0000-0000-0000210A0000}"/>
    <cellStyle name="Comma 4 4 7 3 2" xfId="14727" xr:uid="{22B662F9-F139-4A47-97F2-D41B2764CB32}"/>
    <cellStyle name="Comma 4 4 7 3 2 2" xfId="40901" xr:uid="{6B0D784E-77FD-4AD0-9D57-36C3891EEE9E}"/>
    <cellStyle name="Comma 4 4 7 3 3" xfId="31622" xr:uid="{C46AAC60-BB1E-4BC0-85F1-B2A3890BA3E6}"/>
    <cellStyle name="Comma 4 4 7 3 4" xfId="23174" xr:uid="{57FFAEC6-8514-4D9D-A41D-E21250D6F891}"/>
    <cellStyle name="Comma 4 4 7 4" xfId="10509" xr:uid="{F58087C5-5CAB-410F-B23A-3BE4B39935AA}"/>
    <cellStyle name="Comma 4 4 7 4 2" xfId="36684" xr:uid="{73906D6C-C15F-463C-AC83-B06A29D7B833}"/>
    <cellStyle name="Comma 4 4 7 5" xfId="27404" xr:uid="{2E5B522D-ADF6-4734-BA78-3E235C0AAE07}"/>
    <cellStyle name="Comma 4 4 7 6" xfId="18957" xr:uid="{37FFD3AC-E587-467F-8F2F-C2327DFBA514}"/>
    <cellStyle name="Comma 4 4 8" xfId="2406" xr:uid="{00000000-0005-0000-0000-0000220A0000}"/>
    <cellStyle name="Comma 4 4 8 2" xfId="6690" xr:uid="{00000000-0005-0000-0000-0000230A0000}"/>
    <cellStyle name="Comma 4 4 8 2 2" xfId="15140" xr:uid="{E57E02F4-FB2B-4907-B5FB-18B1199E53E2}"/>
    <cellStyle name="Comma 4 4 8 2 2 2" xfId="41314" xr:uid="{B6DCB83F-3A25-4274-87C3-ED8F082A58AA}"/>
    <cellStyle name="Comma 4 4 8 2 3" xfId="32035" xr:uid="{50115C6E-2806-444E-94FB-8D4F4A7A145A}"/>
    <cellStyle name="Comma 4 4 8 2 4" xfId="23587" xr:uid="{80A9A44B-18E5-4A6D-9A85-2F4868ED5477}"/>
    <cellStyle name="Comma 4 4 8 3" xfId="10922" xr:uid="{E2BD1D6C-969C-4CA0-9046-8610ECBE7EA0}"/>
    <cellStyle name="Comma 4 4 8 3 2" xfId="37097" xr:uid="{1AEB1251-3795-4106-8BEE-3BD97F8B16A8}"/>
    <cellStyle name="Comma 4 4 8 4" xfId="27817" xr:uid="{2C1D492D-5096-4E90-9B37-EB4E3CF83D08}"/>
    <cellStyle name="Comma 4 4 8 5" xfId="19370" xr:uid="{73337BDE-1937-4C7F-BD8F-4F66231BAC8B}"/>
    <cellStyle name="Comma 4 4 9" xfId="2702" xr:uid="{00000000-0005-0000-0000-0000240A0000}"/>
    <cellStyle name="Comma 4 5" xfId="157" xr:uid="{00000000-0005-0000-0000-0000250A0000}"/>
    <cellStyle name="Comma 4 5 10" xfId="4628" xr:uid="{00000000-0005-0000-0000-0000260A0000}"/>
    <cellStyle name="Comma 4 5 10 2" xfId="13078" xr:uid="{8F137B54-BD85-4B7E-8F88-51130E3D92CB}"/>
    <cellStyle name="Comma 4 5 10 2 2" xfId="39252" xr:uid="{B5A9EA2B-DF4D-49D1-A2E8-F5383FD4D874}"/>
    <cellStyle name="Comma 4 5 10 3" xfId="29973" xr:uid="{29377382-52D5-4F8A-9606-9E36AC3180D8}"/>
    <cellStyle name="Comma 4 5 10 4" xfId="21525" xr:uid="{E5CD5FC2-AA37-4D0B-850F-1D133EA05F32}"/>
    <cellStyle name="Comma 4 5 11" xfId="8860" xr:uid="{34B789B5-599B-45AF-9C08-FA605D3BBB2E}"/>
    <cellStyle name="Comma 4 5 11 2" xfId="35035" xr:uid="{C2D50C19-6030-49BA-BBE5-4C6D93C41144}"/>
    <cellStyle name="Comma 4 5 12" xfId="34203" xr:uid="{3569EBC1-39B6-4C6D-B09D-BF81BBAAA63A}"/>
    <cellStyle name="Comma 4 5 13" xfId="25755" xr:uid="{DFAAC2B6-A33B-4ED6-97C4-BC87F4AF66C6}"/>
    <cellStyle name="Comma 4 5 14" xfId="17308" xr:uid="{BA7F30E5-F23C-4629-AB37-35635BA53383}"/>
    <cellStyle name="Comma 4 5 2" xfId="158" xr:uid="{00000000-0005-0000-0000-0000270A0000}"/>
    <cellStyle name="Comma 4 5 2 10" xfId="8861" xr:uid="{310065DF-37A3-4CF5-881E-A375A2D39DEF}"/>
    <cellStyle name="Comma 4 5 2 10 2" xfId="35036" xr:uid="{738A0C75-C0F0-4F49-B4BA-23D19ABC1D70}"/>
    <cellStyle name="Comma 4 5 2 11" xfId="34204" xr:uid="{94BB3F8A-E29C-4478-A781-855433807801}"/>
    <cellStyle name="Comma 4 5 2 12" xfId="25756" xr:uid="{16BC2B05-F553-4D8E-B098-4B390163B964}"/>
    <cellStyle name="Comma 4 5 2 13" xfId="17309" xr:uid="{C6B29890-E7DD-4330-AC84-E4DB0112205D}"/>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93910E77-1BEF-4D0F-9169-274F3A0D9FBA}"/>
    <cellStyle name="Comma 4 5 2 2 2 2 2 2" xfId="41812" xr:uid="{59A9989B-3089-489C-AC6F-FBA3F6EB325C}"/>
    <cellStyle name="Comma 4 5 2 2 2 2 3" xfId="32533" xr:uid="{7F6607AB-343F-4BDE-AB4D-32AA957D959D}"/>
    <cellStyle name="Comma 4 5 2 2 2 2 4" xfId="24085" xr:uid="{D9BE0D25-1BC5-4E6D-9802-02C060E5830B}"/>
    <cellStyle name="Comma 4 5 2 2 2 3" xfId="11420" xr:uid="{A5771EF0-1E0C-473E-83A8-EC4CC095519B}"/>
    <cellStyle name="Comma 4 5 2 2 2 3 2" xfId="37595" xr:uid="{53A7DEFD-DF23-4092-9587-FA7D421B9B10}"/>
    <cellStyle name="Comma 4 5 2 2 2 4" xfId="28315" xr:uid="{1CBD5D0D-7A5F-45B7-B247-C4B0F69BFFC5}"/>
    <cellStyle name="Comma 4 5 2 2 2 5" xfId="19868" xr:uid="{6660466F-1852-4F49-8E4A-4356FC0A5690}"/>
    <cellStyle name="Comma 4 5 2 2 3" xfId="5043" xr:uid="{00000000-0005-0000-0000-00002B0A0000}"/>
    <cellStyle name="Comma 4 5 2 2 3 2" xfId="13493" xr:uid="{17776C22-380D-4B17-9FBC-7D73E880131A}"/>
    <cellStyle name="Comma 4 5 2 2 3 2 2" xfId="39667" xr:uid="{A9463081-13E4-456A-9DF8-493BDD2FBFE0}"/>
    <cellStyle name="Comma 4 5 2 2 3 3" xfId="30388" xr:uid="{A5248E03-7954-4364-9E3E-B2EBBC4F49E6}"/>
    <cellStyle name="Comma 4 5 2 2 3 4" xfId="21940" xr:uid="{F6BE00E5-C32E-434C-B3B6-D243AD69FCEE}"/>
    <cellStyle name="Comma 4 5 2 2 4" xfId="9275" xr:uid="{F56879AE-D26E-4FD5-9AE0-C5C2E6B500E8}"/>
    <cellStyle name="Comma 4 5 2 2 4 2" xfId="35450" xr:uid="{BA723BEA-7B25-4536-AFB8-B0ADB05326FF}"/>
    <cellStyle name="Comma 4 5 2 2 5" xfId="34620" xr:uid="{EC9C8073-57A6-4455-A949-7EA38E1DEC90}"/>
    <cellStyle name="Comma 4 5 2 2 6" xfId="26170" xr:uid="{E79538F5-2D99-480B-949A-E124215F3297}"/>
    <cellStyle name="Comma 4 5 2 2 7" xfId="17723" xr:uid="{99164280-D4F0-49D6-A522-45E7BD94752E}"/>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AE995FE3-90AB-4115-A2EB-7A552B4E1A4B}"/>
    <cellStyle name="Comma 4 5 2 3 2 2 2 2" xfId="42225" xr:uid="{6235EBDA-2C2A-4FC9-BC72-23E8127B2FAB}"/>
    <cellStyle name="Comma 4 5 2 3 2 2 3" xfId="32946" xr:uid="{0D7945C4-BD6A-4E51-B4D6-0BDC2BC3BDAA}"/>
    <cellStyle name="Comma 4 5 2 3 2 2 4" xfId="24498" xr:uid="{B193ECAE-F30B-4DC2-B94B-987B908B04D7}"/>
    <cellStyle name="Comma 4 5 2 3 2 3" xfId="11833" xr:uid="{D68514B9-90AA-4A12-B2D8-A91FE5ED7ED6}"/>
    <cellStyle name="Comma 4 5 2 3 2 3 2" xfId="38008" xr:uid="{69BE714B-0CCD-4C05-BE2B-0B9B9DEB3FFA}"/>
    <cellStyle name="Comma 4 5 2 3 2 4" xfId="28728" xr:uid="{1E1DC05D-CB02-4C10-B644-5DF00774A5E8}"/>
    <cellStyle name="Comma 4 5 2 3 2 5" xfId="20281" xr:uid="{F1C3C926-F901-4486-93EA-96ADC44F9811}"/>
    <cellStyle name="Comma 4 5 2 3 3" xfId="5456" xr:uid="{00000000-0005-0000-0000-00002F0A0000}"/>
    <cellStyle name="Comma 4 5 2 3 3 2" xfId="13906" xr:uid="{36A5F49F-F990-42D8-9236-5F3CD3156566}"/>
    <cellStyle name="Comma 4 5 2 3 3 2 2" xfId="40080" xr:uid="{39D2B551-3CCC-4EC6-B271-9E97923A1389}"/>
    <cellStyle name="Comma 4 5 2 3 3 3" xfId="30801" xr:uid="{4D69C2C7-D860-48F1-AF5E-8E09833977B0}"/>
    <cellStyle name="Comma 4 5 2 3 3 4" xfId="22353" xr:uid="{97D38B4B-E558-4131-A20C-CB61110B4133}"/>
    <cellStyle name="Comma 4 5 2 3 4" xfId="9688" xr:uid="{93C24B5C-23C8-46BD-92C7-B38DCCBFB68B}"/>
    <cellStyle name="Comma 4 5 2 3 4 2" xfId="35863" xr:uid="{CBF40F91-A6B2-4172-9105-A6B655668ACB}"/>
    <cellStyle name="Comma 4 5 2 3 5" xfId="26583" xr:uid="{DB403519-AEA7-4E6E-907F-4563A28BBB52}"/>
    <cellStyle name="Comma 4 5 2 3 6" xfId="18136" xr:uid="{1CFE3F28-93CC-4C9C-AD33-F0A50014D765}"/>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3B812784-E0CC-4506-B456-327FA5AD8413}"/>
    <cellStyle name="Comma 4 5 2 4 2 2 2 2" xfId="42638" xr:uid="{CB5F097E-E472-46B9-B929-FC93D30D280F}"/>
    <cellStyle name="Comma 4 5 2 4 2 2 3" xfId="33359" xr:uid="{17873C34-B744-4296-9608-9242B78719C9}"/>
    <cellStyle name="Comma 4 5 2 4 2 2 4" xfId="24911" xr:uid="{802144B8-091C-4208-8E28-7748E0086D69}"/>
    <cellStyle name="Comma 4 5 2 4 2 3" xfId="12246" xr:uid="{E6669422-4840-49F9-9B4D-ED54094D12A0}"/>
    <cellStyle name="Comma 4 5 2 4 2 3 2" xfId="38421" xr:uid="{4F4D4B98-7012-44D6-933F-AF7E14A771FF}"/>
    <cellStyle name="Comma 4 5 2 4 2 4" xfId="29141" xr:uid="{04352195-05E6-4BA4-8B06-162FAD97CDCF}"/>
    <cellStyle name="Comma 4 5 2 4 2 5" xfId="20694" xr:uid="{F6EF6A3F-0B4D-45A7-9654-CB038BCB5E9C}"/>
    <cellStyle name="Comma 4 5 2 4 3" xfId="5869" xr:uid="{00000000-0005-0000-0000-0000330A0000}"/>
    <cellStyle name="Comma 4 5 2 4 3 2" xfId="14319" xr:uid="{90CF0BBE-F499-4070-8C7F-26910073FA45}"/>
    <cellStyle name="Comma 4 5 2 4 3 2 2" xfId="40493" xr:uid="{75F6D9A1-D25B-4447-A7A0-4F9103BC5934}"/>
    <cellStyle name="Comma 4 5 2 4 3 3" xfId="31214" xr:uid="{90FBF105-D884-40CA-93DF-0BC032BD7356}"/>
    <cellStyle name="Comma 4 5 2 4 3 4" xfId="22766" xr:uid="{CBAD911E-A2E7-4C4D-8C27-28BE837EE172}"/>
    <cellStyle name="Comma 4 5 2 4 4" xfId="10101" xr:uid="{7C1A1AD6-4155-45A9-9283-70147C04C6BF}"/>
    <cellStyle name="Comma 4 5 2 4 4 2" xfId="36276" xr:uid="{CA000533-4892-464F-BD23-1A9161146729}"/>
    <cellStyle name="Comma 4 5 2 4 5" xfId="26996" xr:uid="{82AB8E75-974A-4536-A173-E148460C878E}"/>
    <cellStyle name="Comma 4 5 2 4 6" xfId="18549" xr:uid="{AF8E300E-9DC4-48F9-BDB8-5FBDBD7C4B18}"/>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52997CC8-9573-4173-B28B-DD4FFA90CA70}"/>
    <cellStyle name="Comma 4 5 2 5 2 2 2 2" xfId="43051" xr:uid="{7B7F77E4-183E-4D01-A64A-215AC65EF177}"/>
    <cellStyle name="Comma 4 5 2 5 2 2 3" xfId="33772" xr:uid="{5A746E59-5BD3-4DDE-9563-64FD33F1F3B9}"/>
    <cellStyle name="Comma 4 5 2 5 2 2 4" xfId="25324" xr:uid="{6B4115C2-0236-4FB0-A6C7-5D49977CC513}"/>
    <cellStyle name="Comma 4 5 2 5 2 3" xfId="12659" xr:uid="{B4C6BFEA-0075-400F-8F20-DE2AED3A1D5B}"/>
    <cellStyle name="Comma 4 5 2 5 2 3 2" xfId="38834" xr:uid="{6E26696F-B441-45ED-B946-9213A81EEF1F}"/>
    <cellStyle name="Comma 4 5 2 5 2 4" xfId="29554" xr:uid="{9CEE7437-4A1C-4EBE-A76D-B9CDE653D2AC}"/>
    <cellStyle name="Comma 4 5 2 5 2 5" xfId="21107" xr:uid="{DDD84E5A-6752-4AA6-BEC3-5FBBD8CFCF2D}"/>
    <cellStyle name="Comma 4 5 2 5 3" xfId="6282" xr:uid="{00000000-0005-0000-0000-0000370A0000}"/>
    <cellStyle name="Comma 4 5 2 5 3 2" xfId="14732" xr:uid="{1992AD00-AE18-4556-8701-DA7E091BC7B2}"/>
    <cellStyle name="Comma 4 5 2 5 3 2 2" xfId="40906" xr:uid="{1975ADC1-30E0-40FA-9C99-00B99846FCCF}"/>
    <cellStyle name="Comma 4 5 2 5 3 3" xfId="31627" xr:uid="{B5470FE3-E289-4113-B6CB-7E73AF75ADDD}"/>
    <cellStyle name="Comma 4 5 2 5 3 4" xfId="23179" xr:uid="{37C1C083-81EB-437F-A315-FDBAEB787D16}"/>
    <cellStyle name="Comma 4 5 2 5 4" xfId="10514" xr:uid="{8CD700E1-7D27-42F8-BF11-EADACA984A43}"/>
    <cellStyle name="Comma 4 5 2 5 4 2" xfId="36689" xr:uid="{8C776DF4-A084-4A05-887F-F97171C889D5}"/>
    <cellStyle name="Comma 4 5 2 5 5" xfId="27409" xr:uid="{877FCB79-3898-43DB-B743-4B47FCF47702}"/>
    <cellStyle name="Comma 4 5 2 5 6" xfId="18962" xr:uid="{F639017A-ECC9-460B-BD6D-7A7CF7072017}"/>
    <cellStyle name="Comma 4 5 2 6" xfId="2411" xr:uid="{00000000-0005-0000-0000-0000380A0000}"/>
    <cellStyle name="Comma 4 5 2 6 2" xfId="6695" xr:uid="{00000000-0005-0000-0000-0000390A0000}"/>
    <cellStyle name="Comma 4 5 2 6 2 2" xfId="15145" xr:uid="{3C50B988-71E9-4670-8F80-877D584FB034}"/>
    <cellStyle name="Comma 4 5 2 6 2 2 2" xfId="41319" xr:uid="{59CBADD3-19BA-40FE-A626-F780F6290507}"/>
    <cellStyle name="Comma 4 5 2 6 2 3" xfId="32040" xr:uid="{6058233E-C618-433E-B347-D58249857FF2}"/>
    <cellStyle name="Comma 4 5 2 6 2 4" xfId="23592" xr:uid="{1A50B904-1D27-4046-85D5-CCB397C97E90}"/>
    <cellStyle name="Comma 4 5 2 6 3" xfId="10927" xr:uid="{62BC9CE0-207A-43B3-9DBF-A44EFC4E7E6A}"/>
    <cellStyle name="Comma 4 5 2 6 3 2" xfId="37102" xr:uid="{1021F71C-4E53-4F11-8190-05E7B44E0465}"/>
    <cellStyle name="Comma 4 5 2 6 4" xfId="27822" xr:uid="{8961CA37-5EFD-4FAD-90DD-693A99A773AB}"/>
    <cellStyle name="Comma 4 5 2 6 5" xfId="19375" xr:uid="{F65D2647-4C4E-4CFF-8AC2-96AF1D44918F}"/>
    <cellStyle name="Comma 4 5 2 7" xfId="2707" xr:uid="{00000000-0005-0000-0000-00003A0A0000}"/>
    <cellStyle name="Comma 4 5 2 8" xfId="2789" xr:uid="{00000000-0005-0000-0000-00003B0A0000}"/>
    <cellStyle name="Comma 4 5 2 8 2" xfId="7012" xr:uid="{00000000-0005-0000-0000-00003C0A0000}"/>
    <cellStyle name="Comma 4 5 2 8 2 2" xfId="15462" xr:uid="{B1D757F3-5F66-4798-985B-511777274815}"/>
    <cellStyle name="Comma 4 5 2 8 2 2 2" xfId="41636" xr:uid="{56E07605-97E2-4D05-8AB3-4AED2C8F4635}"/>
    <cellStyle name="Comma 4 5 2 8 2 3" xfId="32357" xr:uid="{2259F205-2CC4-4FD5-97EB-5C57A0F13D92}"/>
    <cellStyle name="Comma 4 5 2 8 2 4" xfId="23909" xr:uid="{BC25D29E-2064-457F-9744-9BFA31CE8177}"/>
    <cellStyle name="Comma 4 5 2 8 3" xfId="11244" xr:uid="{A7FF3B37-4CF9-4731-87CC-9D42F8E1E68B}"/>
    <cellStyle name="Comma 4 5 2 8 3 2" xfId="37419" xr:uid="{3098415B-0B5E-46BC-8A11-A647BF120C1C}"/>
    <cellStyle name="Comma 4 5 2 8 4" xfId="28139" xr:uid="{23CE1255-83D4-4CDF-832D-7573C48995E2}"/>
    <cellStyle name="Comma 4 5 2 8 5" xfId="19692" xr:uid="{F063E330-C355-48A8-8F34-78FD1B62A734}"/>
    <cellStyle name="Comma 4 5 2 9" xfId="4629" xr:uid="{00000000-0005-0000-0000-00003D0A0000}"/>
    <cellStyle name="Comma 4 5 2 9 2" xfId="13079" xr:uid="{9A1C56D3-1810-45B2-8805-6953252E2736}"/>
    <cellStyle name="Comma 4 5 2 9 2 2" xfId="39253" xr:uid="{DC3183D0-82D7-412E-A95C-FF92DFB8C1E7}"/>
    <cellStyle name="Comma 4 5 2 9 3" xfId="29974" xr:uid="{3EB3E849-F9AB-43FE-951B-6612862F0477}"/>
    <cellStyle name="Comma 4 5 2 9 4" xfId="21526" xr:uid="{E105FDED-2B87-4DB3-A206-0230F845F7B1}"/>
    <cellStyle name="Comma 4 5 3" xfId="694" xr:uid="{00000000-0005-0000-0000-00003E0A0000}"/>
    <cellStyle name="Comma 4 5 3 2" xfId="2965" xr:uid="{00000000-0005-0000-0000-00003F0A0000}"/>
    <cellStyle name="Comma 4 5 3 2 2" xfId="7187" xr:uid="{00000000-0005-0000-0000-0000400A0000}"/>
    <cellStyle name="Comma 4 5 3 2 2 2" xfId="15637" xr:uid="{20328FC2-954D-4EC8-89F4-AF220A4E0416}"/>
    <cellStyle name="Comma 4 5 3 2 2 2 2" xfId="41811" xr:uid="{65C27593-761D-466F-8D8E-1936C3BFA65B}"/>
    <cellStyle name="Comma 4 5 3 2 2 3" xfId="32532" xr:uid="{A0144383-D822-4E51-A606-F01EBE6FA9AF}"/>
    <cellStyle name="Comma 4 5 3 2 2 4" xfId="24084" xr:uid="{051CA4C6-F148-48CF-9AF7-1015E14E11F3}"/>
    <cellStyle name="Comma 4 5 3 2 3" xfId="11419" xr:uid="{28AED0FE-33FE-4674-8F5D-593251477063}"/>
    <cellStyle name="Comma 4 5 3 2 3 2" xfId="37594" xr:uid="{09EA9E96-2418-4637-B9E7-8CA18D701191}"/>
    <cellStyle name="Comma 4 5 3 2 4" xfId="28314" xr:uid="{5B6A3ED2-F7D5-43D2-B894-F15A948EACFF}"/>
    <cellStyle name="Comma 4 5 3 2 5" xfId="19867" xr:uid="{6C2AE350-4EB4-46FC-BFDD-9524E1649BEF}"/>
    <cellStyle name="Comma 4 5 3 3" xfId="5042" xr:uid="{00000000-0005-0000-0000-0000410A0000}"/>
    <cellStyle name="Comma 4 5 3 3 2" xfId="13492" xr:uid="{F34CE827-2F00-4CCF-A151-405EBB942DD5}"/>
    <cellStyle name="Comma 4 5 3 3 2 2" xfId="39666" xr:uid="{DD302AC9-1E2A-4D8E-9CCB-904DA43A4EC4}"/>
    <cellStyle name="Comma 4 5 3 3 3" xfId="30387" xr:uid="{0317BB37-CFA9-4E1A-8AB2-717698D3173A}"/>
    <cellStyle name="Comma 4 5 3 3 4" xfId="21939" xr:uid="{A29371D7-B730-4D00-BB38-AC2594AAB549}"/>
    <cellStyle name="Comma 4 5 3 4" xfId="9274" xr:uid="{89E808F3-4255-4F71-8DCD-B0FCE3FE92AF}"/>
    <cellStyle name="Comma 4 5 3 4 2" xfId="35449" xr:uid="{53E7FA3E-5A49-4BD7-9B7E-F6943CFC7417}"/>
    <cellStyle name="Comma 4 5 3 5" xfId="34619" xr:uid="{7C1259F2-0009-4882-8A18-700F38F16F1E}"/>
    <cellStyle name="Comma 4 5 3 6" xfId="26169" xr:uid="{53918CBB-54E0-44AC-9018-798B6BF27437}"/>
    <cellStyle name="Comma 4 5 3 7" xfId="17722" xr:uid="{64071A85-73E6-4F27-9791-10094A45665E}"/>
    <cellStyle name="Comma 4 5 4" xfId="1147" xr:uid="{00000000-0005-0000-0000-0000420A0000}"/>
    <cellStyle name="Comma 4 5 4 2" xfId="3378" xr:uid="{00000000-0005-0000-0000-0000430A0000}"/>
    <cellStyle name="Comma 4 5 4 2 2" xfId="7600" xr:uid="{00000000-0005-0000-0000-0000440A0000}"/>
    <cellStyle name="Comma 4 5 4 2 2 2" xfId="16050" xr:uid="{E8A3A446-D72E-4F30-A911-D166088041CE}"/>
    <cellStyle name="Comma 4 5 4 2 2 2 2" xfId="42224" xr:uid="{F620122F-3BBD-4457-890F-F5A255978A4F}"/>
    <cellStyle name="Comma 4 5 4 2 2 3" xfId="32945" xr:uid="{837FB2F1-E412-4934-AC87-85C8EB83240A}"/>
    <cellStyle name="Comma 4 5 4 2 2 4" xfId="24497" xr:uid="{18FA9F77-058C-42EF-B822-60FBF686EBE5}"/>
    <cellStyle name="Comma 4 5 4 2 3" xfId="11832" xr:uid="{96022950-BCF1-46DA-B7C2-51DF4EDABBDD}"/>
    <cellStyle name="Comma 4 5 4 2 3 2" xfId="38007" xr:uid="{BB18434F-99A9-4B40-A630-1CEC1D625C26}"/>
    <cellStyle name="Comma 4 5 4 2 4" xfId="28727" xr:uid="{13A989AC-D6ED-49A7-BE5F-161D53391FF6}"/>
    <cellStyle name="Comma 4 5 4 2 5" xfId="20280" xr:uid="{10A3A6D1-989E-4E89-8CFB-987FD1CED1C5}"/>
    <cellStyle name="Comma 4 5 4 3" xfId="5455" xr:uid="{00000000-0005-0000-0000-0000450A0000}"/>
    <cellStyle name="Comma 4 5 4 3 2" xfId="13905" xr:uid="{1570DA2D-3106-47C5-A709-BACAB1F25253}"/>
    <cellStyle name="Comma 4 5 4 3 2 2" xfId="40079" xr:uid="{A4044452-050C-43FD-B1CD-ED93943BA73A}"/>
    <cellStyle name="Comma 4 5 4 3 3" xfId="30800" xr:uid="{F9777893-0AED-47AE-96E2-AB1330D68974}"/>
    <cellStyle name="Comma 4 5 4 3 4" xfId="22352" xr:uid="{1834AB3E-74D2-4835-A7E8-638E94DA2351}"/>
    <cellStyle name="Comma 4 5 4 4" xfId="9687" xr:uid="{F4D341EC-D916-42AD-8573-7A3FE73DDE5A}"/>
    <cellStyle name="Comma 4 5 4 4 2" xfId="35862" xr:uid="{1AF72734-4C03-421B-A15D-571CE7CEFE23}"/>
    <cellStyle name="Comma 4 5 4 5" xfId="26582" xr:uid="{AEABE54A-EB61-4C3B-A2A3-C68AD85EAB03}"/>
    <cellStyle name="Comma 4 5 4 6" xfId="18135" xr:uid="{EB697DF4-3772-4370-BA0D-0891C3D8AD62}"/>
    <cellStyle name="Comma 4 5 5" xfId="1561" xr:uid="{00000000-0005-0000-0000-0000460A0000}"/>
    <cellStyle name="Comma 4 5 5 2" xfId="3791" xr:uid="{00000000-0005-0000-0000-0000470A0000}"/>
    <cellStyle name="Comma 4 5 5 2 2" xfId="8013" xr:uid="{00000000-0005-0000-0000-0000480A0000}"/>
    <cellStyle name="Comma 4 5 5 2 2 2" xfId="16463" xr:uid="{885EC524-CD4B-4BA1-B968-A4C76EBECB61}"/>
    <cellStyle name="Comma 4 5 5 2 2 2 2" xfId="42637" xr:uid="{97B0B2D3-20A9-4515-AA6B-0D3C21002F39}"/>
    <cellStyle name="Comma 4 5 5 2 2 3" xfId="33358" xr:uid="{8CDE7AE2-3397-4D30-B7B1-D61CDE67469B}"/>
    <cellStyle name="Comma 4 5 5 2 2 4" xfId="24910" xr:uid="{E64712FE-05C4-4622-A0C5-067163B2DAEA}"/>
    <cellStyle name="Comma 4 5 5 2 3" xfId="12245" xr:uid="{F22BAD26-8368-498F-9638-1CF938119C8C}"/>
    <cellStyle name="Comma 4 5 5 2 3 2" xfId="38420" xr:uid="{2B361D78-2D59-45BD-A723-0FF71C8FF88D}"/>
    <cellStyle name="Comma 4 5 5 2 4" xfId="29140" xr:uid="{C7A1F5F9-640F-4AA0-B190-142056F2F591}"/>
    <cellStyle name="Comma 4 5 5 2 5" xfId="20693" xr:uid="{0FB237D6-2F76-444C-87FB-F0B18F1F6DFB}"/>
    <cellStyle name="Comma 4 5 5 3" xfId="5868" xr:uid="{00000000-0005-0000-0000-0000490A0000}"/>
    <cellStyle name="Comma 4 5 5 3 2" xfId="14318" xr:uid="{EFBD8DE4-164E-413B-822F-5F10428B2234}"/>
    <cellStyle name="Comma 4 5 5 3 2 2" xfId="40492" xr:uid="{E099FED7-C788-42B6-8DB2-309F0304BB62}"/>
    <cellStyle name="Comma 4 5 5 3 3" xfId="31213" xr:uid="{3B473B4F-890B-492B-AD0C-BE8436D0B4F2}"/>
    <cellStyle name="Comma 4 5 5 3 4" xfId="22765" xr:uid="{7CFF5D2B-65D9-4ADB-B2AE-1A5577144B9C}"/>
    <cellStyle name="Comma 4 5 5 4" xfId="10100" xr:uid="{9A29A83E-9FD5-4F6C-AF90-C9C2F9ACDFA6}"/>
    <cellStyle name="Comma 4 5 5 4 2" xfId="36275" xr:uid="{755366FF-58FC-4CBA-97C6-192911B91582}"/>
    <cellStyle name="Comma 4 5 5 5" xfId="26995" xr:uid="{8E274FC2-9E11-410E-952E-93560E3D2F12}"/>
    <cellStyle name="Comma 4 5 5 6" xfId="18548" xr:uid="{30D92301-570A-42DD-AE4B-3DC8A49B2A42}"/>
    <cellStyle name="Comma 4 5 6" xfId="1975" xr:uid="{00000000-0005-0000-0000-00004A0A0000}"/>
    <cellStyle name="Comma 4 5 6 2" xfId="4204" xr:uid="{00000000-0005-0000-0000-00004B0A0000}"/>
    <cellStyle name="Comma 4 5 6 2 2" xfId="8426" xr:uid="{00000000-0005-0000-0000-00004C0A0000}"/>
    <cellStyle name="Comma 4 5 6 2 2 2" xfId="16876" xr:uid="{87721A06-7CB6-40A1-88DF-741D432E7904}"/>
    <cellStyle name="Comma 4 5 6 2 2 2 2" xfId="43050" xr:uid="{ED823129-625C-4B1D-8AC4-DDF7D1F78B05}"/>
    <cellStyle name="Comma 4 5 6 2 2 3" xfId="33771" xr:uid="{17519D3A-E6E9-4D2B-863A-9683D17368C3}"/>
    <cellStyle name="Comma 4 5 6 2 2 4" xfId="25323" xr:uid="{4A52352B-0481-4169-A2EE-71519901FDC9}"/>
    <cellStyle name="Comma 4 5 6 2 3" xfId="12658" xr:uid="{418DCDD6-C87D-43BA-938C-19E2AC1A226D}"/>
    <cellStyle name="Comma 4 5 6 2 3 2" xfId="38833" xr:uid="{53341DA8-1D1B-41BF-B328-E8F20C59B4A4}"/>
    <cellStyle name="Comma 4 5 6 2 4" xfId="29553" xr:uid="{D1ABF362-BBCC-41D7-98E2-9B0D3D099EF8}"/>
    <cellStyle name="Comma 4 5 6 2 5" xfId="21106" xr:uid="{34843A3B-B76E-41E1-8E87-272CA27F3F0D}"/>
    <cellStyle name="Comma 4 5 6 3" xfId="6281" xr:uid="{00000000-0005-0000-0000-00004D0A0000}"/>
    <cellStyle name="Comma 4 5 6 3 2" xfId="14731" xr:uid="{F519D1C2-B653-456D-9221-491A9F935975}"/>
    <cellStyle name="Comma 4 5 6 3 2 2" xfId="40905" xr:uid="{5E2CBF15-FAE0-436B-AA35-72D9A0947A55}"/>
    <cellStyle name="Comma 4 5 6 3 3" xfId="31626" xr:uid="{7A115F17-7BE2-43C2-9046-145E7CA0C414}"/>
    <cellStyle name="Comma 4 5 6 3 4" xfId="23178" xr:uid="{D9613FAE-E5D5-43CD-AC78-41ECEA824030}"/>
    <cellStyle name="Comma 4 5 6 4" xfId="10513" xr:uid="{98ED4A2E-CA98-445F-A955-30E77EABC608}"/>
    <cellStyle name="Comma 4 5 6 4 2" xfId="36688" xr:uid="{8A218FE6-F728-4DAA-B921-9F224B0F9ABA}"/>
    <cellStyle name="Comma 4 5 6 5" xfId="27408" xr:uid="{C7A90497-871B-4FF9-AA04-08C51C6AB91F}"/>
    <cellStyle name="Comma 4 5 6 6" xfId="18961" xr:uid="{F670BE8F-80E8-48F7-BB95-87AD05065C04}"/>
    <cellStyle name="Comma 4 5 7" xfId="2410" xr:uid="{00000000-0005-0000-0000-00004E0A0000}"/>
    <cellStyle name="Comma 4 5 7 2" xfId="6694" xr:uid="{00000000-0005-0000-0000-00004F0A0000}"/>
    <cellStyle name="Comma 4 5 7 2 2" xfId="15144" xr:uid="{CA6BEAC8-6282-40DB-97DD-7CDAAEDB0CC2}"/>
    <cellStyle name="Comma 4 5 7 2 2 2" xfId="41318" xr:uid="{DCA1C90A-FE39-47CA-A473-D26DE81D3111}"/>
    <cellStyle name="Comma 4 5 7 2 3" xfId="32039" xr:uid="{7AB00E47-B170-4215-98EC-B53B0389E102}"/>
    <cellStyle name="Comma 4 5 7 2 4" xfId="23591" xr:uid="{E1F3FCA5-B48E-4C30-A4EF-3975BA906927}"/>
    <cellStyle name="Comma 4 5 7 3" xfId="10926" xr:uid="{2C1FCB26-B20A-4662-A1F3-7860A7896CB5}"/>
    <cellStyle name="Comma 4 5 7 3 2" xfId="37101" xr:uid="{9CF2C514-6EAD-4884-B166-CE7D4AF78243}"/>
    <cellStyle name="Comma 4 5 7 4" xfId="27821" xr:uid="{43233884-6A01-4663-B786-587714037CF7}"/>
    <cellStyle name="Comma 4 5 7 5" xfId="19374" xr:uid="{2A1F89D7-239B-4C2E-8D22-DE7FE07EBB8E}"/>
    <cellStyle name="Comma 4 5 8" xfId="2706" xr:uid="{00000000-0005-0000-0000-0000500A0000}"/>
    <cellStyle name="Comma 4 5 9" xfId="2788" xr:uid="{00000000-0005-0000-0000-0000510A0000}"/>
    <cellStyle name="Comma 4 5 9 2" xfId="7011" xr:uid="{00000000-0005-0000-0000-0000520A0000}"/>
    <cellStyle name="Comma 4 5 9 2 2" xfId="15461" xr:uid="{C9FD1DBF-5604-4DD9-B4E4-63B8AF00FFF8}"/>
    <cellStyle name="Comma 4 5 9 2 2 2" xfId="41635" xr:uid="{C810874B-DC72-436E-80E2-EC7C556BFA4C}"/>
    <cellStyle name="Comma 4 5 9 2 3" xfId="32356" xr:uid="{4760938C-003A-43ED-9610-5241A24B86A3}"/>
    <cellStyle name="Comma 4 5 9 2 4" xfId="23908" xr:uid="{3E0B365E-26A7-4081-9F28-16EA0A81144C}"/>
    <cellStyle name="Comma 4 5 9 3" xfId="11243" xr:uid="{EC72F7B9-63C2-44BF-AA88-F828F6A77BA4}"/>
    <cellStyle name="Comma 4 5 9 3 2" xfId="37418" xr:uid="{21AB0C9D-F59A-427C-AC2A-8DDC9844EAB4}"/>
    <cellStyle name="Comma 4 5 9 4" xfId="28138" xr:uid="{295FBAF4-EA08-472A-BC64-E3CDB44A2D92}"/>
    <cellStyle name="Comma 4 5 9 5" xfId="19691" xr:uid="{53626067-7549-4F38-A547-662822A790A5}"/>
    <cellStyle name="Comma 4 6" xfId="159" xr:uid="{00000000-0005-0000-0000-0000530A0000}"/>
    <cellStyle name="Comma 4 6 10" xfId="8862" xr:uid="{43D44A52-D917-449C-8AC1-CE9A9F3C2F58}"/>
    <cellStyle name="Comma 4 6 10 2" xfId="35037" xr:uid="{14FD6D80-AF49-4034-9B8E-342483283BF0}"/>
    <cellStyle name="Comma 4 6 11" xfId="34205" xr:uid="{4CB6BB0A-AE87-4BA8-8C6F-F2C49ED02DF8}"/>
    <cellStyle name="Comma 4 6 12" xfId="25757" xr:uid="{470998B1-AC60-463E-A676-D54AEA7E1A87}"/>
    <cellStyle name="Comma 4 6 13" xfId="17310" xr:uid="{3C9C7560-D533-4B77-A158-A6C4AF8D7569}"/>
    <cellStyle name="Comma 4 6 2" xfId="696" xr:uid="{00000000-0005-0000-0000-0000540A0000}"/>
    <cellStyle name="Comma 4 6 2 2" xfId="2967" xr:uid="{00000000-0005-0000-0000-0000550A0000}"/>
    <cellStyle name="Comma 4 6 2 2 2" xfId="7189" xr:uid="{00000000-0005-0000-0000-0000560A0000}"/>
    <cellStyle name="Comma 4 6 2 2 2 2" xfId="15639" xr:uid="{D96A43C0-0928-4584-9B2F-E3AE01D2161B}"/>
    <cellStyle name="Comma 4 6 2 2 2 2 2" xfId="41813" xr:uid="{C8F34421-7F97-4081-B5FE-F55AB98225B1}"/>
    <cellStyle name="Comma 4 6 2 2 2 3" xfId="32534" xr:uid="{C7267341-8F43-4EC8-9063-A95F1E1B0FF8}"/>
    <cellStyle name="Comma 4 6 2 2 2 4" xfId="24086" xr:uid="{447005C2-D498-4D94-AEF8-904F46B5B879}"/>
    <cellStyle name="Comma 4 6 2 2 3" xfId="11421" xr:uid="{5421A616-FCF8-4D52-ACFA-F1E3CF795FEC}"/>
    <cellStyle name="Comma 4 6 2 2 3 2" xfId="37596" xr:uid="{2FFC107A-1E2C-4BBF-B06B-1E2CCF3986B7}"/>
    <cellStyle name="Comma 4 6 2 2 4" xfId="28316" xr:uid="{73F4B916-D6AF-4EA4-B8A0-3CD5746D95CF}"/>
    <cellStyle name="Comma 4 6 2 2 5" xfId="19869" xr:uid="{F346B203-237F-4812-B74D-9BE232313489}"/>
    <cellStyle name="Comma 4 6 2 3" xfId="5044" xr:uid="{00000000-0005-0000-0000-0000570A0000}"/>
    <cellStyle name="Comma 4 6 2 3 2" xfId="13494" xr:uid="{6EE6A57E-395F-41AF-BDB7-7DCB6C4F5528}"/>
    <cellStyle name="Comma 4 6 2 3 2 2" xfId="39668" xr:uid="{9681715E-17DC-4313-BE14-DD49BED2C03B}"/>
    <cellStyle name="Comma 4 6 2 3 3" xfId="30389" xr:uid="{A4ABE9CB-B270-47EB-9A0D-F733FC25AE4A}"/>
    <cellStyle name="Comma 4 6 2 3 4" xfId="21941" xr:uid="{9D28CE12-9510-4D6F-B3FA-798E4F292FF4}"/>
    <cellStyle name="Comma 4 6 2 4" xfId="9276" xr:uid="{3A20F26C-2ABE-488F-A01D-F8BB6E560545}"/>
    <cellStyle name="Comma 4 6 2 4 2" xfId="35451" xr:uid="{A5CB2342-4519-4088-B5DF-C39A4C9DDF22}"/>
    <cellStyle name="Comma 4 6 2 5" xfId="34621" xr:uid="{8CD3900C-C83A-45AC-A58E-DDB13E40D3F6}"/>
    <cellStyle name="Comma 4 6 2 6" xfId="26171" xr:uid="{171D998A-0865-4086-9363-6B7B7B47D1A8}"/>
    <cellStyle name="Comma 4 6 2 7" xfId="17724" xr:uid="{DE5B4F10-6194-423C-9A87-D75211E047B0}"/>
    <cellStyle name="Comma 4 6 3" xfId="1149" xr:uid="{00000000-0005-0000-0000-0000580A0000}"/>
    <cellStyle name="Comma 4 6 3 2" xfId="3380" xr:uid="{00000000-0005-0000-0000-0000590A0000}"/>
    <cellStyle name="Comma 4 6 3 2 2" xfId="7602" xr:uid="{00000000-0005-0000-0000-00005A0A0000}"/>
    <cellStyle name="Comma 4 6 3 2 2 2" xfId="16052" xr:uid="{053C9FD8-263A-42A3-BE72-FF7F62C6B352}"/>
    <cellStyle name="Comma 4 6 3 2 2 2 2" xfId="42226" xr:uid="{1995406B-4623-4F75-9830-D027FFAA4DB2}"/>
    <cellStyle name="Comma 4 6 3 2 2 3" xfId="32947" xr:uid="{70DF2A55-5009-48F3-B887-0C2936A95367}"/>
    <cellStyle name="Comma 4 6 3 2 2 4" xfId="24499" xr:uid="{BC4B12E8-CC53-465F-A15D-F848A0FBE8B1}"/>
    <cellStyle name="Comma 4 6 3 2 3" xfId="11834" xr:uid="{6307792C-B737-49EF-8AAA-A46D067C167E}"/>
    <cellStyle name="Comma 4 6 3 2 3 2" xfId="38009" xr:uid="{D53E1755-4E18-4046-9A5D-55757E182E64}"/>
    <cellStyle name="Comma 4 6 3 2 4" xfId="28729" xr:uid="{23C9045E-04F8-4E5D-9F74-569A752319BA}"/>
    <cellStyle name="Comma 4 6 3 2 5" xfId="20282" xr:uid="{0E211D8D-2690-4AF7-9CE1-DFAB594D78D5}"/>
    <cellStyle name="Comma 4 6 3 3" xfId="5457" xr:uid="{00000000-0005-0000-0000-00005B0A0000}"/>
    <cellStyle name="Comma 4 6 3 3 2" xfId="13907" xr:uid="{5B485F2C-E0C3-410E-981D-F51D038A256E}"/>
    <cellStyle name="Comma 4 6 3 3 2 2" xfId="40081" xr:uid="{7E490A8A-BF81-41A0-B354-5A0788B2AA74}"/>
    <cellStyle name="Comma 4 6 3 3 3" xfId="30802" xr:uid="{83D5BF47-6E4F-431C-8207-F182E0107E86}"/>
    <cellStyle name="Comma 4 6 3 3 4" xfId="22354" xr:uid="{5015B73A-4AD1-4408-8472-88AE69018848}"/>
    <cellStyle name="Comma 4 6 3 4" xfId="9689" xr:uid="{A4E579A3-A79C-47EE-B579-AC9FFE7394EC}"/>
    <cellStyle name="Comma 4 6 3 4 2" xfId="35864" xr:uid="{1D181F40-7976-4DDD-A3B8-905ABBB24FF7}"/>
    <cellStyle name="Comma 4 6 3 5" xfId="26584" xr:uid="{EBA8BB0B-606E-4999-A08C-65E6CE745941}"/>
    <cellStyle name="Comma 4 6 3 6" xfId="18137" xr:uid="{132D3E59-DAB5-4053-B4DC-99ED795B9605}"/>
    <cellStyle name="Comma 4 6 4" xfId="1563" xr:uid="{00000000-0005-0000-0000-00005C0A0000}"/>
    <cellStyle name="Comma 4 6 4 2" xfId="3793" xr:uid="{00000000-0005-0000-0000-00005D0A0000}"/>
    <cellStyle name="Comma 4 6 4 2 2" xfId="8015" xr:uid="{00000000-0005-0000-0000-00005E0A0000}"/>
    <cellStyle name="Comma 4 6 4 2 2 2" xfId="16465" xr:uid="{F25EC6E6-43EE-4EE2-B140-3FB01069B85B}"/>
    <cellStyle name="Comma 4 6 4 2 2 2 2" xfId="42639" xr:uid="{6B6A5455-9EA7-4ED0-938E-852BBF59EAB6}"/>
    <cellStyle name="Comma 4 6 4 2 2 3" xfId="33360" xr:uid="{E3B788C8-2CD4-4345-8C51-B46F226D58D8}"/>
    <cellStyle name="Comma 4 6 4 2 2 4" xfId="24912" xr:uid="{6F500611-5F62-4575-A76D-1F8A50540250}"/>
    <cellStyle name="Comma 4 6 4 2 3" xfId="12247" xr:uid="{09E57EB1-BF35-4D28-B79B-5AE6084A56D4}"/>
    <cellStyle name="Comma 4 6 4 2 3 2" xfId="38422" xr:uid="{78226188-52F1-4E6B-AD99-236E3107F53B}"/>
    <cellStyle name="Comma 4 6 4 2 4" xfId="29142" xr:uid="{58EA8A45-D57C-4855-A51D-4E707CFA9D06}"/>
    <cellStyle name="Comma 4 6 4 2 5" xfId="20695" xr:uid="{FB081BDB-FDCF-4F7C-8958-E07BD3E91B18}"/>
    <cellStyle name="Comma 4 6 4 3" xfId="5870" xr:uid="{00000000-0005-0000-0000-00005F0A0000}"/>
    <cellStyle name="Comma 4 6 4 3 2" xfId="14320" xr:uid="{142C4841-4A60-4355-8AC5-63A34061C75C}"/>
    <cellStyle name="Comma 4 6 4 3 2 2" xfId="40494" xr:uid="{DCCB1FAF-5AA9-4A65-9304-CB57387FC1DE}"/>
    <cellStyle name="Comma 4 6 4 3 3" xfId="31215" xr:uid="{165F529F-E72C-455F-99C9-978F803EB763}"/>
    <cellStyle name="Comma 4 6 4 3 4" xfId="22767" xr:uid="{604A7168-C9D9-4CD7-AFE1-BCF91F9BAEC3}"/>
    <cellStyle name="Comma 4 6 4 4" xfId="10102" xr:uid="{FC2B9A5E-803C-46EB-B69C-E1BCEF263E12}"/>
    <cellStyle name="Comma 4 6 4 4 2" xfId="36277" xr:uid="{476E0074-28C2-42A5-91DA-C950A813A7DC}"/>
    <cellStyle name="Comma 4 6 4 5" xfId="26997" xr:uid="{88D0D1CE-4D5C-419B-BEE4-AF6B5939EC9D}"/>
    <cellStyle name="Comma 4 6 4 6" xfId="18550" xr:uid="{5F544D65-BD5E-4E8F-ADAB-E71BC8030F31}"/>
    <cellStyle name="Comma 4 6 5" xfId="1977" xr:uid="{00000000-0005-0000-0000-0000600A0000}"/>
    <cellStyle name="Comma 4 6 5 2" xfId="4206" xr:uid="{00000000-0005-0000-0000-0000610A0000}"/>
    <cellStyle name="Comma 4 6 5 2 2" xfId="8428" xr:uid="{00000000-0005-0000-0000-0000620A0000}"/>
    <cellStyle name="Comma 4 6 5 2 2 2" xfId="16878" xr:uid="{38C0E856-EAA9-49BA-92D7-0A35D56EC439}"/>
    <cellStyle name="Comma 4 6 5 2 2 2 2" xfId="43052" xr:uid="{623D39AA-267F-4517-BD44-E8C8639D4132}"/>
    <cellStyle name="Comma 4 6 5 2 2 3" xfId="33773" xr:uid="{337168BD-0CDE-459D-B3F2-85A04806AB8F}"/>
    <cellStyle name="Comma 4 6 5 2 2 4" xfId="25325" xr:uid="{F39B7AA6-1E03-4871-B31F-6557811AD587}"/>
    <cellStyle name="Comma 4 6 5 2 3" xfId="12660" xr:uid="{7D825660-85D5-4EC7-9F65-6F68A8D56F61}"/>
    <cellStyle name="Comma 4 6 5 2 3 2" xfId="38835" xr:uid="{D1F61A39-99A2-4EC4-A3F3-3265C3C1F03F}"/>
    <cellStyle name="Comma 4 6 5 2 4" xfId="29555" xr:uid="{3AF3ABC8-50C2-4BCF-B86D-406088811DD3}"/>
    <cellStyle name="Comma 4 6 5 2 5" xfId="21108" xr:uid="{EC50481D-B26E-40E8-B997-5AFFCE9A61E9}"/>
    <cellStyle name="Comma 4 6 5 3" xfId="6283" xr:uid="{00000000-0005-0000-0000-0000630A0000}"/>
    <cellStyle name="Comma 4 6 5 3 2" xfId="14733" xr:uid="{14A917B3-30EC-4460-B59F-865505F4EA29}"/>
    <cellStyle name="Comma 4 6 5 3 2 2" xfId="40907" xr:uid="{A4B14D37-5463-4C44-9A43-61B5A81B5308}"/>
    <cellStyle name="Comma 4 6 5 3 3" xfId="31628" xr:uid="{A8CAD5CB-CE06-471C-BD13-A9BADD5F0DBA}"/>
    <cellStyle name="Comma 4 6 5 3 4" xfId="23180" xr:uid="{CFA5C2A6-4D40-402B-945A-1365F7E87916}"/>
    <cellStyle name="Comma 4 6 5 4" xfId="10515" xr:uid="{CAA8453F-B8B9-455E-B497-880E71F04B30}"/>
    <cellStyle name="Comma 4 6 5 4 2" xfId="36690" xr:uid="{6457DB72-7191-496E-9C85-DCA2E640EA05}"/>
    <cellStyle name="Comma 4 6 5 5" xfId="27410" xr:uid="{03D15CA1-19BC-42B8-9AEA-E2F131EC71EF}"/>
    <cellStyle name="Comma 4 6 5 6" xfId="18963" xr:uid="{EFD7FEB6-F40D-47C5-9585-01241627F59B}"/>
    <cellStyle name="Comma 4 6 6" xfId="2412" xr:uid="{00000000-0005-0000-0000-0000640A0000}"/>
    <cellStyle name="Comma 4 6 6 2" xfId="6696" xr:uid="{00000000-0005-0000-0000-0000650A0000}"/>
    <cellStyle name="Comma 4 6 6 2 2" xfId="15146" xr:uid="{AD6E069E-EBA1-449A-ACF7-310FE57827C1}"/>
    <cellStyle name="Comma 4 6 6 2 2 2" xfId="41320" xr:uid="{ADC6238C-5298-4034-8109-525257A8C78B}"/>
    <cellStyle name="Comma 4 6 6 2 3" xfId="32041" xr:uid="{F78B9F5A-4541-4BEB-8BC5-9AF2A857374F}"/>
    <cellStyle name="Comma 4 6 6 2 4" xfId="23593" xr:uid="{917955A9-E637-4D11-9DDD-BA2941B0AB40}"/>
    <cellStyle name="Comma 4 6 6 3" xfId="10928" xr:uid="{66418879-2FFF-4B30-B26F-BCEAB7EBE086}"/>
    <cellStyle name="Comma 4 6 6 3 2" xfId="37103" xr:uid="{885F2A98-9747-4E02-829E-B75D5AB2D3AF}"/>
    <cellStyle name="Comma 4 6 6 4" xfId="27823" xr:uid="{1A9FB9FE-5185-4BAD-AAE9-80EE8578B143}"/>
    <cellStyle name="Comma 4 6 6 5" xfId="19376" xr:uid="{5E0AA9EF-C823-45E9-880B-1C8770757C20}"/>
    <cellStyle name="Comma 4 6 7" xfId="2708" xr:uid="{00000000-0005-0000-0000-0000660A0000}"/>
    <cellStyle name="Comma 4 6 8" xfId="2790" xr:uid="{00000000-0005-0000-0000-0000670A0000}"/>
    <cellStyle name="Comma 4 6 8 2" xfId="7013" xr:uid="{00000000-0005-0000-0000-0000680A0000}"/>
    <cellStyle name="Comma 4 6 8 2 2" xfId="15463" xr:uid="{3B2EF7C9-E461-4AA4-A3D5-DAE3A4584CBB}"/>
    <cellStyle name="Comma 4 6 8 2 2 2" xfId="41637" xr:uid="{70780EC6-26CF-4F2A-9B90-DE5BD83947F8}"/>
    <cellStyle name="Comma 4 6 8 2 3" xfId="32358" xr:uid="{5C46CAEA-A059-4EEB-9B87-9BCE4A262A40}"/>
    <cellStyle name="Comma 4 6 8 2 4" xfId="23910" xr:uid="{7D0CB8BE-3BA0-465D-A2C5-B0865DF38859}"/>
    <cellStyle name="Comma 4 6 8 3" xfId="11245" xr:uid="{6CA781B8-4581-4910-945C-FB9B535628A5}"/>
    <cellStyle name="Comma 4 6 8 3 2" xfId="37420" xr:uid="{A8A2210E-210A-4B50-B047-5A1F7D242288}"/>
    <cellStyle name="Comma 4 6 8 4" xfId="28140" xr:uid="{71EE34A2-A3EC-448B-A63C-78EDCEF9F25C}"/>
    <cellStyle name="Comma 4 6 8 5" xfId="19693" xr:uid="{F06514A8-35D1-4E7F-A00F-F7CC53C933B5}"/>
    <cellStyle name="Comma 4 6 9" xfId="4630" xr:uid="{00000000-0005-0000-0000-0000690A0000}"/>
    <cellStyle name="Comma 4 6 9 2" xfId="13080" xr:uid="{D99B8804-35FD-47B0-85AF-019CAC84C430}"/>
    <cellStyle name="Comma 4 6 9 2 2" xfId="39254" xr:uid="{11A84E58-388E-4CF9-9E92-794E3FF8772D}"/>
    <cellStyle name="Comma 4 6 9 3" xfId="29975" xr:uid="{52DF23D7-9244-439F-BC98-EE110A1A12AB}"/>
    <cellStyle name="Comma 4 6 9 4" xfId="21527" xr:uid="{31F3FC04-55E6-4B7D-B3F8-D30A83CDDDDF}"/>
    <cellStyle name="Comma 4 7" xfId="160" xr:uid="{00000000-0005-0000-0000-00006A0A0000}"/>
    <cellStyle name="Comma 4 7 10" xfId="8863" xr:uid="{55D5E90A-4A21-46CF-84E1-7E180CA348F0}"/>
    <cellStyle name="Comma 4 7 10 2" xfId="35038" xr:uid="{6FB5F422-5D04-41BC-B394-C31D5461DBB6}"/>
    <cellStyle name="Comma 4 7 11" xfId="34206" xr:uid="{9A9F5D35-028B-4D65-9699-6FCE84BEF7F7}"/>
    <cellStyle name="Comma 4 7 12" xfId="25758" xr:uid="{BC3F8010-8BC5-4961-BE1D-71E3AF80E2DD}"/>
    <cellStyle name="Comma 4 7 13" xfId="17311" xr:uid="{26927DC0-00A3-4C1B-A4A7-EA3849C09D2E}"/>
    <cellStyle name="Comma 4 7 2" xfId="697" xr:uid="{00000000-0005-0000-0000-00006B0A0000}"/>
    <cellStyle name="Comma 4 7 2 2" xfId="2968" xr:uid="{00000000-0005-0000-0000-00006C0A0000}"/>
    <cellStyle name="Comma 4 7 2 2 2" xfId="7190" xr:uid="{00000000-0005-0000-0000-00006D0A0000}"/>
    <cellStyle name="Comma 4 7 2 2 2 2" xfId="15640" xr:uid="{AA6F8B4D-5FEE-4A99-8639-4CAD22621D19}"/>
    <cellStyle name="Comma 4 7 2 2 2 2 2" xfId="41814" xr:uid="{49825223-F321-4D44-8263-DAA3EBB9B7D6}"/>
    <cellStyle name="Comma 4 7 2 2 2 3" xfId="32535" xr:uid="{9F6FFDF4-3755-4C13-9E05-55645E0E115B}"/>
    <cellStyle name="Comma 4 7 2 2 2 4" xfId="24087" xr:uid="{759F9511-D39D-4D66-9051-C883604FD6AE}"/>
    <cellStyle name="Comma 4 7 2 2 3" xfId="11422" xr:uid="{7E1D880A-FDD0-4065-B041-193AFF6FEB82}"/>
    <cellStyle name="Comma 4 7 2 2 3 2" xfId="37597" xr:uid="{99CDA9D8-E904-436B-AE9D-38F05CEC698C}"/>
    <cellStyle name="Comma 4 7 2 2 4" xfId="28317" xr:uid="{E573873D-311A-4B1A-BC43-4447EC9A4062}"/>
    <cellStyle name="Comma 4 7 2 2 5" xfId="19870" xr:uid="{E518B931-88E9-4B54-B6A2-EBA1ED9BC6E6}"/>
    <cellStyle name="Comma 4 7 2 3" xfId="5045" xr:uid="{00000000-0005-0000-0000-00006E0A0000}"/>
    <cellStyle name="Comma 4 7 2 3 2" xfId="13495" xr:uid="{E4620A84-BD5A-4EC6-AB2B-CA6266B9E2F5}"/>
    <cellStyle name="Comma 4 7 2 3 2 2" xfId="39669" xr:uid="{484FE877-1F3C-470C-8C37-A38D5026163B}"/>
    <cellStyle name="Comma 4 7 2 3 3" xfId="30390" xr:uid="{8876659D-CFCB-44EC-BFC0-3C4923C8743E}"/>
    <cellStyle name="Comma 4 7 2 3 4" xfId="21942" xr:uid="{4686C1E5-8B43-4DDE-A68B-9113894A757D}"/>
    <cellStyle name="Comma 4 7 2 4" xfId="9277" xr:uid="{9B5A2791-1CA8-4EFE-99EF-FFBEF3B1B09D}"/>
    <cellStyle name="Comma 4 7 2 4 2" xfId="35452" xr:uid="{70D1E1B0-0D3B-48A1-83FA-9E59FC6D170C}"/>
    <cellStyle name="Comma 4 7 2 5" xfId="34622" xr:uid="{5417DDA6-03FA-4E35-8B39-141FFE240FC1}"/>
    <cellStyle name="Comma 4 7 2 6" xfId="26172" xr:uid="{0200252C-2394-4F24-9185-C111FEF987C3}"/>
    <cellStyle name="Comma 4 7 2 7" xfId="17725" xr:uid="{A474E3B9-4180-4085-8B58-132108C216C9}"/>
    <cellStyle name="Comma 4 7 3" xfId="1150" xr:uid="{00000000-0005-0000-0000-00006F0A0000}"/>
    <cellStyle name="Comma 4 7 3 2" xfId="3381" xr:uid="{00000000-0005-0000-0000-0000700A0000}"/>
    <cellStyle name="Comma 4 7 3 2 2" xfId="7603" xr:uid="{00000000-0005-0000-0000-0000710A0000}"/>
    <cellStyle name="Comma 4 7 3 2 2 2" xfId="16053" xr:uid="{DA58E69B-9613-4C25-8980-D5B2128F85EE}"/>
    <cellStyle name="Comma 4 7 3 2 2 2 2" xfId="42227" xr:uid="{85206D17-26E2-4E6E-9FD8-5792DDEC9C9F}"/>
    <cellStyle name="Comma 4 7 3 2 2 3" xfId="32948" xr:uid="{F4DA05E8-A41F-43F5-98BF-C0AD18A2C035}"/>
    <cellStyle name="Comma 4 7 3 2 2 4" xfId="24500" xr:uid="{AA0F4090-3DDF-4581-870B-EF4C5586D116}"/>
    <cellStyle name="Comma 4 7 3 2 3" xfId="11835" xr:uid="{95B28C43-582F-4D45-BF69-2801B1D98128}"/>
    <cellStyle name="Comma 4 7 3 2 3 2" xfId="38010" xr:uid="{75FA6309-6B01-4CBD-85AC-553D27B6F26A}"/>
    <cellStyle name="Comma 4 7 3 2 4" xfId="28730" xr:uid="{69B5C8DB-A57A-4E4C-AEF4-E2129C498548}"/>
    <cellStyle name="Comma 4 7 3 2 5" xfId="20283" xr:uid="{F8C55E2B-3C5A-4DE7-A572-0A337972F17D}"/>
    <cellStyle name="Comma 4 7 3 3" xfId="5458" xr:uid="{00000000-0005-0000-0000-0000720A0000}"/>
    <cellStyle name="Comma 4 7 3 3 2" xfId="13908" xr:uid="{B7E7A74E-9EF0-4979-B35A-015CDA843597}"/>
    <cellStyle name="Comma 4 7 3 3 2 2" xfId="40082" xr:uid="{435C5F06-58EF-420F-A3AA-2B2FDFE42AB1}"/>
    <cellStyle name="Comma 4 7 3 3 3" xfId="30803" xr:uid="{984B1CC2-272A-4D92-8F7F-356769F9EC7A}"/>
    <cellStyle name="Comma 4 7 3 3 4" xfId="22355" xr:uid="{8C48921C-5799-4582-B285-BC1F4EF77964}"/>
    <cellStyle name="Comma 4 7 3 4" xfId="9690" xr:uid="{457692BE-263A-4EC3-8203-F92DC11C0648}"/>
    <cellStyle name="Comma 4 7 3 4 2" xfId="35865" xr:uid="{76C2C078-59F2-486D-928F-96DBA15DC9BA}"/>
    <cellStyle name="Comma 4 7 3 5" xfId="26585" xr:uid="{299DC8B5-3D01-4DA9-8B2B-3E9B070B73FE}"/>
    <cellStyle name="Comma 4 7 3 6" xfId="18138" xr:uid="{813DFD06-558D-4366-BB3A-0ABB01717C79}"/>
    <cellStyle name="Comma 4 7 4" xfId="1564" xr:uid="{00000000-0005-0000-0000-0000730A0000}"/>
    <cellStyle name="Comma 4 7 4 2" xfId="3794" xr:uid="{00000000-0005-0000-0000-0000740A0000}"/>
    <cellStyle name="Comma 4 7 4 2 2" xfId="8016" xr:uid="{00000000-0005-0000-0000-0000750A0000}"/>
    <cellStyle name="Comma 4 7 4 2 2 2" xfId="16466" xr:uid="{43600092-2FA9-4CF7-A258-31F2EB3682A9}"/>
    <cellStyle name="Comma 4 7 4 2 2 2 2" xfId="42640" xr:uid="{6296CD42-B998-4957-BCF9-82AABB107F18}"/>
    <cellStyle name="Comma 4 7 4 2 2 3" xfId="33361" xr:uid="{A063670C-882D-461A-969C-C7070EA70CEC}"/>
    <cellStyle name="Comma 4 7 4 2 2 4" xfId="24913" xr:uid="{E2D09CDE-947A-417D-A955-D653C72134CA}"/>
    <cellStyle name="Comma 4 7 4 2 3" xfId="12248" xr:uid="{09ADF3F9-BA8F-41D5-86CB-051A089C5EAA}"/>
    <cellStyle name="Comma 4 7 4 2 3 2" xfId="38423" xr:uid="{EFDAA360-BE61-47A9-9279-CCCC2938CD70}"/>
    <cellStyle name="Comma 4 7 4 2 4" xfId="29143" xr:uid="{3A710360-31AF-457C-B83A-7A715BAB27E3}"/>
    <cellStyle name="Comma 4 7 4 2 5" xfId="20696" xr:uid="{FD487865-F390-44F6-883E-2D6C2516ACD2}"/>
    <cellStyle name="Comma 4 7 4 3" xfId="5871" xr:uid="{00000000-0005-0000-0000-0000760A0000}"/>
    <cellStyle name="Comma 4 7 4 3 2" xfId="14321" xr:uid="{CF0F5E89-31DF-4D9A-B164-492EE7C9D426}"/>
    <cellStyle name="Comma 4 7 4 3 2 2" xfId="40495" xr:uid="{E216E412-6F25-4625-A89C-395C8DD88C3C}"/>
    <cellStyle name="Comma 4 7 4 3 3" xfId="31216" xr:uid="{E01831C4-9069-4750-8A8A-33B79B548982}"/>
    <cellStyle name="Comma 4 7 4 3 4" xfId="22768" xr:uid="{365780F5-4842-4F42-B17E-24F2FD78D472}"/>
    <cellStyle name="Comma 4 7 4 4" xfId="10103" xr:uid="{CB1BD96A-770B-4107-9015-E1CFF6919546}"/>
    <cellStyle name="Comma 4 7 4 4 2" xfId="36278" xr:uid="{05040124-7CA4-4FBF-A37E-2414DC77D4AB}"/>
    <cellStyle name="Comma 4 7 4 5" xfId="26998" xr:uid="{E817572C-3EC3-4DDB-9056-071EB7DDFF94}"/>
    <cellStyle name="Comma 4 7 4 6" xfId="18551" xr:uid="{25F6ED21-CDBE-4EDA-8F81-5DE0F7C81A16}"/>
    <cellStyle name="Comma 4 7 5" xfId="1978" xr:uid="{00000000-0005-0000-0000-0000770A0000}"/>
    <cellStyle name="Comma 4 7 5 2" xfId="4207" xr:uid="{00000000-0005-0000-0000-0000780A0000}"/>
    <cellStyle name="Comma 4 7 5 2 2" xfId="8429" xr:uid="{00000000-0005-0000-0000-0000790A0000}"/>
    <cellStyle name="Comma 4 7 5 2 2 2" xfId="16879" xr:uid="{9056993F-CA3D-4263-922F-A16AC51E1245}"/>
    <cellStyle name="Comma 4 7 5 2 2 2 2" xfId="43053" xr:uid="{12ECAE59-633E-49CE-B7E2-A3C114B33DBB}"/>
    <cellStyle name="Comma 4 7 5 2 2 3" xfId="33774" xr:uid="{C8E480F1-7731-4CFC-B5F1-996D01189147}"/>
    <cellStyle name="Comma 4 7 5 2 2 4" xfId="25326" xr:uid="{3A321B04-4B6C-49F7-B087-F39F868D241F}"/>
    <cellStyle name="Comma 4 7 5 2 3" xfId="12661" xr:uid="{7B146DB7-3155-41D4-9695-046CF7984BB4}"/>
    <cellStyle name="Comma 4 7 5 2 3 2" xfId="38836" xr:uid="{6F279C12-D5B1-4426-9A82-DFD0EC206461}"/>
    <cellStyle name="Comma 4 7 5 2 4" xfId="29556" xr:uid="{4CC1E52C-98BF-4DD8-A99B-0390E5328145}"/>
    <cellStyle name="Comma 4 7 5 2 5" xfId="21109" xr:uid="{54ED9091-A71D-4350-AC44-D7CA0A81F532}"/>
    <cellStyle name="Comma 4 7 5 3" xfId="6284" xr:uid="{00000000-0005-0000-0000-00007A0A0000}"/>
    <cellStyle name="Comma 4 7 5 3 2" xfId="14734" xr:uid="{68FF7EC8-3179-4ED2-8412-5A8712BADC7C}"/>
    <cellStyle name="Comma 4 7 5 3 2 2" xfId="40908" xr:uid="{127354C3-7D71-42E8-921A-E4A770D6C273}"/>
    <cellStyle name="Comma 4 7 5 3 3" xfId="31629" xr:uid="{5EF43A83-785E-4A8E-AD73-009982555433}"/>
    <cellStyle name="Comma 4 7 5 3 4" xfId="23181" xr:uid="{08AEC2A6-8D4A-4716-8D84-D04660E35C8C}"/>
    <cellStyle name="Comma 4 7 5 4" xfId="10516" xr:uid="{17F225AC-5219-4AB9-8C56-25737E11C3EA}"/>
    <cellStyle name="Comma 4 7 5 4 2" xfId="36691" xr:uid="{86954FD9-E222-46AA-A1D1-41F21AB7218A}"/>
    <cellStyle name="Comma 4 7 5 5" xfId="27411" xr:uid="{46330E16-71E8-40F8-BDE0-F3EB2CD7D624}"/>
    <cellStyle name="Comma 4 7 5 6" xfId="18964" xr:uid="{13C82039-2EB9-423B-9393-C9D3C344B55C}"/>
    <cellStyle name="Comma 4 7 6" xfId="2413" xr:uid="{00000000-0005-0000-0000-00007B0A0000}"/>
    <cellStyle name="Comma 4 7 6 2" xfId="6697" xr:uid="{00000000-0005-0000-0000-00007C0A0000}"/>
    <cellStyle name="Comma 4 7 6 2 2" xfId="15147" xr:uid="{93734366-06A9-4688-80F4-6FFAC41D5528}"/>
    <cellStyle name="Comma 4 7 6 2 2 2" xfId="41321" xr:uid="{2897B48A-C170-4D31-86BD-9E684F676B2B}"/>
    <cellStyle name="Comma 4 7 6 2 3" xfId="32042" xr:uid="{7D02E44C-CD07-4AB3-8EE8-ED3C0A489995}"/>
    <cellStyle name="Comma 4 7 6 2 4" xfId="23594" xr:uid="{9B70C273-7C7D-4637-BAD0-3AC723ED11A8}"/>
    <cellStyle name="Comma 4 7 6 3" xfId="10929" xr:uid="{E2A9BB11-41D1-496A-844A-75EB7CA7D920}"/>
    <cellStyle name="Comma 4 7 6 3 2" xfId="37104" xr:uid="{2037B26E-F7A4-400E-BED4-4A7CE8838D2B}"/>
    <cellStyle name="Comma 4 7 6 4" xfId="27824" xr:uid="{549AB5D8-BD6B-4ACD-BD5A-84459257F40B}"/>
    <cellStyle name="Comma 4 7 6 5" xfId="19377" xr:uid="{B34B921D-8E89-46B9-B410-BD177530D8EF}"/>
    <cellStyle name="Comma 4 7 7" xfId="2709" xr:uid="{00000000-0005-0000-0000-00007D0A0000}"/>
    <cellStyle name="Comma 4 7 8" xfId="2791" xr:uid="{00000000-0005-0000-0000-00007E0A0000}"/>
    <cellStyle name="Comma 4 7 8 2" xfId="7014" xr:uid="{00000000-0005-0000-0000-00007F0A0000}"/>
    <cellStyle name="Comma 4 7 8 2 2" xfId="15464" xr:uid="{9CAE86A8-B40F-4526-935E-C06DD8CA58E5}"/>
    <cellStyle name="Comma 4 7 8 2 2 2" xfId="41638" xr:uid="{B0ECC44C-0CC0-4837-A672-C5EA915DD6E4}"/>
    <cellStyle name="Comma 4 7 8 2 3" xfId="32359" xr:uid="{C985F0B5-98AB-4663-A905-C75293A5CDB9}"/>
    <cellStyle name="Comma 4 7 8 2 4" xfId="23911" xr:uid="{111B0915-8238-4577-B184-4A51FF8AF3A8}"/>
    <cellStyle name="Comma 4 7 8 3" xfId="11246" xr:uid="{CD5DB154-8EC8-4F2B-836C-267EF66EF857}"/>
    <cellStyle name="Comma 4 7 8 3 2" xfId="37421" xr:uid="{DEC97DB3-6D4E-4207-A09B-81419A6607CC}"/>
    <cellStyle name="Comma 4 7 8 4" xfId="28141" xr:uid="{40C1B1B5-36D5-45A0-AE06-064C1EEB54BF}"/>
    <cellStyle name="Comma 4 7 8 5" xfId="19694" xr:uid="{39156784-601B-4814-B29A-CA916B20A14D}"/>
    <cellStyle name="Comma 4 7 9" xfId="4631" xr:uid="{00000000-0005-0000-0000-0000800A0000}"/>
    <cellStyle name="Comma 4 7 9 2" xfId="13081" xr:uid="{08AE4928-89B0-4012-983F-57EDB512AFF1}"/>
    <cellStyle name="Comma 4 7 9 2 2" xfId="39255" xr:uid="{C07D24FF-C412-4E24-B478-8B3FC0B6B1B9}"/>
    <cellStyle name="Comma 4 7 9 3" xfId="29976" xr:uid="{C98E5482-4E9D-49A4-A28A-C46D8D489EE5}"/>
    <cellStyle name="Comma 4 7 9 4" xfId="21528" xr:uid="{97865DE2-5E5E-42BD-926F-C1975E47FF43}"/>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34B99DC1-59D0-448B-A879-704AFBCF82A6}"/>
    <cellStyle name="Comma 7 2 2" xfId="39123" xr:uid="{D37D16F1-19F7-4231-8C0D-77443091FBD2}"/>
    <cellStyle name="Comma 7 3" xfId="34493" xr:uid="{7BDF3763-8EFB-478D-A91A-3C902F02961B}"/>
    <cellStyle name="Comma 7 4" xfId="29844" xr:uid="{0AF6109B-045B-4265-8D62-C3608DEB842A}"/>
    <cellStyle name="Comma 7 5" xfId="21396" xr:uid="{BC378A26-FA52-410C-A2F0-1B4E3D14520C}"/>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B22CCB6E-7619-402C-BC64-29EF61379238}"/>
    <cellStyle name="Currency 14 2 2 2" xfId="43340" xr:uid="{8F81FA09-5E26-493A-8A8E-CE1EB53D8989}"/>
    <cellStyle name="Currency 14 2 3" xfId="34061" xr:uid="{37A96486-D178-421D-A750-D385FAC4D8D0}"/>
    <cellStyle name="Currency 14 2 4" xfId="25613" xr:uid="{0B389253-B50C-415F-9534-B8389269AB36}"/>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86D014DF-D929-4848-8AC8-80482E7FAB8A}"/>
    <cellStyle name="Currency 14 3 2 2 2 2 2 2" xfId="43356" xr:uid="{0CF4C137-DE82-4968-B4AE-9A7E8D9C2D05}"/>
    <cellStyle name="Currency 14 3 2 2 2 2 3" xfId="34077" xr:uid="{0847F5C4-317D-4467-9113-CB0F7A6FAE41}"/>
    <cellStyle name="Currency 14 3 2 2 2 2 4" xfId="25629" xr:uid="{F001A0B0-AC11-48CC-8F18-25BD920CF5BB}"/>
    <cellStyle name="Currency 14 3 2 2 2 3" xfId="17179" xr:uid="{E7367D22-66EA-4639-9731-C8A0F11E4FDB}"/>
    <cellStyle name="Currency 14 3 2 2 2 3 2" xfId="43353" xr:uid="{8EE80E7C-CE1E-4A29-B5D5-9B20494EC7E4}"/>
    <cellStyle name="Currency 14 3 2 2 2 4" xfId="34074" xr:uid="{466B327B-FDA5-4F94-8CA7-89D020B10F25}"/>
    <cellStyle name="Currency 14 3 2 2 2 5" xfId="25626" xr:uid="{465130D9-90FC-4CE7-910A-BF061C64A0D8}"/>
    <cellStyle name="Currency 14 3 2 2 3" xfId="17175" xr:uid="{BD653448-8A2D-4F7D-B4A7-12EDFE0F8382}"/>
    <cellStyle name="Currency 14 3 2 2 3 2" xfId="43349" xr:uid="{FB062DE3-DFA1-424C-9849-2CC53A2C093F}"/>
    <cellStyle name="Currency 14 3 2 2 4" xfId="34070" xr:uid="{0A6E4C2C-23EE-445B-8CB7-ACF8E31FE209}"/>
    <cellStyle name="Currency 14 3 2 2 5" xfId="25622" xr:uid="{0A763E2A-50CC-4284-B316-E9843D70BFDB}"/>
    <cellStyle name="Currency 14 3 2 3" xfId="17172" xr:uid="{76D31671-4AA2-4B69-9925-7FB1706BCE34}"/>
    <cellStyle name="Currency 14 3 2 3 2" xfId="43346" xr:uid="{0AFFE718-3371-4F69-953D-EED806F0E00F}"/>
    <cellStyle name="Currency 14 3 2 4" xfId="34067" xr:uid="{B4ACDC97-E3CD-4A2B-ACE3-294D0880B83B}"/>
    <cellStyle name="Currency 14 3 2 5" xfId="25619" xr:uid="{CB0AFA73-A49D-4952-8786-0B21689A5BAA}"/>
    <cellStyle name="Currency 14 3 3" xfId="17169" xr:uid="{45068192-7BD9-4241-BD27-E895C3BFB9AB}"/>
    <cellStyle name="Currency 14 3 3 2" xfId="43343" xr:uid="{719F584A-F136-4CEA-8134-0D47140EAC3F}"/>
    <cellStyle name="Currency 14 3 4" xfId="34064" xr:uid="{341CD653-F982-4F41-987B-90C8BE0ABE6F}"/>
    <cellStyle name="Currency 14 3 5" xfId="25616" xr:uid="{8EA54515-28CF-4C9C-955A-EFF090958A4F}"/>
    <cellStyle name="Currency 14 4" xfId="12952" xr:uid="{9EDBF0DC-A4E5-4FDC-B8FC-BCB3727C2387}"/>
    <cellStyle name="Currency 14 4 2" xfId="39126" xr:uid="{922688C0-9662-46B0-A66D-C315ABB70108}"/>
    <cellStyle name="Currency 14 5" xfId="29847" xr:uid="{AC60DF4A-C82C-4D2F-90F8-BB166D490DF4}"/>
    <cellStyle name="Currency 14 6" xfId="21399" xr:uid="{8E3A2D1E-3D70-4B99-B396-238390DB176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5B3E5A9A-C2BF-4EDF-98F2-BB0FAAE7B78F}"/>
    <cellStyle name="Currency 3 2 2 10 2 2 2" xfId="41639" xr:uid="{903181AD-A4A9-4D2F-AC2E-1BB69FBD2AD3}"/>
    <cellStyle name="Currency 3 2 2 10 2 3" xfId="32360" xr:uid="{002689F1-51E2-4118-86BD-3BCFFF45C07E}"/>
    <cellStyle name="Currency 3 2 2 10 2 4" xfId="23912" xr:uid="{5C5EA5F2-D696-4A06-852A-E224A683DDC2}"/>
    <cellStyle name="Currency 3 2 2 10 3" xfId="11247" xr:uid="{B529DB76-8319-488C-B240-E72B294068B1}"/>
    <cellStyle name="Currency 3 2 2 10 3 2" xfId="37422" xr:uid="{CB526102-F3BD-4E78-9780-DCD141CB9948}"/>
    <cellStyle name="Currency 3 2 2 10 4" xfId="28142" xr:uid="{8B861EA5-1ED3-4FCB-80E4-CE88F972C83D}"/>
    <cellStyle name="Currency 3 2 2 10 5" xfId="19695" xr:uid="{D17A5A5A-5DCD-47AE-912E-7B1CEE22B5A3}"/>
    <cellStyle name="Currency 3 2 2 11" xfId="4632" xr:uid="{00000000-0005-0000-0000-0000A50A0000}"/>
    <cellStyle name="Currency 3 2 2 11 2" xfId="13082" xr:uid="{16AD8218-1CDF-4E05-A66C-37E49E5419C7}"/>
    <cellStyle name="Currency 3 2 2 11 2 2" xfId="39256" xr:uid="{D335F33C-0883-4230-B98C-B0815C5F7AC2}"/>
    <cellStyle name="Currency 3 2 2 11 3" xfId="29977" xr:uid="{07A3B807-5F96-4F5F-A6FC-EE6DF1EBE11E}"/>
    <cellStyle name="Currency 3 2 2 11 4" xfId="21529" xr:uid="{62CD1238-1718-4458-B8A3-5143DBE83099}"/>
    <cellStyle name="Currency 3 2 2 12" xfId="8864" xr:uid="{A527F981-BC83-4494-839F-56003E60104E}"/>
    <cellStyle name="Currency 3 2 2 12 2" xfId="35039" xr:uid="{67863E54-5481-4998-9C6A-41BE7D533C74}"/>
    <cellStyle name="Currency 3 2 2 13" xfId="34207" xr:uid="{CE1BB22D-6B1E-46DE-91AB-CEE38F7BDE3E}"/>
    <cellStyle name="Currency 3 2 2 14" xfId="25759" xr:uid="{469853FA-81AE-49DB-B450-2A9AB3A34AA5}"/>
    <cellStyle name="Currency 3 2 2 15" xfId="17312" xr:uid="{27AF4E1D-5F13-4F14-8037-6AA3A579AA32}"/>
    <cellStyle name="Currency 3 2 2 2" xfId="179" xr:uid="{00000000-0005-0000-0000-0000A60A0000}"/>
    <cellStyle name="Currency 3 2 2 2 10" xfId="4633" xr:uid="{00000000-0005-0000-0000-0000A70A0000}"/>
    <cellStyle name="Currency 3 2 2 2 10 2" xfId="13083" xr:uid="{AC5FE682-CC52-405E-A74F-612A7F079C00}"/>
    <cellStyle name="Currency 3 2 2 2 10 2 2" xfId="39257" xr:uid="{1CEE0BBC-1223-4EEA-9DE5-44CC3877D170}"/>
    <cellStyle name="Currency 3 2 2 2 10 3" xfId="29978" xr:uid="{9100ED38-E53D-40F7-B1BA-47231587E047}"/>
    <cellStyle name="Currency 3 2 2 2 10 4" xfId="21530" xr:uid="{C9B9B05F-D3A1-4334-9384-D0E6947032C0}"/>
    <cellStyle name="Currency 3 2 2 2 11" xfId="8865" xr:uid="{018B8E48-B7CF-41F0-81D1-8B3312FC05FE}"/>
    <cellStyle name="Currency 3 2 2 2 11 2" xfId="35040" xr:uid="{71AE875C-6DF4-47E7-8A5F-8F30ACFDF019}"/>
    <cellStyle name="Currency 3 2 2 2 12" xfId="34208" xr:uid="{BBBFC1EF-A636-4DB3-8F59-3A4D7ED5A79D}"/>
    <cellStyle name="Currency 3 2 2 2 13" xfId="25760" xr:uid="{54211900-B14F-40EF-8967-A85CD080C6D5}"/>
    <cellStyle name="Currency 3 2 2 2 14" xfId="17313" xr:uid="{BE7A4BE4-EA43-47C7-9C7E-101FFD4784C5}"/>
    <cellStyle name="Currency 3 2 2 2 2" xfId="180" xr:uid="{00000000-0005-0000-0000-0000A80A0000}"/>
    <cellStyle name="Currency 3 2 2 2 2 10" xfId="8866" xr:uid="{30BD680C-A2AB-4208-B4B0-A4F9FBDB04C0}"/>
    <cellStyle name="Currency 3 2 2 2 2 10 2" xfId="35041" xr:uid="{6AA102B2-728C-4C60-BF67-AA4E09610C22}"/>
    <cellStyle name="Currency 3 2 2 2 2 11" xfId="34209" xr:uid="{88DD68BF-D2E8-40E3-A1D4-D71320B37A20}"/>
    <cellStyle name="Currency 3 2 2 2 2 12" xfId="25761" xr:uid="{3B2578CF-A4F1-45B0-8B88-0A368AAF7AC8}"/>
    <cellStyle name="Currency 3 2 2 2 2 13" xfId="17314" xr:uid="{730418E0-C688-4B10-B440-2E3353D78BED}"/>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EDA1DAFF-4AF4-4E98-8CED-C2FB6EDF4287}"/>
    <cellStyle name="Currency 3 2 2 2 2 2 2 2 2 2" xfId="41817" xr:uid="{771D71BE-0D03-4A95-BBC7-8355CA937439}"/>
    <cellStyle name="Currency 3 2 2 2 2 2 2 2 3" xfId="32538" xr:uid="{D87841A1-2856-4B57-A4E0-D8D016760469}"/>
    <cellStyle name="Currency 3 2 2 2 2 2 2 2 4" xfId="24090" xr:uid="{2063515C-FDFA-4C2A-B688-3FC2705EBED6}"/>
    <cellStyle name="Currency 3 2 2 2 2 2 2 3" xfId="11425" xr:uid="{E014757E-6EE3-4627-A59A-F03524776DE8}"/>
    <cellStyle name="Currency 3 2 2 2 2 2 2 3 2" xfId="37600" xr:uid="{0EE3D41E-8E14-4AFA-9BE5-02F3E23AD709}"/>
    <cellStyle name="Currency 3 2 2 2 2 2 2 4" xfId="28320" xr:uid="{94E49305-BD95-4375-B95E-CA95A418C6FD}"/>
    <cellStyle name="Currency 3 2 2 2 2 2 2 5" xfId="19873" xr:uid="{647D4002-41B0-4C7C-B06D-7AD346EC3DC7}"/>
    <cellStyle name="Currency 3 2 2 2 2 2 3" xfId="5048" xr:uid="{00000000-0005-0000-0000-0000AC0A0000}"/>
    <cellStyle name="Currency 3 2 2 2 2 2 3 2" xfId="13498" xr:uid="{2F244EC9-0FB6-4B6B-8856-85A22FD3047F}"/>
    <cellStyle name="Currency 3 2 2 2 2 2 3 2 2" xfId="39672" xr:uid="{BA3F3E2C-842E-4953-BBC0-D67D538981F9}"/>
    <cellStyle name="Currency 3 2 2 2 2 2 3 3" xfId="30393" xr:uid="{C5FDFBFA-9A08-4A95-AAA7-97145E20F8B3}"/>
    <cellStyle name="Currency 3 2 2 2 2 2 3 4" xfId="21945" xr:uid="{2F350D68-7AED-4EF9-9287-954D60C22659}"/>
    <cellStyle name="Currency 3 2 2 2 2 2 4" xfId="9280" xr:uid="{7CB1DD44-D1D8-4DB5-872D-ACAC764F33FB}"/>
    <cellStyle name="Currency 3 2 2 2 2 2 4 2" xfId="35455" xr:uid="{40D117C9-AA05-4953-80E9-CF79EBDD04D4}"/>
    <cellStyle name="Currency 3 2 2 2 2 2 5" xfId="34625" xr:uid="{3BF5A264-5908-4D2D-B12C-A258A12AA193}"/>
    <cellStyle name="Currency 3 2 2 2 2 2 6" xfId="26175" xr:uid="{3500F936-B083-4028-A4D7-F451C7D8E533}"/>
    <cellStyle name="Currency 3 2 2 2 2 2 7" xfId="17728" xr:uid="{BB6F9EED-DB20-4647-A1D0-045C32FB9BE7}"/>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DE84EF31-3C38-4FCA-83C7-663AC0D024FF}"/>
    <cellStyle name="Currency 3 2 2 2 2 3 2 2 2 2" xfId="42230" xr:uid="{8C943665-1A4E-4616-A5E2-93AA7B85C5AC}"/>
    <cellStyle name="Currency 3 2 2 2 2 3 2 2 3" xfId="32951" xr:uid="{6B24C3D5-8E9C-4E41-8F21-71134B3F704E}"/>
    <cellStyle name="Currency 3 2 2 2 2 3 2 2 4" xfId="24503" xr:uid="{8FA5F179-44A1-447A-B334-BB01AF3B47E4}"/>
    <cellStyle name="Currency 3 2 2 2 2 3 2 3" xfId="11838" xr:uid="{58C80162-DC2C-491A-8334-342008A85E9A}"/>
    <cellStyle name="Currency 3 2 2 2 2 3 2 3 2" xfId="38013" xr:uid="{88B9CCEF-E4C2-4C22-8814-ED81EDDF3044}"/>
    <cellStyle name="Currency 3 2 2 2 2 3 2 4" xfId="28733" xr:uid="{B06059CB-BDB1-4A3E-9506-5D06BF3C524D}"/>
    <cellStyle name="Currency 3 2 2 2 2 3 2 5" xfId="20286" xr:uid="{81F0A9EA-1D5B-48E7-8BF4-5155DC31DE12}"/>
    <cellStyle name="Currency 3 2 2 2 2 3 3" xfId="5461" xr:uid="{00000000-0005-0000-0000-0000B00A0000}"/>
    <cellStyle name="Currency 3 2 2 2 2 3 3 2" xfId="13911" xr:uid="{D8AF0575-1E98-4371-8407-5A55FED5134B}"/>
    <cellStyle name="Currency 3 2 2 2 2 3 3 2 2" xfId="40085" xr:uid="{E159D150-7661-446E-9D88-2CCA8DBD8012}"/>
    <cellStyle name="Currency 3 2 2 2 2 3 3 3" xfId="30806" xr:uid="{B68A37F1-E5EF-4563-8AE7-54DF6E8B3D0A}"/>
    <cellStyle name="Currency 3 2 2 2 2 3 3 4" xfId="22358" xr:uid="{07B60096-D273-4383-A9B2-2863276CFAD2}"/>
    <cellStyle name="Currency 3 2 2 2 2 3 4" xfId="9693" xr:uid="{95D58D9E-1A3C-42BC-8B1F-C0657B711E6C}"/>
    <cellStyle name="Currency 3 2 2 2 2 3 4 2" xfId="35868" xr:uid="{0859E417-F6B8-4C05-8D44-566A5E272D27}"/>
    <cellStyle name="Currency 3 2 2 2 2 3 5" xfId="26588" xr:uid="{61DABD1E-0DEA-4970-823F-BD7B81C3347F}"/>
    <cellStyle name="Currency 3 2 2 2 2 3 6" xfId="18141" xr:uid="{568872CF-0AB6-4A8B-A839-760BE9E3A53C}"/>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0778A7CB-86E7-4C4A-8FF8-B118E5FB9FBB}"/>
    <cellStyle name="Currency 3 2 2 2 2 4 2 2 2 2" xfId="42643" xr:uid="{B2E40282-9210-4AF9-83F5-A56559EDE890}"/>
    <cellStyle name="Currency 3 2 2 2 2 4 2 2 3" xfId="33364" xr:uid="{82B73021-8852-42EC-A7DE-FC1690F57B62}"/>
    <cellStyle name="Currency 3 2 2 2 2 4 2 2 4" xfId="24916" xr:uid="{26FB2D84-1F05-48C4-97A2-8E838DC67080}"/>
    <cellStyle name="Currency 3 2 2 2 2 4 2 3" xfId="12251" xr:uid="{0D8F3500-21D5-4B53-AD53-A6527BE7F75E}"/>
    <cellStyle name="Currency 3 2 2 2 2 4 2 3 2" xfId="38426" xr:uid="{9033642C-C2E9-49FF-9E49-8B42FD7795E7}"/>
    <cellStyle name="Currency 3 2 2 2 2 4 2 4" xfId="29146" xr:uid="{AAF7AF4C-4883-45A5-8F79-B4B4C1632F2E}"/>
    <cellStyle name="Currency 3 2 2 2 2 4 2 5" xfId="20699" xr:uid="{8F3497FC-FDE3-498A-8E67-0B3D7A7F8C99}"/>
    <cellStyle name="Currency 3 2 2 2 2 4 3" xfId="5874" xr:uid="{00000000-0005-0000-0000-0000B40A0000}"/>
    <cellStyle name="Currency 3 2 2 2 2 4 3 2" xfId="14324" xr:uid="{FE27DD5C-6C68-42A7-B27F-CA2C5C43862A}"/>
    <cellStyle name="Currency 3 2 2 2 2 4 3 2 2" xfId="40498" xr:uid="{26E40C56-591E-405C-8662-2C3C3CCB5F80}"/>
    <cellStyle name="Currency 3 2 2 2 2 4 3 3" xfId="31219" xr:uid="{EE108827-EB83-4507-9D8D-6369FEAB79B9}"/>
    <cellStyle name="Currency 3 2 2 2 2 4 3 4" xfId="22771" xr:uid="{F09CF3E7-53CA-47E4-8EE3-89508388B4E7}"/>
    <cellStyle name="Currency 3 2 2 2 2 4 4" xfId="10106" xr:uid="{F07137E8-9B36-4FF1-8FEA-C2069346BD64}"/>
    <cellStyle name="Currency 3 2 2 2 2 4 4 2" xfId="36281" xr:uid="{9F2D2507-47A3-4F0A-A811-3A77A7EC2183}"/>
    <cellStyle name="Currency 3 2 2 2 2 4 5" xfId="27001" xr:uid="{1107E56A-C137-422A-B036-29A71A0127D4}"/>
    <cellStyle name="Currency 3 2 2 2 2 4 6" xfId="18554" xr:uid="{555BFEEA-DACA-457B-B677-CAAB07B28885}"/>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8691E6AE-43F9-4DC4-9DD7-E7DBF8CFDA91}"/>
    <cellStyle name="Currency 3 2 2 2 2 5 2 2 2 2" xfId="43056" xr:uid="{6EE8361F-B6FB-4D06-B044-26A093A31692}"/>
    <cellStyle name="Currency 3 2 2 2 2 5 2 2 3" xfId="33777" xr:uid="{44EA166D-2EB4-45B2-9C2F-842A308472C7}"/>
    <cellStyle name="Currency 3 2 2 2 2 5 2 2 4" xfId="25329" xr:uid="{43FEB820-E605-42F8-A87A-B53CD9EA55B7}"/>
    <cellStyle name="Currency 3 2 2 2 2 5 2 3" xfId="12664" xr:uid="{2618BCFB-457A-4F15-9202-366959D88022}"/>
    <cellStyle name="Currency 3 2 2 2 2 5 2 3 2" xfId="38839" xr:uid="{BCC70A44-88CF-411B-A0C1-A33BA3D5EA86}"/>
    <cellStyle name="Currency 3 2 2 2 2 5 2 4" xfId="29559" xr:uid="{FA92749D-95FD-4232-A68A-9EED37E6B05C}"/>
    <cellStyle name="Currency 3 2 2 2 2 5 2 5" xfId="21112" xr:uid="{7DB76D06-2AAD-43EB-AB46-EBE1BF029BA3}"/>
    <cellStyle name="Currency 3 2 2 2 2 5 3" xfId="6287" xr:uid="{00000000-0005-0000-0000-0000B80A0000}"/>
    <cellStyle name="Currency 3 2 2 2 2 5 3 2" xfId="14737" xr:uid="{ED5031B6-4E6D-48EE-A934-6E31E325CA24}"/>
    <cellStyle name="Currency 3 2 2 2 2 5 3 2 2" xfId="40911" xr:uid="{2EC341AD-B4DD-4193-8718-F38491B05094}"/>
    <cellStyle name="Currency 3 2 2 2 2 5 3 3" xfId="31632" xr:uid="{84709E4E-6812-458E-B9F7-5222DC939E0B}"/>
    <cellStyle name="Currency 3 2 2 2 2 5 3 4" xfId="23184" xr:uid="{104D2A00-D77B-41FE-AEC1-B2B9DB8A8F3E}"/>
    <cellStyle name="Currency 3 2 2 2 2 5 4" xfId="10519" xr:uid="{3D5DC6CE-FED1-42AC-B8D2-BDF4993FED3E}"/>
    <cellStyle name="Currency 3 2 2 2 2 5 4 2" xfId="36694" xr:uid="{195005C6-4B39-4510-9187-CB6D7ECCD61D}"/>
    <cellStyle name="Currency 3 2 2 2 2 5 5" xfId="27414" xr:uid="{C3A78BD9-60CA-4CC6-8BB0-3FC80FFFFA3A}"/>
    <cellStyle name="Currency 3 2 2 2 2 5 6" xfId="18967" xr:uid="{32EF1BAE-5BF8-4548-8052-A8EF505795AF}"/>
    <cellStyle name="Currency 3 2 2 2 2 6" xfId="2416" xr:uid="{00000000-0005-0000-0000-0000B90A0000}"/>
    <cellStyle name="Currency 3 2 2 2 2 6 2" xfId="6700" xr:uid="{00000000-0005-0000-0000-0000BA0A0000}"/>
    <cellStyle name="Currency 3 2 2 2 2 6 2 2" xfId="15150" xr:uid="{B1D40ACC-C25D-4561-BB19-AB5B481AE21D}"/>
    <cellStyle name="Currency 3 2 2 2 2 6 2 2 2" xfId="41324" xr:uid="{2A4A236C-852B-4FD1-A5DB-8C3A4BEEEB99}"/>
    <cellStyle name="Currency 3 2 2 2 2 6 2 3" xfId="32045" xr:uid="{1F14BA85-630C-43B4-B955-C7877352786A}"/>
    <cellStyle name="Currency 3 2 2 2 2 6 2 4" xfId="23597" xr:uid="{55467A37-2EAA-4D23-9FB3-D913BFAA8A8A}"/>
    <cellStyle name="Currency 3 2 2 2 2 6 3" xfId="10932" xr:uid="{B90DA1E4-1414-4B5A-B3C3-EC1E25DAC712}"/>
    <cellStyle name="Currency 3 2 2 2 2 6 3 2" xfId="37107" xr:uid="{70C867B3-8AFB-4433-84CF-C6C2AC9EFA9F}"/>
    <cellStyle name="Currency 3 2 2 2 2 6 4" xfId="27827" xr:uid="{E7B7DCD9-91CB-4169-B6F4-AE902DB93776}"/>
    <cellStyle name="Currency 3 2 2 2 2 6 5" xfId="19380" xr:uid="{257B7572-C9C5-4525-A261-4D8848AEC06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61DA3B1D-2224-468A-8878-61853C003168}"/>
    <cellStyle name="Currency 3 2 2 2 2 8 2 2 2" xfId="41641" xr:uid="{984EED36-C519-4324-B24A-4B3B91B005C2}"/>
    <cellStyle name="Currency 3 2 2 2 2 8 2 3" xfId="32362" xr:uid="{F23AC6B9-4944-483E-903A-52E19C6C80D9}"/>
    <cellStyle name="Currency 3 2 2 2 2 8 2 4" xfId="23914" xr:uid="{C6CD2A8C-43C0-4254-AE31-80607800F4CB}"/>
    <cellStyle name="Currency 3 2 2 2 2 8 3" xfId="11249" xr:uid="{C7EF4829-3141-4F8B-9755-1124490FB0C0}"/>
    <cellStyle name="Currency 3 2 2 2 2 8 3 2" xfId="37424" xr:uid="{7E68E69F-4A66-4077-8909-20B318F3F97B}"/>
    <cellStyle name="Currency 3 2 2 2 2 8 4" xfId="28144" xr:uid="{D83335FC-1149-4CD3-9B5B-419E5BF12A89}"/>
    <cellStyle name="Currency 3 2 2 2 2 8 5" xfId="19697" xr:uid="{24327D78-8590-46AF-9EB4-5B1BACAED958}"/>
    <cellStyle name="Currency 3 2 2 2 2 9" xfId="4634" xr:uid="{00000000-0005-0000-0000-0000BE0A0000}"/>
    <cellStyle name="Currency 3 2 2 2 2 9 2" xfId="13084" xr:uid="{16A83171-6128-4830-9DD4-8F23228C7BD2}"/>
    <cellStyle name="Currency 3 2 2 2 2 9 2 2" xfId="39258" xr:uid="{65212F12-A79C-4D46-A839-A6DE7A76CF51}"/>
    <cellStyle name="Currency 3 2 2 2 2 9 3" xfId="29979" xr:uid="{0F4522EE-259E-4D65-9DAD-6CC889B9B81C}"/>
    <cellStyle name="Currency 3 2 2 2 2 9 4" xfId="21531" xr:uid="{DF928191-D2D8-4420-9CFD-C82B421E5D8A}"/>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4C54DD8F-67CB-43D5-A202-43CA3AC3AE18}"/>
    <cellStyle name="Currency 3 2 2 2 3 2 2 2 2" xfId="41816" xr:uid="{6A496539-4E87-4E4C-A0A1-2E66793C8907}"/>
    <cellStyle name="Currency 3 2 2 2 3 2 2 3" xfId="32537" xr:uid="{8885684A-405D-42C4-8E20-09F387AD4A9F}"/>
    <cellStyle name="Currency 3 2 2 2 3 2 2 4" xfId="24089" xr:uid="{33E03CDC-0224-49C8-AD21-40BAE3F61615}"/>
    <cellStyle name="Currency 3 2 2 2 3 2 3" xfId="11424" xr:uid="{872C2271-1EBA-461C-BF2A-8309F36F8F33}"/>
    <cellStyle name="Currency 3 2 2 2 3 2 3 2" xfId="37599" xr:uid="{2003279B-C6CE-4B0E-992A-EA2571F4DB0D}"/>
    <cellStyle name="Currency 3 2 2 2 3 2 4" xfId="28319" xr:uid="{57EC5B96-E175-4704-A648-9E8467148815}"/>
    <cellStyle name="Currency 3 2 2 2 3 2 5" xfId="19872" xr:uid="{8BC93E33-4C67-4ECB-A414-4B3EA55BCF87}"/>
    <cellStyle name="Currency 3 2 2 2 3 3" xfId="5047" xr:uid="{00000000-0005-0000-0000-0000C20A0000}"/>
    <cellStyle name="Currency 3 2 2 2 3 3 2" xfId="13497" xr:uid="{BED0C36A-EEE8-496D-A5D5-279BE2E76EC0}"/>
    <cellStyle name="Currency 3 2 2 2 3 3 2 2" xfId="39671" xr:uid="{DC050813-C4D5-4996-B1C6-D68F53B80C58}"/>
    <cellStyle name="Currency 3 2 2 2 3 3 3" xfId="30392" xr:uid="{4B92D493-BED8-4343-8C17-0CF27B7D493B}"/>
    <cellStyle name="Currency 3 2 2 2 3 3 4" xfId="21944" xr:uid="{F834E8FC-9CD6-4BC5-9896-AFF812E2C7BD}"/>
    <cellStyle name="Currency 3 2 2 2 3 4" xfId="9279" xr:uid="{97B0470A-3EFE-4951-9E34-33CFE7B68C5A}"/>
    <cellStyle name="Currency 3 2 2 2 3 4 2" xfId="35454" xr:uid="{F062D529-37A5-4809-A78E-359CBB727CB2}"/>
    <cellStyle name="Currency 3 2 2 2 3 5" xfId="34624" xr:uid="{41EC783D-4FE8-4D53-8A5E-9BE3F81B24BC}"/>
    <cellStyle name="Currency 3 2 2 2 3 6" xfId="26174" xr:uid="{9E9EC8E1-3EB0-43FC-BA53-BB2727633F3D}"/>
    <cellStyle name="Currency 3 2 2 2 3 7" xfId="17727" xr:uid="{1EFED2DF-9F93-4CA0-BDB3-60150001B937}"/>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0E32E8B8-24B6-43A0-83B9-14CA61FE84EC}"/>
    <cellStyle name="Currency 3 2 2 2 4 2 2 2 2" xfId="42229" xr:uid="{E41CCDA8-C187-4A77-A611-D5EC20F78362}"/>
    <cellStyle name="Currency 3 2 2 2 4 2 2 3" xfId="32950" xr:uid="{D7381746-2447-4B8D-8AD8-050D6F399C04}"/>
    <cellStyle name="Currency 3 2 2 2 4 2 2 4" xfId="24502" xr:uid="{1B47FB69-9BCF-499A-B872-A1A10520309E}"/>
    <cellStyle name="Currency 3 2 2 2 4 2 3" xfId="11837" xr:uid="{6EB288E5-FDE9-4DAF-BB72-AC5E2650A271}"/>
    <cellStyle name="Currency 3 2 2 2 4 2 3 2" xfId="38012" xr:uid="{FC9054B5-DF36-4B98-AF80-AE91C99C2719}"/>
    <cellStyle name="Currency 3 2 2 2 4 2 4" xfId="28732" xr:uid="{AF59C44E-ECF2-463A-B505-E579D0DC86F8}"/>
    <cellStyle name="Currency 3 2 2 2 4 2 5" xfId="20285" xr:uid="{BAAA56D2-443B-44DB-BF23-94FF042A699B}"/>
    <cellStyle name="Currency 3 2 2 2 4 3" xfId="5460" xr:uid="{00000000-0005-0000-0000-0000C60A0000}"/>
    <cellStyle name="Currency 3 2 2 2 4 3 2" xfId="13910" xr:uid="{C198D4AE-88F4-4C1F-8344-B190BB01AC14}"/>
    <cellStyle name="Currency 3 2 2 2 4 3 2 2" xfId="40084" xr:uid="{FBB98C37-AA92-4F85-838A-AB9A7E8AEC5C}"/>
    <cellStyle name="Currency 3 2 2 2 4 3 3" xfId="30805" xr:uid="{53F605A1-49D7-4114-BDD3-11DD9BF66590}"/>
    <cellStyle name="Currency 3 2 2 2 4 3 4" xfId="22357" xr:uid="{71A32C6C-3C19-422A-AB7E-2872B2708BF3}"/>
    <cellStyle name="Currency 3 2 2 2 4 4" xfId="9692" xr:uid="{82083472-5373-42B3-948A-6188EE5DBC61}"/>
    <cellStyle name="Currency 3 2 2 2 4 4 2" xfId="35867" xr:uid="{8940191B-ED80-4425-8F13-5DFAB8730ABC}"/>
    <cellStyle name="Currency 3 2 2 2 4 5" xfId="26587" xr:uid="{58E5FE2C-818B-4BB7-A688-4892EF6E8BF1}"/>
    <cellStyle name="Currency 3 2 2 2 4 6" xfId="18140" xr:uid="{645587C6-197B-4CEA-8D24-C27AF0524F1C}"/>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2696FA0A-7A32-446F-B992-78323BF8CC88}"/>
    <cellStyle name="Currency 3 2 2 2 5 2 2 2 2" xfId="42642" xr:uid="{F1B91568-AF3F-4E72-AE9A-5D307FBF6009}"/>
    <cellStyle name="Currency 3 2 2 2 5 2 2 3" xfId="33363" xr:uid="{724D71A1-9757-4D0D-8B7D-B98938BF59BB}"/>
    <cellStyle name="Currency 3 2 2 2 5 2 2 4" xfId="24915" xr:uid="{0E2C9396-FDC7-4FB0-86E4-6844D4CB2F4E}"/>
    <cellStyle name="Currency 3 2 2 2 5 2 3" xfId="12250" xr:uid="{DEC51FEC-D657-4467-B5AD-446677175B0C}"/>
    <cellStyle name="Currency 3 2 2 2 5 2 3 2" xfId="38425" xr:uid="{5435E10C-A5C1-4BBD-95E2-32561E94D9FB}"/>
    <cellStyle name="Currency 3 2 2 2 5 2 4" xfId="29145" xr:uid="{961BCC3F-8AFB-49F2-8F07-D63661F4D726}"/>
    <cellStyle name="Currency 3 2 2 2 5 2 5" xfId="20698" xr:uid="{40083D83-7444-4C38-9D17-8D97638414E5}"/>
    <cellStyle name="Currency 3 2 2 2 5 3" xfId="5873" xr:uid="{00000000-0005-0000-0000-0000CA0A0000}"/>
    <cellStyle name="Currency 3 2 2 2 5 3 2" xfId="14323" xr:uid="{AE54E475-444D-49FE-9D9E-6E481EA2FAE3}"/>
    <cellStyle name="Currency 3 2 2 2 5 3 2 2" xfId="40497" xr:uid="{DF0C2B24-4782-4E88-BC9B-5994A432DF21}"/>
    <cellStyle name="Currency 3 2 2 2 5 3 3" xfId="31218" xr:uid="{7C9526F4-25B9-45D5-8C93-781F22ABB477}"/>
    <cellStyle name="Currency 3 2 2 2 5 3 4" xfId="22770" xr:uid="{824882A2-2F54-4EF0-9735-8FEAC8CE075B}"/>
    <cellStyle name="Currency 3 2 2 2 5 4" xfId="10105" xr:uid="{E69B918C-D538-42A8-87BA-C615257A195C}"/>
    <cellStyle name="Currency 3 2 2 2 5 4 2" xfId="36280" xr:uid="{9C5B080C-74DA-4268-BA4C-E99E1674713C}"/>
    <cellStyle name="Currency 3 2 2 2 5 5" xfId="27000" xr:uid="{38B910EA-2879-4FF1-AFEC-1F4A774B0128}"/>
    <cellStyle name="Currency 3 2 2 2 5 6" xfId="18553" xr:uid="{49E15FA6-1BF2-4A73-8E6A-C1A7D57656CF}"/>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547E5472-27C8-437E-BD7E-FEFEC3CA3A84}"/>
    <cellStyle name="Currency 3 2 2 2 6 2 2 2 2" xfId="43055" xr:uid="{52964FEC-75D0-4510-8CFA-D1E8BC9C1950}"/>
    <cellStyle name="Currency 3 2 2 2 6 2 2 3" xfId="33776" xr:uid="{D600CC73-A76B-4699-A942-0CE7F589F3B9}"/>
    <cellStyle name="Currency 3 2 2 2 6 2 2 4" xfId="25328" xr:uid="{3866F29F-C91D-4211-A255-2F0A28889272}"/>
    <cellStyle name="Currency 3 2 2 2 6 2 3" xfId="12663" xr:uid="{DA5A575E-6DF8-4494-A550-F5F61B3299C8}"/>
    <cellStyle name="Currency 3 2 2 2 6 2 3 2" xfId="38838" xr:uid="{8BF275BB-4FF2-4F8A-8607-E1E4ED51DA83}"/>
    <cellStyle name="Currency 3 2 2 2 6 2 4" xfId="29558" xr:uid="{79F144A7-B171-40AC-9C3F-890BAD8B638A}"/>
    <cellStyle name="Currency 3 2 2 2 6 2 5" xfId="21111" xr:uid="{6CB0486E-8B90-4783-B306-54740F42909C}"/>
    <cellStyle name="Currency 3 2 2 2 6 3" xfId="6286" xr:uid="{00000000-0005-0000-0000-0000CE0A0000}"/>
    <cellStyle name="Currency 3 2 2 2 6 3 2" xfId="14736" xr:uid="{332A499C-BAF2-4C2E-9176-259C6CBDB69E}"/>
    <cellStyle name="Currency 3 2 2 2 6 3 2 2" xfId="40910" xr:uid="{1F3B327C-B062-4326-A4FF-34F75A2E4C05}"/>
    <cellStyle name="Currency 3 2 2 2 6 3 3" xfId="31631" xr:uid="{28848CC3-152C-42EA-AF96-7B92F6ABFD66}"/>
    <cellStyle name="Currency 3 2 2 2 6 3 4" xfId="23183" xr:uid="{5AD67C70-9E45-4140-95DD-4BC297ACFBA4}"/>
    <cellStyle name="Currency 3 2 2 2 6 4" xfId="10518" xr:uid="{FED75B57-F5AA-4766-A196-0923C56BD980}"/>
    <cellStyle name="Currency 3 2 2 2 6 4 2" xfId="36693" xr:uid="{FE8D9318-1E20-44BA-812E-862B7BD2F535}"/>
    <cellStyle name="Currency 3 2 2 2 6 5" xfId="27413" xr:uid="{993C212D-02CF-47AD-835F-310DF3E41FC3}"/>
    <cellStyle name="Currency 3 2 2 2 6 6" xfId="18966" xr:uid="{09739B72-3B2B-4E93-A64B-D7A54C916DE3}"/>
    <cellStyle name="Currency 3 2 2 2 7" xfId="2415" xr:uid="{00000000-0005-0000-0000-0000CF0A0000}"/>
    <cellStyle name="Currency 3 2 2 2 7 2" xfId="6699" xr:uid="{00000000-0005-0000-0000-0000D00A0000}"/>
    <cellStyle name="Currency 3 2 2 2 7 2 2" xfId="15149" xr:uid="{4B0FAD4A-A384-4770-993C-DE4C2C47373D}"/>
    <cellStyle name="Currency 3 2 2 2 7 2 2 2" xfId="41323" xr:uid="{F10D943F-A651-46C9-BE7F-B52743730F93}"/>
    <cellStyle name="Currency 3 2 2 2 7 2 3" xfId="32044" xr:uid="{254A2B22-AE4C-4FEC-8B26-128C28403DC3}"/>
    <cellStyle name="Currency 3 2 2 2 7 2 4" xfId="23596" xr:uid="{9475FA97-4DBD-46A0-891C-BE9C8DA20CE6}"/>
    <cellStyle name="Currency 3 2 2 2 7 3" xfId="10931" xr:uid="{8185FAA4-BF9A-4A5B-9595-7DCE295BF65F}"/>
    <cellStyle name="Currency 3 2 2 2 7 3 2" xfId="37106" xr:uid="{006A39A5-241C-46FF-81AE-F97E5D4512BC}"/>
    <cellStyle name="Currency 3 2 2 2 7 4" xfId="27826" xr:uid="{76921D63-115A-4F2F-B3A6-3450B4AAF973}"/>
    <cellStyle name="Currency 3 2 2 2 7 5" xfId="19379" xr:uid="{04E85E46-6941-4BB1-B31E-1342D8A719E0}"/>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E43D51C9-42B9-4F31-9786-7BF2784157CE}"/>
    <cellStyle name="Currency 3 2 2 2 9 2 2 2" xfId="41640" xr:uid="{C80A2BAA-E498-4F7D-93A6-EA2793622C34}"/>
    <cellStyle name="Currency 3 2 2 2 9 2 3" xfId="32361" xr:uid="{C909DAA5-0F6D-4059-AD57-100EB05893A0}"/>
    <cellStyle name="Currency 3 2 2 2 9 2 4" xfId="23913" xr:uid="{A5840639-94DB-45CC-9C7F-F7F418A24E74}"/>
    <cellStyle name="Currency 3 2 2 2 9 3" xfId="11248" xr:uid="{B5C6C8CE-EC7C-4A96-B30B-E7A0B4331EB1}"/>
    <cellStyle name="Currency 3 2 2 2 9 3 2" xfId="37423" xr:uid="{60081D4D-B6E0-49A9-AF0A-33501713EE65}"/>
    <cellStyle name="Currency 3 2 2 2 9 4" xfId="28143" xr:uid="{51B6B97F-5BC6-4976-B721-FFBA5129B2B4}"/>
    <cellStyle name="Currency 3 2 2 2 9 5" xfId="19696" xr:uid="{AC2F692C-042E-4F4F-9973-8573A0928195}"/>
    <cellStyle name="Currency 3 2 2 3" xfId="181" xr:uid="{00000000-0005-0000-0000-0000D40A0000}"/>
    <cellStyle name="Currency 3 2 2 3 10" xfId="8867" xr:uid="{2B052AAD-694A-4BDD-B99F-0A7E262A269B}"/>
    <cellStyle name="Currency 3 2 2 3 10 2" xfId="35042" xr:uid="{F45B06D9-9BEE-4264-94C6-062D7BA06F75}"/>
    <cellStyle name="Currency 3 2 2 3 11" xfId="34210" xr:uid="{C75B8B12-8648-4074-9812-CAE5599BF914}"/>
    <cellStyle name="Currency 3 2 2 3 12" xfId="25762" xr:uid="{B67CCDDB-DDD6-42C7-88BE-2676FBF6B9D0}"/>
    <cellStyle name="Currency 3 2 2 3 13" xfId="17315" xr:uid="{9346A731-901E-4465-A32A-2441ACC006EE}"/>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177007BD-8CC2-4566-87E5-CA98D0DEBD62}"/>
    <cellStyle name="Currency 3 2 2 3 2 2 2 2 2" xfId="41818" xr:uid="{2C4A11AB-5DFB-4372-86E2-FF0975AF8882}"/>
    <cellStyle name="Currency 3 2 2 3 2 2 2 3" xfId="32539" xr:uid="{177B0B33-7C4D-4426-9332-094228A3D5B7}"/>
    <cellStyle name="Currency 3 2 2 3 2 2 2 4" xfId="24091" xr:uid="{8A31377A-AE7A-4A47-A4C0-66AC12F4D582}"/>
    <cellStyle name="Currency 3 2 2 3 2 2 3" xfId="11426" xr:uid="{B5430D77-F1E1-4386-876A-0A9FD4EB6E3B}"/>
    <cellStyle name="Currency 3 2 2 3 2 2 3 2" xfId="37601" xr:uid="{E7CFBEFE-DFB6-4331-A62B-B138FAFD07BC}"/>
    <cellStyle name="Currency 3 2 2 3 2 2 4" xfId="28321" xr:uid="{70CA92D7-6F0D-4F33-95F5-003DFACD33CA}"/>
    <cellStyle name="Currency 3 2 2 3 2 2 5" xfId="19874" xr:uid="{2FB58216-A0BE-42F5-A999-4D9D49088C10}"/>
    <cellStyle name="Currency 3 2 2 3 2 3" xfId="5049" xr:uid="{00000000-0005-0000-0000-0000D80A0000}"/>
    <cellStyle name="Currency 3 2 2 3 2 3 2" xfId="13499" xr:uid="{940EE02A-B310-4CF7-928E-7FD81C7C21EE}"/>
    <cellStyle name="Currency 3 2 2 3 2 3 2 2" xfId="39673" xr:uid="{FC247912-86AA-47BE-8951-88D399B83E5D}"/>
    <cellStyle name="Currency 3 2 2 3 2 3 3" xfId="30394" xr:uid="{FBA0A98C-BC97-44E9-A4E4-01163046C372}"/>
    <cellStyle name="Currency 3 2 2 3 2 3 4" xfId="21946" xr:uid="{F6E4411C-065A-44E6-A5FD-F0C36B572A48}"/>
    <cellStyle name="Currency 3 2 2 3 2 4" xfId="9281" xr:uid="{6BA0C5CF-0F53-4F70-ACC4-36407FD2EB45}"/>
    <cellStyle name="Currency 3 2 2 3 2 4 2" xfId="35456" xr:uid="{75B37F27-38E1-4B3D-BD57-82A921BC2E04}"/>
    <cellStyle name="Currency 3 2 2 3 2 5" xfId="34626" xr:uid="{2BCEF7B9-C6C8-45C7-858E-EAE1B3D47A6B}"/>
    <cellStyle name="Currency 3 2 2 3 2 6" xfId="26176" xr:uid="{CFFBAFEB-494C-4A01-BCB2-82FFEC810E76}"/>
    <cellStyle name="Currency 3 2 2 3 2 7" xfId="17729" xr:uid="{1C75691F-FC3E-469D-8F9C-0C170420A3FB}"/>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281A204A-8EBB-4193-9BA1-A39AA74FE60C}"/>
    <cellStyle name="Currency 3 2 2 3 3 2 2 2 2" xfId="42231" xr:uid="{B97211C9-6AEE-42E8-80AF-05C55DCC208F}"/>
    <cellStyle name="Currency 3 2 2 3 3 2 2 3" xfId="32952" xr:uid="{FC362831-8BD8-4D64-B3F1-FA5AED19140D}"/>
    <cellStyle name="Currency 3 2 2 3 3 2 2 4" xfId="24504" xr:uid="{26951CB9-5031-491E-BEE3-30FD9CF0928E}"/>
    <cellStyle name="Currency 3 2 2 3 3 2 3" xfId="11839" xr:uid="{F216360C-1283-4D3F-B95D-2041006E711A}"/>
    <cellStyle name="Currency 3 2 2 3 3 2 3 2" xfId="38014" xr:uid="{67F04BED-645D-45A0-ABC8-75D54A9131B2}"/>
    <cellStyle name="Currency 3 2 2 3 3 2 4" xfId="28734" xr:uid="{E2AA90FD-4DD8-442A-AD67-CEBCDCE270CA}"/>
    <cellStyle name="Currency 3 2 2 3 3 2 5" xfId="20287" xr:uid="{598BFC63-B847-4F79-983E-336BF8284BB2}"/>
    <cellStyle name="Currency 3 2 2 3 3 3" xfId="5462" xr:uid="{00000000-0005-0000-0000-0000DC0A0000}"/>
    <cellStyle name="Currency 3 2 2 3 3 3 2" xfId="13912" xr:uid="{B6A2ABBE-42CD-4C27-8A33-7848A9E051CC}"/>
    <cellStyle name="Currency 3 2 2 3 3 3 2 2" xfId="40086" xr:uid="{FD362C17-60D9-4F06-9C30-30783FF4915E}"/>
    <cellStyle name="Currency 3 2 2 3 3 3 3" xfId="30807" xr:uid="{58FE6392-DDFC-45FC-BF62-328416C3A487}"/>
    <cellStyle name="Currency 3 2 2 3 3 3 4" xfId="22359" xr:uid="{3937F0ED-11F2-41CF-8BCD-4DDE8AFA2B08}"/>
    <cellStyle name="Currency 3 2 2 3 3 4" xfId="9694" xr:uid="{EB6BD3A4-5DAA-465D-AD8F-37202DA48749}"/>
    <cellStyle name="Currency 3 2 2 3 3 4 2" xfId="35869" xr:uid="{697AA224-E1F1-4CCC-AF26-A887F1371B66}"/>
    <cellStyle name="Currency 3 2 2 3 3 5" xfId="26589" xr:uid="{780036EE-88A6-46C4-AABA-70767239A146}"/>
    <cellStyle name="Currency 3 2 2 3 3 6" xfId="18142" xr:uid="{CBAB6DEE-D7A0-4837-B63B-A01575DB3A28}"/>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A9805317-E766-4C43-BA55-A5B9914EE09C}"/>
    <cellStyle name="Currency 3 2 2 3 4 2 2 2 2" xfId="42644" xr:uid="{0964C3A1-8701-47EF-B876-7BF9558BD5F5}"/>
    <cellStyle name="Currency 3 2 2 3 4 2 2 3" xfId="33365" xr:uid="{3D6EE318-E584-4077-9294-2F16345894BD}"/>
    <cellStyle name="Currency 3 2 2 3 4 2 2 4" xfId="24917" xr:uid="{CD08A4AD-C341-4270-9384-2797AC4854D0}"/>
    <cellStyle name="Currency 3 2 2 3 4 2 3" xfId="12252" xr:uid="{C91E8A79-2FD6-4A6E-A27A-468270AAB9F4}"/>
    <cellStyle name="Currency 3 2 2 3 4 2 3 2" xfId="38427" xr:uid="{A76DA493-E10F-4580-BC39-6C69CE91205A}"/>
    <cellStyle name="Currency 3 2 2 3 4 2 4" xfId="29147" xr:uid="{B2B8E931-CACE-4FF0-9017-58957D844E25}"/>
    <cellStyle name="Currency 3 2 2 3 4 2 5" xfId="20700" xr:uid="{D9D96C1C-47CA-4AC6-B919-0722E708BE3D}"/>
    <cellStyle name="Currency 3 2 2 3 4 3" xfId="5875" xr:uid="{00000000-0005-0000-0000-0000E00A0000}"/>
    <cellStyle name="Currency 3 2 2 3 4 3 2" xfId="14325" xr:uid="{1B0CB453-0473-4863-A134-460F6E0B3D3B}"/>
    <cellStyle name="Currency 3 2 2 3 4 3 2 2" xfId="40499" xr:uid="{A283B441-07BE-4F99-A120-F149CBFFAE49}"/>
    <cellStyle name="Currency 3 2 2 3 4 3 3" xfId="31220" xr:uid="{11E28302-851B-4821-8416-526D9DDE1B70}"/>
    <cellStyle name="Currency 3 2 2 3 4 3 4" xfId="22772" xr:uid="{289F4277-809B-499E-811C-A1E44CB80086}"/>
    <cellStyle name="Currency 3 2 2 3 4 4" xfId="10107" xr:uid="{A1E28589-2BCC-47ED-A3A7-CE6B6E8F6D34}"/>
    <cellStyle name="Currency 3 2 2 3 4 4 2" xfId="36282" xr:uid="{BD83DFC3-DF5F-4EA1-8EC4-F3AD80B8FE85}"/>
    <cellStyle name="Currency 3 2 2 3 4 5" xfId="27002" xr:uid="{696A5BF4-465F-4F0C-AA1C-695F14F437FB}"/>
    <cellStyle name="Currency 3 2 2 3 4 6" xfId="18555" xr:uid="{C6F1850D-4410-497E-AA5A-AB0D8F84674A}"/>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DCEEA0B4-8AAE-4565-9A8B-4141052E1D55}"/>
    <cellStyle name="Currency 3 2 2 3 5 2 2 2 2" xfId="43057" xr:uid="{2CB62F23-319E-4F15-8829-6CB2E7F1FF1C}"/>
    <cellStyle name="Currency 3 2 2 3 5 2 2 3" xfId="33778" xr:uid="{6A674E01-C4FB-4DF0-8B71-567EC6C14821}"/>
    <cellStyle name="Currency 3 2 2 3 5 2 2 4" xfId="25330" xr:uid="{08040F09-03CC-4A1F-BFA7-5054ADCB5D46}"/>
    <cellStyle name="Currency 3 2 2 3 5 2 3" xfId="12665" xr:uid="{0E87931D-E8A3-49AE-8E61-DB43921A4044}"/>
    <cellStyle name="Currency 3 2 2 3 5 2 3 2" xfId="38840" xr:uid="{60EF9B1C-CE6A-4098-82D8-DA68B089D1C9}"/>
    <cellStyle name="Currency 3 2 2 3 5 2 4" xfId="29560" xr:uid="{0917E56D-F4B9-41EF-ACE8-09DA520F41D7}"/>
    <cellStyle name="Currency 3 2 2 3 5 2 5" xfId="21113" xr:uid="{E627CF24-982A-46DE-BCAB-57BA99CE517C}"/>
    <cellStyle name="Currency 3 2 2 3 5 3" xfId="6288" xr:uid="{00000000-0005-0000-0000-0000E40A0000}"/>
    <cellStyle name="Currency 3 2 2 3 5 3 2" xfId="14738" xr:uid="{0A64AD9E-E3CB-42B2-8291-A6FCD9CE6B6F}"/>
    <cellStyle name="Currency 3 2 2 3 5 3 2 2" xfId="40912" xr:uid="{EBF5E90E-0537-433F-AC88-E80B05BBDD7B}"/>
    <cellStyle name="Currency 3 2 2 3 5 3 3" xfId="31633" xr:uid="{65B2A890-C3F2-4452-8DA5-3FB7BCA0FE04}"/>
    <cellStyle name="Currency 3 2 2 3 5 3 4" xfId="23185" xr:uid="{C348F082-2F06-4039-8D1E-4582465968AF}"/>
    <cellStyle name="Currency 3 2 2 3 5 4" xfId="10520" xr:uid="{10F115D6-B8A4-4150-BF24-7BBCAFEDB4A3}"/>
    <cellStyle name="Currency 3 2 2 3 5 4 2" xfId="36695" xr:uid="{35508C28-43A8-4BC5-9FA5-B761C756DADF}"/>
    <cellStyle name="Currency 3 2 2 3 5 5" xfId="27415" xr:uid="{25DE83C4-F51C-4AF2-BD8F-C616D112ADE4}"/>
    <cellStyle name="Currency 3 2 2 3 5 6" xfId="18968" xr:uid="{31190E4B-0199-4772-995A-E91C72CF19AD}"/>
    <cellStyle name="Currency 3 2 2 3 6" xfId="2417" xr:uid="{00000000-0005-0000-0000-0000E50A0000}"/>
    <cellStyle name="Currency 3 2 2 3 6 2" xfId="6701" xr:uid="{00000000-0005-0000-0000-0000E60A0000}"/>
    <cellStyle name="Currency 3 2 2 3 6 2 2" xfId="15151" xr:uid="{93B44AA5-C166-4663-9260-01FADB7C9210}"/>
    <cellStyle name="Currency 3 2 2 3 6 2 2 2" xfId="41325" xr:uid="{6FCE9E41-7964-4F76-A55F-517CCF13ED99}"/>
    <cellStyle name="Currency 3 2 2 3 6 2 3" xfId="32046" xr:uid="{03998850-3CEA-4833-9E2A-5C21C76F9CE2}"/>
    <cellStyle name="Currency 3 2 2 3 6 2 4" xfId="23598" xr:uid="{A5F68424-AD0F-4036-9D71-109445ABDFB8}"/>
    <cellStyle name="Currency 3 2 2 3 6 3" xfId="10933" xr:uid="{7105AAF0-4320-4817-910B-A9E05BF28283}"/>
    <cellStyle name="Currency 3 2 2 3 6 3 2" xfId="37108" xr:uid="{FF93C636-0EAD-47CB-9BA6-CF5B4921E98E}"/>
    <cellStyle name="Currency 3 2 2 3 6 4" xfId="27828" xr:uid="{8ABE2F78-F7C4-47E6-9E53-F8EA2F78CF20}"/>
    <cellStyle name="Currency 3 2 2 3 6 5" xfId="19381" xr:uid="{908590DD-87AB-47D9-B313-DB069F061F4C}"/>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BF7795D4-F85A-4D0B-8DDF-168B950A14EB}"/>
    <cellStyle name="Currency 3 2 2 3 8 2 2 2" xfId="41642" xr:uid="{3536C452-E98F-41E1-88A4-78FA92AA85AE}"/>
    <cellStyle name="Currency 3 2 2 3 8 2 3" xfId="32363" xr:uid="{C21421AA-127A-4832-AAF7-25C53CB644BB}"/>
    <cellStyle name="Currency 3 2 2 3 8 2 4" xfId="23915" xr:uid="{82728636-7D8B-44BA-91CF-AC05CE6282B1}"/>
    <cellStyle name="Currency 3 2 2 3 8 3" xfId="11250" xr:uid="{7EE4E62A-E844-4B31-BCF8-B5DD6B026454}"/>
    <cellStyle name="Currency 3 2 2 3 8 3 2" xfId="37425" xr:uid="{D52D7E86-A33B-4479-9C74-86441B9C57D5}"/>
    <cellStyle name="Currency 3 2 2 3 8 4" xfId="28145" xr:uid="{033F1775-2786-4315-8901-D2D9202B5285}"/>
    <cellStyle name="Currency 3 2 2 3 8 5" xfId="19698" xr:uid="{843E7FFF-6A85-40DA-BA19-B19EBD3D200F}"/>
    <cellStyle name="Currency 3 2 2 3 9" xfId="4635" xr:uid="{00000000-0005-0000-0000-0000EA0A0000}"/>
    <cellStyle name="Currency 3 2 2 3 9 2" xfId="13085" xr:uid="{BD0BE225-9915-452F-9071-D8658DB08FDA}"/>
    <cellStyle name="Currency 3 2 2 3 9 2 2" xfId="39259" xr:uid="{3B515F04-6ACF-4C00-AA23-DB75F8FB7DD1}"/>
    <cellStyle name="Currency 3 2 2 3 9 3" xfId="29980" xr:uid="{27C19667-EA05-4746-A9DD-4C2CF0E26216}"/>
    <cellStyle name="Currency 3 2 2 3 9 4" xfId="21532" xr:uid="{F84A9BA1-C317-40E6-8B35-99D4417AB543}"/>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E7FFA244-3A52-4CDC-8357-A33EF40FD42D}"/>
    <cellStyle name="Currency 3 2 2 4 2 2 2 2" xfId="41815" xr:uid="{8A58127A-9CC0-4769-AADA-4557CB2220AD}"/>
    <cellStyle name="Currency 3 2 2 4 2 2 3" xfId="32536" xr:uid="{CDFC4474-B716-44B7-BD3B-D3157DF3BB73}"/>
    <cellStyle name="Currency 3 2 2 4 2 2 4" xfId="24088" xr:uid="{C113D061-7D54-4B4B-9F49-E4756A0632DB}"/>
    <cellStyle name="Currency 3 2 2 4 2 3" xfId="11423" xr:uid="{D440830D-AF1D-4B8E-BFD6-66BFFE2A3D7B}"/>
    <cellStyle name="Currency 3 2 2 4 2 3 2" xfId="37598" xr:uid="{05F47286-2A4F-47D5-98F9-F53B68B1E617}"/>
    <cellStyle name="Currency 3 2 2 4 2 4" xfId="28318" xr:uid="{EF2831D5-DB8F-4457-B242-5DD898B5786F}"/>
    <cellStyle name="Currency 3 2 2 4 2 5" xfId="19871" xr:uid="{751D334D-A6CC-4DAB-B8AB-473DA36665B2}"/>
    <cellStyle name="Currency 3 2 2 4 3" xfId="5046" xr:uid="{00000000-0005-0000-0000-0000EE0A0000}"/>
    <cellStyle name="Currency 3 2 2 4 3 2" xfId="13496" xr:uid="{D72CF209-8FBE-4326-9D0E-2CF6CA341B9C}"/>
    <cellStyle name="Currency 3 2 2 4 3 2 2" xfId="39670" xr:uid="{D2783B61-1B0F-448E-BE5E-22D65EBC90C5}"/>
    <cellStyle name="Currency 3 2 2 4 3 3" xfId="30391" xr:uid="{C2DD7CB1-3791-4B35-AE3C-81CADC9A81AB}"/>
    <cellStyle name="Currency 3 2 2 4 3 4" xfId="21943" xr:uid="{09EE3C90-560E-4FFB-91B2-ECEFE7852E17}"/>
    <cellStyle name="Currency 3 2 2 4 4" xfId="9278" xr:uid="{3B5F456F-8AF2-49B4-B1AC-2F630D919E3F}"/>
    <cellStyle name="Currency 3 2 2 4 4 2" xfId="35453" xr:uid="{FBEB9C65-E17A-4EC6-88F2-0DE319ECA26B}"/>
    <cellStyle name="Currency 3 2 2 4 5" xfId="34623" xr:uid="{62BF6EB4-7BF3-4F89-BFA6-0965C540BB04}"/>
    <cellStyle name="Currency 3 2 2 4 6" xfId="26173" xr:uid="{5D631B60-8182-4C7A-B62A-9FFCA49D11C7}"/>
    <cellStyle name="Currency 3 2 2 4 7" xfId="17726" xr:uid="{B26CFF4F-20B9-4A9B-BFF5-D897924C4AAD}"/>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0F3E14DE-B78A-410A-B6A4-04D1487B0099}"/>
    <cellStyle name="Currency 3 2 2 5 2 2 2 2" xfId="42228" xr:uid="{BB974456-3375-431E-8B19-6A6DDA842D33}"/>
    <cellStyle name="Currency 3 2 2 5 2 2 3" xfId="32949" xr:uid="{FB4D8FBE-A055-4830-BA97-6F300A1F6675}"/>
    <cellStyle name="Currency 3 2 2 5 2 2 4" xfId="24501" xr:uid="{FC13E6CE-A3CD-4264-835C-7117CEBC0CC4}"/>
    <cellStyle name="Currency 3 2 2 5 2 3" xfId="11836" xr:uid="{B024AC11-447C-42ED-BC84-6D55A3D519E1}"/>
    <cellStyle name="Currency 3 2 2 5 2 3 2" xfId="38011" xr:uid="{6F8A1711-269F-4330-8E61-2F42A2EFC38A}"/>
    <cellStyle name="Currency 3 2 2 5 2 4" xfId="28731" xr:uid="{7A554661-6D26-4DEB-AA7D-A524480431A1}"/>
    <cellStyle name="Currency 3 2 2 5 2 5" xfId="20284" xr:uid="{A08D2DA0-15F7-424E-A27E-9D1EFDECC8DB}"/>
    <cellStyle name="Currency 3 2 2 5 3" xfId="5459" xr:uid="{00000000-0005-0000-0000-0000F20A0000}"/>
    <cellStyle name="Currency 3 2 2 5 3 2" xfId="13909" xr:uid="{BFB518C5-3693-451A-A2B2-3ED3EE5376BD}"/>
    <cellStyle name="Currency 3 2 2 5 3 2 2" xfId="40083" xr:uid="{EA745E25-9AF4-4937-A8D5-5ACEC932D818}"/>
    <cellStyle name="Currency 3 2 2 5 3 3" xfId="30804" xr:uid="{5B512AD6-4614-4BEC-ADEB-EDE413AFC444}"/>
    <cellStyle name="Currency 3 2 2 5 3 4" xfId="22356" xr:uid="{2C81E8DA-BA5C-41D6-ACE4-6608F655F40D}"/>
    <cellStyle name="Currency 3 2 2 5 4" xfId="9691" xr:uid="{D182EEFF-A4A6-46C8-BF30-112D8F8F8DCA}"/>
    <cellStyle name="Currency 3 2 2 5 4 2" xfId="35866" xr:uid="{9C327C3A-028B-4127-BD3E-0674E289FAAD}"/>
    <cellStyle name="Currency 3 2 2 5 5" xfId="26586" xr:uid="{EE7D35A4-FEC3-4A86-9D9D-92E18C183690}"/>
    <cellStyle name="Currency 3 2 2 5 6" xfId="18139" xr:uid="{837353C0-43BE-4EF3-AC71-A28B574366AA}"/>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398F2640-D876-4404-AE95-24153760F4AF}"/>
    <cellStyle name="Currency 3 2 2 6 2 2 2 2" xfId="42641" xr:uid="{4F6A4658-F357-4B5D-8A61-238416A599B7}"/>
    <cellStyle name="Currency 3 2 2 6 2 2 3" xfId="33362" xr:uid="{457239B9-BF03-4E45-9638-697264E427D6}"/>
    <cellStyle name="Currency 3 2 2 6 2 2 4" xfId="24914" xr:uid="{EB3BEC62-68E2-4A84-B17F-2804ABD2D1E5}"/>
    <cellStyle name="Currency 3 2 2 6 2 3" xfId="12249" xr:uid="{D369AE52-3092-4BE7-ADF9-85D3A47DAACB}"/>
    <cellStyle name="Currency 3 2 2 6 2 3 2" xfId="38424" xr:uid="{B8FD6BCD-6894-462F-94E3-3159454A78A0}"/>
    <cellStyle name="Currency 3 2 2 6 2 4" xfId="29144" xr:uid="{4C14FE34-30D1-4F7E-9604-E2D098DC75A9}"/>
    <cellStyle name="Currency 3 2 2 6 2 5" xfId="20697" xr:uid="{4554F842-7697-4280-BC42-4FA87BA7A756}"/>
    <cellStyle name="Currency 3 2 2 6 3" xfId="5872" xr:uid="{00000000-0005-0000-0000-0000F60A0000}"/>
    <cellStyle name="Currency 3 2 2 6 3 2" xfId="14322" xr:uid="{3086FCB9-DA21-45A5-9843-0BDD48C4C15E}"/>
    <cellStyle name="Currency 3 2 2 6 3 2 2" xfId="40496" xr:uid="{70F2C41F-CBDF-4158-A028-0118191530B0}"/>
    <cellStyle name="Currency 3 2 2 6 3 3" xfId="31217" xr:uid="{C901C119-6DBE-4547-95BB-878E553F49AD}"/>
    <cellStyle name="Currency 3 2 2 6 3 4" xfId="22769" xr:uid="{6DEBD968-3FFF-4709-B1C1-23718F008104}"/>
    <cellStyle name="Currency 3 2 2 6 4" xfId="10104" xr:uid="{B3451B5C-2376-4A13-BA9A-D6CED086EBD7}"/>
    <cellStyle name="Currency 3 2 2 6 4 2" xfId="36279" xr:uid="{1F42E1DA-F789-49EF-83C0-465A0DBF8987}"/>
    <cellStyle name="Currency 3 2 2 6 5" xfId="26999" xr:uid="{B77D96B3-97AE-4474-B39B-48E7942F84BC}"/>
    <cellStyle name="Currency 3 2 2 6 6" xfId="18552" xr:uid="{CC243586-137B-4E8F-89DE-ACB2E7E4DB82}"/>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CFA0E1D2-BBFC-4376-AB94-E9ED048ED2C3}"/>
    <cellStyle name="Currency 3 2 2 7 2 2 2 2" xfId="43054" xr:uid="{708C9CD8-A868-456D-AE8E-6BA8974261EA}"/>
    <cellStyle name="Currency 3 2 2 7 2 2 3" xfId="33775" xr:uid="{2C06CD13-3EED-4ECB-B9E5-831645FDC930}"/>
    <cellStyle name="Currency 3 2 2 7 2 2 4" xfId="25327" xr:uid="{B2D3ABB9-01DD-4D5C-9D4C-DCA7F2F936FD}"/>
    <cellStyle name="Currency 3 2 2 7 2 3" xfId="12662" xr:uid="{4CB69179-3EA0-4F2B-BA41-D8D807FCE855}"/>
    <cellStyle name="Currency 3 2 2 7 2 3 2" xfId="38837" xr:uid="{64A095AE-98A9-4370-A6EE-DEBB71EBEE03}"/>
    <cellStyle name="Currency 3 2 2 7 2 4" xfId="29557" xr:uid="{DEDC8A59-4375-4FE7-84CD-980E85F5D0BD}"/>
    <cellStyle name="Currency 3 2 2 7 2 5" xfId="21110" xr:uid="{7BAA6AC3-AC69-410C-8A6D-DFBE65D03029}"/>
    <cellStyle name="Currency 3 2 2 7 3" xfId="6285" xr:uid="{00000000-0005-0000-0000-0000FA0A0000}"/>
    <cellStyle name="Currency 3 2 2 7 3 2" xfId="14735" xr:uid="{B9C528FC-B09B-446F-9CEF-BC7D048FE161}"/>
    <cellStyle name="Currency 3 2 2 7 3 2 2" xfId="40909" xr:uid="{494B9CE5-1C02-4C73-98FE-F61115B3F507}"/>
    <cellStyle name="Currency 3 2 2 7 3 3" xfId="31630" xr:uid="{FA9C7D4B-53C5-48AD-AE65-4126BC13978A}"/>
    <cellStyle name="Currency 3 2 2 7 3 4" xfId="23182" xr:uid="{99332DDF-3DA1-4DEF-8C1B-72D39F6D1F0F}"/>
    <cellStyle name="Currency 3 2 2 7 4" xfId="10517" xr:uid="{B3B30FC6-5625-473A-A570-BCFA59882707}"/>
    <cellStyle name="Currency 3 2 2 7 4 2" xfId="36692" xr:uid="{3C0D928C-66D3-4D47-ABDE-F7DF77A3C797}"/>
    <cellStyle name="Currency 3 2 2 7 5" xfId="27412" xr:uid="{38864B22-FBE9-48D5-B692-9A10265929C1}"/>
    <cellStyle name="Currency 3 2 2 7 6" xfId="18965" xr:uid="{82168E45-337A-4494-8B7D-6771716E99AC}"/>
    <cellStyle name="Currency 3 2 2 8" xfId="2414" xr:uid="{00000000-0005-0000-0000-0000FB0A0000}"/>
    <cellStyle name="Currency 3 2 2 8 2" xfId="6698" xr:uid="{00000000-0005-0000-0000-0000FC0A0000}"/>
    <cellStyle name="Currency 3 2 2 8 2 2" xfId="15148" xr:uid="{49DFE7DF-E9B6-49D9-9FC0-BBB240D0E932}"/>
    <cellStyle name="Currency 3 2 2 8 2 2 2" xfId="41322" xr:uid="{6ECA18DD-9042-482A-8F19-DC15966C9E79}"/>
    <cellStyle name="Currency 3 2 2 8 2 3" xfId="32043" xr:uid="{BA4B9809-0CC6-487A-9F34-B1E330BBD7A6}"/>
    <cellStyle name="Currency 3 2 2 8 2 4" xfId="23595" xr:uid="{C874E6E1-F6F6-4E7C-836B-A0CA810A0C82}"/>
    <cellStyle name="Currency 3 2 2 8 3" xfId="10930" xr:uid="{195943D9-A331-401F-BC14-C43F630E4706}"/>
    <cellStyle name="Currency 3 2 2 8 3 2" xfId="37105" xr:uid="{6E3C3BA7-B739-4C6D-9538-44CBB55EF14E}"/>
    <cellStyle name="Currency 3 2 2 8 4" xfId="27825" xr:uid="{45EEDF73-7E7E-47F9-981E-555E9A418BCC}"/>
    <cellStyle name="Currency 3 2 2 8 5" xfId="19378" xr:uid="{A5C3C246-2935-454B-8E32-DF104D6914BE}"/>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0702048D-F292-4F83-8648-6C2B17C9242D}"/>
    <cellStyle name="Currency 3 2 3 10 2 2" xfId="39260" xr:uid="{94327D08-8A71-46DF-812B-CCB9DB105644}"/>
    <cellStyle name="Currency 3 2 3 10 3" xfId="29981" xr:uid="{CE3D5BB5-7632-4B8A-B8B6-C8074D583E04}"/>
    <cellStyle name="Currency 3 2 3 10 4" xfId="21533" xr:uid="{85CC2362-46AB-47B5-9836-E3C2136F461F}"/>
    <cellStyle name="Currency 3 2 3 11" xfId="8868" xr:uid="{0D8F0456-7912-4077-AD47-BAE770AD3C8B}"/>
    <cellStyle name="Currency 3 2 3 11 2" xfId="35043" xr:uid="{83E5D37A-184B-43B2-B886-DB2E73FABED0}"/>
    <cellStyle name="Currency 3 2 3 12" xfId="34211" xr:uid="{55F2DD66-792A-4931-9427-864F06E002EA}"/>
    <cellStyle name="Currency 3 2 3 13" xfId="25763" xr:uid="{C6DB1FBD-ED8B-47F3-B828-0CCD08F0AC90}"/>
    <cellStyle name="Currency 3 2 3 14" xfId="17316" xr:uid="{1EFE1E6B-F60A-4EFC-8F40-16B219E6B952}"/>
    <cellStyle name="Currency 3 2 3 2" xfId="183" xr:uid="{00000000-0005-0000-0000-0000000B0000}"/>
    <cellStyle name="Currency 3 2 3 2 10" xfId="8869" xr:uid="{5E65D092-588C-47BD-A2EA-2F148038AA0D}"/>
    <cellStyle name="Currency 3 2 3 2 10 2" xfId="35044" xr:uid="{D67D4266-5F7A-4120-8CE7-BDE54EAB83C3}"/>
    <cellStyle name="Currency 3 2 3 2 11" xfId="34212" xr:uid="{72D432E1-8FBE-4878-B38A-359C588DB7D9}"/>
    <cellStyle name="Currency 3 2 3 2 12" xfId="25764" xr:uid="{691994DE-6CED-417A-AD08-B52685D494E6}"/>
    <cellStyle name="Currency 3 2 3 2 13" xfId="17317" xr:uid="{735303B2-6949-41FE-A91E-5ACC8A943504}"/>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02171D9F-DF62-49AB-ABAA-C97AD546054A}"/>
    <cellStyle name="Currency 3 2 3 2 2 2 2 2 2" xfId="41820" xr:uid="{DC8A0486-3E10-4420-9300-8D8E3C8C50B3}"/>
    <cellStyle name="Currency 3 2 3 2 2 2 2 3" xfId="32541" xr:uid="{D20EC63D-D9DB-4C8D-B236-D373E9BC7B09}"/>
    <cellStyle name="Currency 3 2 3 2 2 2 2 4" xfId="24093" xr:uid="{FF5E7EDA-664B-45AD-BB9F-CAC61109858E}"/>
    <cellStyle name="Currency 3 2 3 2 2 2 3" xfId="11428" xr:uid="{32236A6B-34D9-4DCF-9DFA-EE4C3584512D}"/>
    <cellStyle name="Currency 3 2 3 2 2 2 3 2" xfId="37603" xr:uid="{DB21498F-2679-48F4-9E00-10C10B38397B}"/>
    <cellStyle name="Currency 3 2 3 2 2 2 4" xfId="28323" xr:uid="{2E87D1B8-BA2F-4E46-A68E-6A6CA046B277}"/>
    <cellStyle name="Currency 3 2 3 2 2 2 5" xfId="19876" xr:uid="{0D7A6C96-12FE-460C-AEBE-B80A1974FC79}"/>
    <cellStyle name="Currency 3 2 3 2 2 3" xfId="5051" xr:uid="{00000000-0005-0000-0000-0000040B0000}"/>
    <cellStyle name="Currency 3 2 3 2 2 3 2" xfId="13501" xr:uid="{2FDEE417-6F28-42CA-8CE3-7B0EA82EC98D}"/>
    <cellStyle name="Currency 3 2 3 2 2 3 2 2" xfId="39675" xr:uid="{34D2891C-EADB-4990-B0F0-287A222F48E1}"/>
    <cellStyle name="Currency 3 2 3 2 2 3 3" xfId="30396" xr:uid="{D9F7BCF0-1F7F-4838-BBC2-7FA03871C5C0}"/>
    <cellStyle name="Currency 3 2 3 2 2 3 4" xfId="21948" xr:uid="{E0E44E03-C2EF-46D0-9FE0-6632FCD8E76C}"/>
    <cellStyle name="Currency 3 2 3 2 2 4" xfId="9283" xr:uid="{281C2661-E63D-46F9-B414-EB19957926C9}"/>
    <cellStyle name="Currency 3 2 3 2 2 4 2" xfId="35458" xr:uid="{D9CA3899-BFE2-46DE-933B-4926DE0A09D5}"/>
    <cellStyle name="Currency 3 2 3 2 2 5" xfId="34628" xr:uid="{A1EEFF66-B613-4A1D-A0ED-12436F09B7BA}"/>
    <cellStyle name="Currency 3 2 3 2 2 6" xfId="26178" xr:uid="{240AC6A1-C0F2-4F71-8607-D8D019A39622}"/>
    <cellStyle name="Currency 3 2 3 2 2 7" xfId="17731" xr:uid="{398203A5-086B-4591-B416-787EE399739D}"/>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BE00E027-CF3B-481E-83D8-481E3E9114FF}"/>
    <cellStyle name="Currency 3 2 3 2 3 2 2 2 2" xfId="42233" xr:uid="{A25DC43E-9E9B-43FC-A757-FCE16DA13DA3}"/>
    <cellStyle name="Currency 3 2 3 2 3 2 2 3" xfId="32954" xr:uid="{A1E1A213-3FDA-4097-AB47-A11C7F7F93DE}"/>
    <cellStyle name="Currency 3 2 3 2 3 2 2 4" xfId="24506" xr:uid="{A004F5BC-AF45-42CE-BAD3-2D5658A99432}"/>
    <cellStyle name="Currency 3 2 3 2 3 2 3" xfId="11841" xr:uid="{FBCECAAD-4CAE-4A17-80CD-46646105BA50}"/>
    <cellStyle name="Currency 3 2 3 2 3 2 3 2" xfId="38016" xr:uid="{7A1F9CC6-4E4D-49B5-8F0A-987508C14BBF}"/>
    <cellStyle name="Currency 3 2 3 2 3 2 4" xfId="28736" xr:uid="{2E3BCC00-C6A2-4D37-87DC-437436509D1A}"/>
    <cellStyle name="Currency 3 2 3 2 3 2 5" xfId="20289" xr:uid="{1793733E-27EB-452B-B20A-949BCB7DDD1E}"/>
    <cellStyle name="Currency 3 2 3 2 3 3" xfId="5464" xr:uid="{00000000-0005-0000-0000-0000080B0000}"/>
    <cellStyle name="Currency 3 2 3 2 3 3 2" xfId="13914" xr:uid="{7343B4C3-F832-4E4D-8836-A15153CD89E4}"/>
    <cellStyle name="Currency 3 2 3 2 3 3 2 2" xfId="40088" xr:uid="{B85E6083-E40F-45D6-BE58-8408F3C81A8A}"/>
    <cellStyle name="Currency 3 2 3 2 3 3 3" xfId="30809" xr:uid="{4131E510-3AE4-4E64-83DF-78D3665D5129}"/>
    <cellStyle name="Currency 3 2 3 2 3 3 4" xfId="22361" xr:uid="{5596CE0A-89B2-49E9-88AF-A20357C6DA4B}"/>
    <cellStyle name="Currency 3 2 3 2 3 4" xfId="9696" xr:uid="{E53DEADB-6423-4CE6-9D9F-46CC3FAA6779}"/>
    <cellStyle name="Currency 3 2 3 2 3 4 2" xfId="35871" xr:uid="{43AA9E6B-8D49-4B68-978A-6AC3A994C1DB}"/>
    <cellStyle name="Currency 3 2 3 2 3 5" xfId="26591" xr:uid="{37BB387A-8E78-4CB7-A879-4B7445516722}"/>
    <cellStyle name="Currency 3 2 3 2 3 6" xfId="18144" xr:uid="{7A2D5A3C-0F4F-4F40-9C63-E4B5C47C650A}"/>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A46FD6C8-8773-4182-AE32-4285FE2D3AD2}"/>
    <cellStyle name="Currency 3 2 3 2 4 2 2 2 2" xfId="42646" xr:uid="{3F0AB7EB-2EE5-443F-B72F-9B0E117C42EC}"/>
    <cellStyle name="Currency 3 2 3 2 4 2 2 3" xfId="33367" xr:uid="{16EC7D8C-1B28-4C3A-A50A-8D7A96ABA5DA}"/>
    <cellStyle name="Currency 3 2 3 2 4 2 2 4" xfId="24919" xr:uid="{89C35C35-0243-4C14-8331-86D18BF3BB08}"/>
    <cellStyle name="Currency 3 2 3 2 4 2 3" xfId="12254" xr:uid="{70985E42-2A09-46AA-ABC3-5EC53428E7B7}"/>
    <cellStyle name="Currency 3 2 3 2 4 2 3 2" xfId="38429" xr:uid="{50F44532-1933-4825-A305-A4B07318C74F}"/>
    <cellStyle name="Currency 3 2 3 2 4 2 4" xfId="29149" xr:uid="{9D9C1FC7-2FB3-4E4A-BF43-1D145ED145D9}"/>
    <cellStyle name="Currency 3 2 3 2 4 2 5" xfId="20702" xr:uid="{B747CB2F-B5EF-4065-AAEC-021C8C838DAD}"/>
    <cellStyle name="Currency 3 2 3 2 4 3" xfId="5877" xr:uid="{00000000-0005-0000-0000-00000C0B0000}"/>
    <cellStyle name="Currency 3 2 3 2 4 3 2" xfId="14327" xr:uid="{C65148DC-6F8F-4CA5-8494-0E7AD09140C2}"/>
    <cellStyle name="Currency 3 2 3 2 4 3 2 2" xfId="40501" xr:uid="{1D5BB71C-0CAD-45EA-9666-5BB3AC58C8DB}"/>
    <cellStyle name="Currency 3 2 3 2 4 3 3" xfId="31222" xr:uid="{1D8A4FFF-E702-46D0-B3A7-7C03EEE36BF7}"/>
    <cellStyle name="Currency 3 2 3 2 4 3 4" xfId="22774" xr:uid="{BEE068BD-E2ED-46B9-BEB7-36EA8F91F031}"/>
    <cellStyle name="Currency 3 2 3 2 4 4" xfId="10109" xr:uid="{E6D71078-C832-4131-A138-6682A904CDAD}"/>
    <cellStyle name="Currency 3 2 3 2 4 4 2" xfId="36284" xr:uid="{BB183009-EC42-4E0C-916A-958B839E0AF4}"/>
    <cellStyle name="Currency 3 2 3 2 4 5" xfId="27004" xr:uid="{2A3BE9AE-11DF-418E-A60C-14B0689F2ACE}"/>
    <cellStyle name="Currency 3 2 3 2 4 6" xfId="18557" xr:uid="{ACF75ED0-B899-40BD-AFC4-04466082E8CC}"/>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CBF3647A-03E6-4CCB-87B0-1447CC46F513}"/>
    <cellStyle name="Currency 3 2 3 2 5 2 2 2 2" xfId="43059" xr:uid="{D8179A46-B0AB-46A8-ABBC-4CC0B712C951}"/>
    <cellStyle name="Currency 3 2 3 2 5 2 2 3" xfId="33780" xr:uid="{CD5C60D0-E551-4639-B873-258877825D9C}"/>
    <cellStyle name="Currency 3 2 3 2 5 2 2 4" xfId="25332" xr:uid="{30E1DD7E-1E89-4009-AC25-59FCEAE1E444}"/>
    <cellStyle name="Currency 3 2 3 2 5 2 3" xfId="12667" xr:uid="{7A8343FF-1824-4972-92B6-7A6C0B823A1E}"/>
    <cellStyle name="Currency 3 2 3 2 5 2 3 2" xfId="38842" xr:uid="{E62260BC-3B9B-4D3A-9250-4651DEA43656}"/>
    <cellStyle name="Currency 3 2 3 2 5 2 4" xfId="29562" xr:uid="{3B79C1DD-900D-46B0-8075-698B0DFC519F}"/>
    <cellStyle name="Currency 3 2 3 2 5 2 5" xfId="21115" xr:uid="{E95D9528-54F6-42AB-8723-50602B3B7B9F}"/>
    <cellStyle name="Currency 3 2 3 2 5 3" xfId="6290" xr:uid="{00000000-0005-0000-0000-0000100B0000}"/>
    <cellStyle name="Currency 3 2 3 2 5 3 2" xfId="14740" xr:uid="{8D697FB8-1690-4541-AD01-8463B9C228CE}"/>
    <cellStyle name="Currency 3 2 3 2 5 3 2 2" xfId="40914" xr:uid="{75581DE2-D9B8-4A06-AB64-87FADB20EC6A}"/>
    <cellStyle name="Currency 3 2 3 2 5 3 3" xfId="31635" xr:uid="{3028B5FB-3586-4420-8EEF-809C284AC90E}"/>
    <cellStyle name="Currency 3 2 3 2 5 3 4" xfId="23187" xr:uid="{5E9BBC0A-E866-43AF-90A8-2091FFA1F46F}"/>
    <cellStyle name="Currency 3 2 3 2 5 4" xfId="10522" xr:uid="{093F903F-E18F-47C0-936D-64EC24881099}"/>
    <cellStyle name="Currency 3 2 3 2 5 4 2" xfId="36697" xr:uid="{65B5F4DF-14D7-4E83-8030-7F7B3BEC93B1}"/>
    <cellStyle name="Currency 3 2 3 2 5 5" xfId="27417" xr:uid="{800876D7-26BF-4B1E-94BB-B806F2EB1BBD}"/>
    <cellStyle name="Currency 3 2 3 2 5 6" xfId="18970" xr:uid="{C7ADE265-F0E3-4834-9763-A45313C840B0}"/>
    <cellStyle name="Currency 3 2 3 2 6" xfId="2419" xr:uid="{00000000-0005-0000-0000-0000110B0000}"/>
    <cellStyle name="Currency 3 2 3 2 6 2" xfId="6703" xr:uid="{00000000-0005-0000-0000-0000120B0000}"/>
    <cellStyle name="Currency 3 2 3 2 6 2 2" xfId="15153" xr:uid="{BC6DA6FC-E10B-4744-B4E6-4B082816F64F}"/>
    <cellStyle name="Currency 3 2 3 2 6 2 2 2" xfId="41327" xr:uid="{F04234C8-4110-4E36-9A1C-EDBAD630431A}"/>
    <cellStyle name="Currency 3 2 3 2 6 2 3" xfId="32048" xr:uid="{53649AA2-5E08-407E-803A-D93D8AD2B930}"/>
    <cellStyle name="Currency 3 2 3 2 6 2 4" xfId="23600" xr:uid="{F5FADDDF-49F3-4A89-87D0-F0CF427AF8A2}"/>
    <cellStyle name="Currency 3 2 3 2 6 3" xfId="10935" xr:uid="{0BA4A733-1792-498A-ADB9-CBEA24AC6B74}"/>
    <cellStyle name="Currency 3 2 3 2 6 3 2" xfId="37110" xr:uid="{D1CD371E-F0E9-47F4-AEAF-ADB0836A4956}"/>
    <cellStyle name="Currency 3 2 3 2 6 4" xfId="27830" xr:uid="{36559FE5-28E3-49B2-A80C-E264F3143AE3}"/>
    <cellStyle name="Currency 3 2 3 2 6 5" xfId="19383" xr:uid="{36D26F47-464C-49E1-A17E-5804E707E48B}"/>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B30D1154-0202-4670-95EA-EBD903AB591C}"/>
    <cellStyle name="Currency 3 2 3 2 8 2 2 2" xfId="41644" xr:uid="{584E508D-50DD-46B0-9CB9-0FB4DA45A3F0}"/>
    <cellStyle name="Currency 3 2 3 2 8 2 3" xfId="32365" xr:uid="{4A8976BB-ECBA-454B-B55E-B657F219CBD2}"/>
    <cellStyle name="Currency 3 2 3 2 8 2 4" xfId="23917" xr:uid="{85E2649B-708E-458F-884E-CD246132384F}"/>
    <cellStyle name="Currency 3 2 3 2 8 3" xfId="11252" xr:uid="{3CA2A5FB-FB26-48D5-8E45-E1546C6C4B31}"/>
    <cellStyle name="Currency 3 2 3 2 8 3 2" xfId="37427" xr:uid="{F6B32ADA-7AF4-44A0-8B92-F0096C843D30}"/>
    <cellStyle name="Currency 3 2 3 2 8 4" xfId="28147" xr:uid="{EC350DFA-B339-4D44-B572-8314E20189C3}"/>
    <cellStyle name="Currency 3 2 3 2 8 5" xfId="19700" xr:uid="{93F07632-4C60-4D9F-B0A4-5285ABE80D9B}"/>
    <cellStyle name="Currency 3 2 3 2 9" xfId="4637" xr:uid="{00000000-0005-0000-0000-0000160B0000}"/>
    <cellStyle name="Currency 3 2 3 2 9 2" xfId="13087" xr:uid="{D9D6D1B9-E4E8-4006-89BA-9AD38170591D}"/>
    <cellStyle name="Currency 3 2 3 2 9 2 2" xfId="39261" xr:uid="{A4F7D649-A897-4E84-9DD8-DB61B7173B91}"/>
    <cellStyle name="Currency 3 2 3 2 9 3" xfId="29982" xr:uid="{BAD5A790-502D-404C-9ABF-C35CF9718D06}"/>
    <cellStyle name="Currency 3 2 3 2 9 4" xfId="21534" xr:uid="{6EC9E468-8354-490F-9917-39FA303303D4}"/>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17E427D6-DF2B-4A61-AC41-2E5E72988243}"/>
    <cellStyle name="Currency 3 2 3 3 2 2 2 2" xfId="41819" xr:uid="{4DF7AEBF-BD7A-429D-B6A1-813CE7DB0809}"/>
    <cellStyle name="Currency 3 2 3 3 2 2 3" xfId="32540" xr:uid="{BDFB4D20-A09B-4B57-9CB3-30D2D90F7D37}"/>
    <cellStyle name="Currency 3 2 3 3 2 2 4" xfId="24092" xr:uid="{83C2F9D5-A0EC-4E79-AE3F-5992A5A6395F}"/>
    <cellStyle name="Currency 3 2 3 3 2 3" xfId="11427" xr:uid="{33267A98-368E-4250-86A8-CA55EEAB5398}"/>
    <cellStyle name="Currency 3 2 3 3 2 3 2" xfId="37602" xr:uid="{50321193-B52B-4BB6-9D41-B4DDD9551F4B}"/>
    <cellStyle name="Currency 3 2 3 3 2 4" xfId="28322" xr:uid="{745567E5-13C7-4A28-8BFE-A0F8128CF325}"/>
    <cellStyle name="Currency 3 2 3 3 2 5" xfId="19875" xr:uid="{008E5904-E745-4F2A-BEDE-639504EC3929}"/>
    <cellStyle name="Currency 3 2 3 3 3" xfId="5050" xr:uid="{00000000-0005-0000-0000-00001A0B0000}"/>
    <cellStyle name="Currency 3 2 3 3 3 2" xfId="13500" xr:uid="{EDD0CE65-A5A7-40CB-B9E5-2D317D30B8C6}"/>
    <cellStyle name="Currency 3 2 3 3 3 2 2" xfId="39674" xr:uid="{09DFAE5E-8D79-4A5F-9298-BE492EF55B49}"/>
    <cellStyle name="Currency 3 2 3 3 3 3" xfId="30395" xr:uid="{C0603855-598D-4A44-B228-CADB7F404E4D}"/>
    <cellStyle name="Currency 3 2 3 3 3 4" xfId="21947" xr:uid="{FE792A07-9085-4A1C-BE85-53B021CF7A4D}"/>
    <cellStyle name="Currency 3 2 3 3 4" xfId="9282" xr:uid="{62F7CBFF-222C-46CD-BB23-C12EE3EC9BCB}"/>
    <cellStyle name="Currency 3 2 3 3 4 2" xfId="35457" xr:uid="{344E4BD3-A5F5-40D3-92E5-127E5629E405}"/>
    <cellStyle name="Currency 3 2 3 3 5" xfId="34627" xr:uid="{5C78EED1-796E-4854-A10A-6AA6ECDB650A}"/>
    <cellStyle name="Currency 3 2 3 3 6" xfId="26177" xr:uid="{DEF60ADA-32B4-4642-819D-2C8AB6ADAD3B}"/>
    <cellStyle name="Currency 3 2 3 3 7" xfId="17730" xr:uid="{5AFE5F75-AAB1-4FC3-A7CE-1C9E92600A2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74D813A0-524F-4D58-9366-34A6A1318369}"/>
    <cellStyle name="Currency 3 2 3 4 2 2 2 2" xfId="42232" xr:uid="{85E4027B-6629-417D-B2D7-CBBDA55E06DA}"/>
    <cellStyle name="Currency 3 2 3 4 2 2 3" xfId="32953" xr:uid="{209C5954-0ED7-4DBF-8D7C-B5FBFC7B3DFC}"/>
    <cellStyle name="Currency 3 2 3 4 2 2 4" xfId="24505" xr:uid="{E425ED1C-479D-4413-815D-43F4C813ECF6}"/>
    <cellStyle name="Currency 3 2 3 4 2 3" xfId="11840" xr:uid="{93368559-8A49-42C9-99BD-AC5D2193E368}"/>
    <cellStyle name="Currency 3 2 3 4 2 3 2" xfId="38015" xr:uid="{0B5F642D-7DC4-4532-95A7-C585BAA35C19}"/>
    <cellStyle name="Currency 3 2 3 4 2 4" xfId="28735" xr:uid="{0F9A59AE-EB60-4ED7-8FA1-6413FA808C4D}"/>
    <cellStyle name="Currency 3 2 3 4 2 5" xfId="20288" xr:uid="{318C447A-AA26-45CD-8859-3FA2AACCC1C0}"/>
    <cellStyle name="Currency 3 2 3 4 3" xfId="5463" xr:uid="{00000000-0005-0000-0000-00001E0B0000}"/>
    <cellStyle name="Currency 3 2 3 4 3 2" xfId="13913" xr:uid="{0A8BFD6A-2DEB-4FD6-B2C1-1FE3E400BB98}"/>
    <cellStyle name="Currency 3 2 3 4 3 2 2" xfId="40087" xr:uid="{7AAF5CBA-D2EE-4D1C-AB4F-91E267D06103}"/>
    <cellStyle name="Currency 3 2 3 4 3 3" xfId="30808" xr:uid="{AFB3E323-DD9F-4776-87A2-C0BA8E3247CA}"/>
    <cellStyle name="Currency 3 2 3 4 3 4" xfId="22360" xr:uid="{621F642B-E661-40D3-997A-88EEAE365BDE}"/>
    <cellStyle name="Currency 3 2 3 4 4" xfId="9695" xr:uid="{E5E047DC-6152-4608-BDDE-1F1496F2B19D}"/>
    <cellStyle name="Currency 3 2 3 4 4 2" xfId="35870" xr:uid="{5AED2D10-0F5E-4100-8A80-BB3C3EEA2199}"/>
    <cellStyle name="Currency 3 2 3 4 5" xfId="26590" xr:uid="{CDC6BA55-4913-470E-95E7-CF733F769030}"/>
    <cellStyle name="Currency 3 2 3 4 6" xfId="18143" xr:uid="{798A7D36-7664-48FB-AA23-42F5F6C1A09D}"/>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72B07332-4A8B-4FEE-81CA-BA8FF090615C}"/>
    <cellStyle name="Currency 3 2 3 5 2 2 2 2" xfId="42645" xr:uid="{A355CD77-D368-4D46-B27C-F838F92D2AAE}"/>
    <cellStyle name="Currency 3 2 3 5 2 2 3" xfId="33366" xr:uid="{522E70A7-F8BF-4A93-ABB3-D66497130CBD}"/>
    <cellStyle name="Currency 3 2 3 5 2 2 4" xfId="24918" xr:uid="{45FC5303-90A1-4103-8A05-502965CB1CC9}"/>
    <cellStyle name="Currency 3 2 3 5 2 3" xfId="12253" xr:uid="{6EB71E3F-5BA1-4DF6-8C4F-8545047563CE}"/>
    <cellStyle name="Currency 3 2 3 5 2 3 2" xfId="38428" xr:uid="{8360859B-1338-4345-83B0-D59E60296985}"/>
    <cellStyle name="Currency 3 2 3 5 2 4" xfId="29148" xr:uid="{6123392A-CB24-41E4-8E43-EBF87093BC7E}"/>
    <cellStyle name="Currency 3 2 3 5 2 5" xfId="20701" xr:uid="{E13F88EA-DEE9-4186-BC40-B528963A4097}"/>
    <cellStyle name="Currency 3 2 3 5 3" xfId="5876" xr:uid="{00000000-0005-0000-0000-0000220B0000}"/>
    <cellStyle name="Currency 3 2 3 5 3 2" xfId="14326" xr:uid="{FADF717A-D44F-48B3-BC5C-AF0341CAD434}"/>
    <cellStyle name="Currency 3 2 3 5 3 2 2" xfId="40500" xr:uid="{24C5920D-5D40-4B61-935A-6039DA44A3A7}"/>
    <cellStyle name="Currency 3 2 3 5 3 3" xfId="31221" xr:uid="{C86FD4BD-FC3E-42E3-B255-82B196CA6A06}"/>
    <cellStyle name="Currency 3 2 3 5 3 4" xfId="22773" xr:uid="{B225E0B7-A037-412B-950C-2535A9043AF3}"/>
    <cellStyle name="Currency 3 2 3 5 4" xfId="10108" xr:uid="{DD4A00E7-0280-4A63-84FA-96D9AECAE5D9}"/>
    <cellStyle name="Currency 3 2 3 5 4 2" xfId="36283" xr:uid="{F6243C56-2BD5-4C25-AE73-358A95317AF5}"/>
    <cellStyle name="Currency 3 2 3 5 5" xfId="27003" xr:uid="{53F6EBF3-019C-4DFF-B3AE-F7D1CD9F6D41}"/>
    <cellStyle name="Currency 3 2 3 5 6" xfId="18556" xr:uid="{F308DFD7-F968-414B-B39A-D1EF9928971B}"/>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32BA0861-43DB-4C25-874F-FBDB61072050}"/>
    <cellStyle name="Currency 3 2 3 6 2 2 2 2" xfId="43058" xr:uid="{230ADA15-44E2-499D-87EA-124443C50337}"/>
    <cellStyle name="Currency 3 2 3 6 2 2 3" xfId="33779" xr:uid="{D1EBAE3A-7F79-44B5-BB68-011592D056E0}"/>
    <cellStyle name="Currency 3 2 3 6 2 2 4" xfId="25331" xr:uid="{03FA03EB-2F95-4182-A975-37B65F53C08D}"/>
    <cellStyle name="Currency 3 2 3 6 2 3" xfId="12666" xr:uid="{8147F0FB-0DA7-4C34-857E-41F22D46BA02}"/>
    <cellStyle name="Currency 3 2 3 6 2 3 2" xfId="38841" xr:uid="{524B1371-3674-4872-81AC-A6CACC03F56F}"/>
    <cellStyle name="Currency 3 2 3 6 2 4" xfId="29561" xr:uid="{BEA266A5-5C07-4C84-8D43-D6359AB1DF46}"/>
    <cellStyle name="Currency 3 2 3 6 2 5" xfId="21114" xr:uid="{3C9DC191-9A5F-4605-8BE8-AF7D6EF7D268}"/>
    <cellStyle name="Currency 3 2 3 6 3" xfId="6289" xr:uid="{00000000-0005-0000-0000-0000260B0000}"/>
    <cellStyle name="Currency 3 2 3 6 3 2" xfId="14739" xr:uid="{E930F578-583B-4FAE-80C0-0C935EB46EF1}"/>
    <cellStyle name="Currency 3 2 3 6 3 2 2" xfId="40913" xr:uid="{0DF8E8F5-55DA-4981-BA0B-D8FBC8ED515E}"/>
    <cellStyle name="Currency 3 2 3 6 3 3" xfId="31634" xr:uid="{35286944-09E1-4E89-91F1-ACA7A1083D8F}"/>
    <cellStyle name="Currency 3 2 3 6 3 4" xfId="23186" xr:uid="{E23A2BAC-9E7B-405A-B6C8-861D9311EA76}"/>
    <cellStyle name="Currency 3 2 3 6 4" xfId="10521" xr:uid="{40E4DD6F-9753-4520-9557-04E71B19248D}"/>
    <cellStyle name="Currency 3 2 3 6 4 2" xfId="36696" xr:uid="{84BE754D-56B0-49BA-AFAF-6D0C928B68C0}"/>
    <cellStyle name="Currency 3 2 3 6 5" xfId="27416" xr:uid="{AE0F5C48-8AA6-40F5-BFE0-662E54376454}"/>
    <cellStyle name="Currency 3 2 3 6 6" xfId="18969" xr:uid="{C16CB1C3-E63C-4C3C-9AA2-731B0143B7FB}"/>
    <cellStyle name="Currency 3 2 3 7" xfId="2418" xr:uid="{00000000-0005-0000-0000-0000270B0000}"/>
    <cellStyle name="Currency 3 2 3 7 2" xfId="6702" xr:uid="{00000000-0005-0000-0000-0000280B0000}"/>
    <cellStyle name="Currency 3 2 3 7 2 2" xfId="15152" xr:uid="{42A84D05-FDB1-4C38-9064-D78C851F4D1C}"/>
    <cellStyle name="Currency 3 2 3 7 2 2 2" xfId="41326" xr:uid="{5ED0584F-8239-4F69-BA24-A10D51984954}"/>
    <cellStyle name="Currency 3 2 3 7 2 3" xfId="32047" xr:uid="{5532FCEF-007D-45BD-9FBE-0E083B3B57E1}"/>
    <cellStyle name="Currency 3 2 3 7 2 4" xfId="23599" xr:uid="{7CF50CB3-15EE-4172-AF48-A43EB3319580}"/>
    <cellStyle name="Currency 3 2 3 7 3" xfId="10934" xr:uid="{F09E1C75-8A86-4E63-89AF-C04E1A896177}"/>
    <cellStyle name="Currency 3 2 3 7 3 2" xfId="37109" xr:uid="{777152FD-0A59-4487-867E-5437D8BEEC5F}"/>
    <cellStyle name="Currency 3 2 3 7 4" xfId="27829" xr:uid="{A6476C01-C4FC-4E48-958A-BDE2F7289DEF}"/>
    <cellStyle name="Currency 3 2 3 7 5" xfId="19382" xr:uid="{3FCE7226-03B5-4EBB-9391-DF041EC08BF5}"/>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7A2D9E81-6AA6-4CDF-9F67-51DA25A31BFE}"/>
    <cellStyle name="Currency 3 2 3 9 2 2 2" xfId="41643" xr:uid="{E62A9431-5AC7-44AD-A8A3-EFFD2D6EEFB0}"/>
    <cellStyle name="Currency 3 2 3 9 2 3" xfId="32364" xr:uid="{B3936613-1DCE-48BE-A881-FC0AB88FE888}"/>
    <cellStyle name="Currency 3 2 3 9 2 4" xfId="23916" xr:uid="{54F7F770-7867-4228-8DE1-318BEE0CC128}"/>
    <cellStyle name="Currency 3 2 3 9 3" xfId="11251" xr:uid="{C833A2CE-FCC5-4E06-A891-CD2FEB2E7C75}"/>
    <cellStyle name="Currency 3 2 3 9 3 2" xfId="37426" xr:uid="{F5BB8771-19A0-4F4A-A050-609CDD98A560}"/>
    <cellStyle name="Currency 3 2 3 9 4" xfId="28146" xr:uid="{B543BF22-8215-44DF-8B66-AD2BD25F85A7}"/>
    <cellStyle name="Currency 3 2 3 9 5" xfId="19699" xr:uid="{6E8FC59D-EBCA-4BB7-9480-17FDD25BEFD8}"/>
    <cellStyle name="Currency 3 2 4" xfId="184" xr:uid="{00000000-0005-0000-0000-00002C0B0000}"/>
    <cellStyle name="Currency 3 2 4 10" xfId="8870" xr:uid="{A8F90A70-4E76-49B4-B084-E0CD2134EDD3}"/>
    <cellStyle name="Currency 3 2 4 10 2" xfId="35045" xr:uid="{9B0D2EAE-D2D4-4FF9-A12A-5F100393CC44}"/>
    <cellStyle name="Currency 3 2 4 11" xfId="34213" xr:uid="{D0AFD925-B301-420B-AC84-769D2C865B49}"/>
    <cellStyle name="Currency 3 2 4 12" xfId="25765" xr:uid="{DDC98317-36C1-4B02-8FA7-BB9FF696516F}"/>
    <cellStyle name="Currency 3 2 4 13" xfId="17318" xr:uid="{EB418B35-A00E-461C-AE56-65DEEFDCDC9B}"/>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3556AFB5-C83E-42A1-9C9E-54572870C383}"/>
    <cellStyle name="Currency 3 2 4 2 2 2 2 2" xfId="41821" xr:uid="{6B55E687-BA39-4E53-8159-E885FC962BE5}"/>
    <cellStyle name="Currency 3 2 4 2 2 2 3" xfId="32542" xr:uid="{BBE1AADB-A0E5-4A17-B869-87491B764FD6}"/>
    <cellStyle name="Currency 3 2 4 2 2 2 4" xfId="24094" xr:uid="{36FB132A-F28C-485E-BB7A-2E7AF2A0C251}"/>
    <cellStyle name="Currency 3 2 4 2 2 3" xfId="11429" xr:uid="{6B01C8E8-2A7F-43E4-BEA3-2BCFD39DA923}"/>
    <cellStyle name="Currency 3 2 4 2 2 3 2" xfId="37604" xr:uid="{D2CF2907-7204-4C53-9F4D-A52248602E10}"/>
    <cellStyle name="Currency 3 2 4 2 2 4" xfId="28324" xr:uid="{F39652E8-EB76-4858-9E89-3DC4C2DDA20D}"/>
    <cellStyle name="Currency 3 2 4 2 2 5" xfId="19877" xr:uid="{A76F375E-F20A-43AB-AA41-16A00749BA33}"/>
    <cellStyle name="Currency 3 2 4 2 3" xfId="5052" xr:uid="{00000000-0005-0000-0000-0000300B0000}"/>
    <cellStyle name="Currency 3 2 4 2 3 2" xfId="13502" xr:uid="{CAE1C603-EA17-4D9B-91D8-E6E7E84E5F21}"/>
    <cellStyle name="Currency 3 2 4 2 3 2 2" xfId="39676" xr:uid="{D7A01FA5-932E-4881-B5B6-BF8D21572241}"/>
    <cellStyle name="Currency 3 2 4 2 3 3" xfId="30397" xr:uid="{28616B49-C722-468D-8714-1C01CFDB5BD3}"/>
    <cellStyle name="Currency 3 2 4 2 3 4" xfId="21949" xr:uid="{17C1423D-5862-4D03-8199-BDC5CD2C2795}"/>
    <cellStyle name="Currency 3 2 4 2 4" xfId="9284" xr:uid="{D65D3C0D-F50A-4525-A47F-9B9DD68790E7}"/>
    <cellStyle name="Currency 3 2 4 2 4 2" xfId="35459" xr:uid="{826B01F2-E0F5-432B-BF05-02DBCA9BF431}"/>
    <cellStyle name="Currency 3 2 4 2 5" xfId="34629" xr:uid="{9C8E717F-F6F1-4852-8DE7-C7A2074C97E4}"/>
    <cellStyle name="Currency 3 2 4 2 6" xfId="26179" xr:uid="{B854A09A-BA55-4716-B1EB-4B3676E7A1D1}"/>
    <cellStyle name="Currency 3 2 4 2 7" xfId="17732" xr:uid="{DBCA01FA-26D1-4AF8-B5E1-26EDB60C21ED}"/>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CFBF7C8D-6F6A-47F5-B3B7-F4C28A73127A}"/>
    <cellStyle name="Currency 3 2 4 3 2 2 2 2" xfId="42234" xr:uid="{BEAFBC3A-E81D-4D95-B48F-41648F6133B0}"/>
    <cellStyle name="Currency 3 2 4 3 2 2 3" xfId="32955" xr:uid="{27C772B4-C424-415F-B9B8-E2B30943335A}"/>
    <cellStyle name="Currency 3 2 4 3 2 2 4" xfId="24507" xr:uid="{0598F6E8-1B8C-4F1D-AAFA-2285A722809B}"/>
    <cellStyle name="Currency 3 2 4 3 2 3" xfId="11842" xr:uid="{E35BDD5F-A0A2-45A7-AC71-C017BAC4D498}"/>
    <cellStyle name="Currency 3 2 4 3 2 3 2" xfId="38017" xr:uid="{288A605E-809C-43C6-8A86-EA3BFC865228}"/>
    <cellStyle name="Currency 3 2 4 3 2 4" xfId="28737" xr:uid="{2F0596BF-48C6-4121-B942-93E346271110}"/>
    <cellStyle name="Currency 3 2 4 3 2 5" xfId="20290" xr:uid="{284F2A41-8468-43D1-A4F6-A39A675EC95C}"/>
    <cellStyle name="Currency 3 2 4 3 3" xfId="5465" xr:uid="{00000000-0005-0000-0000-0000340B0000}"/>
    <cellStyle name="Currency 3 2 4 3 3 2" xfId="13915" xr:uid="{B48A8EE6-5B6A-4F39-BE0E-4CEE28FC33AE}"/>
    <cellStyle name="Currency 3 2 4 3 3 2 2" xfId="40089" xr:uid="{31F87BDF-68C9-4F66-ABC2-D71930A13CB3}"/>
    <cellStyle name="Currency 3 2 4 3 3 3" xfId="30810" xr:uid="{BCF1029B-04F0-4ED1-930E-F173543BC46B}"/>
    <cellStyle name="Currency 3 2 4 3 3 4" xfId="22362" xr:uid="{BEA1BF6F-18FF-45C4-84FB-1CEA3B39DABB}"/>
    <cellStyle name="Currency 3 2 4 3 4" xfId="9697" xr:uid="{EF96A4EA-8BFD-489B-8450-77F429488BCC}"/>
    <cellStyle name="Currency 3 2 4 3 4 2" xfId="35872" xr:uid="{4487E42A-BC34-4322-B911-D8B532C97806}"/>
    <cellStyle name="Currency 3 2 4 3 5" xfId="26592" xr:uid="{4369A9CF-9634-461D-898B-F5B321A344FB}"/>
    <cellStyle name="Currency 3 2 4 3 6" xfId="18145" xr:uid="{91590582-6FD1-4AAD-8205-62CAFA660E17}"/>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94493691-DA43-41B6-9F99-79C201C1B327}"/>
    <cellStyle name="Currency 3 2 4 4 2 2 2 2" xfId="42647" xr:uid="{154D2986-5879-4490-B624-2CB53FE2D341}"/>
    <cellStyle name="Currency 3 2 4 4 2 2 3" xfId="33368" xr:uid="{AE33C791-DEA7-49A0-BE16-CE3F2C54E575}"/>
    <cellStyle name="Currency 3 2 4 4 2 2 4" xfId="24920" xr:uid="{1D299E55-B6FA-4EE9-BDF1-562AA838B272}"/>
    <cellStyle name="Currency 3 2 4 4 2 3" xfId="12255" xr:uid="{31E9F72E-1C26-446C-A33F-C77C6EBB0917}"/>
    <cellStyle name="Currency 3 2 4 4 2 3 2" xfId="38430" xr:uid="{191E2B2E-B80B-4B45-B078-06B00C6D351B}"/>
    <cellStyle name="Currency 3 2 4 4 2 4" xfId="29150" xr:uid="{4BEB2310-1625-40B6-9D1F-6332D37A06A2}"/>
    <cellStyle name="Currency 3 2 4 4 2 5" xfId="20703" xr:uid="{B227C5FE-91C5-48F9-9620-D04DBC18F13B}"/>
    <cellStyle name="Currency 3 2 4 4 3" xfId="5878" xr:uid="{00000000-0005-0000-0000-0000380B0000}"/>
    <cellStyle name="Currency 3 2 4 4 3 2" xfId="14328" xr:uid="{0DC04E00-C237-4F50-9AFD-CD4FB89CB678}"/>
    <cellStyle name="Currency 3 2 4 4 3 2 2" xfId="40502" xr:uid="{927493AE-D16A-477F-AF57-6D26FA7218FD}"/>
    <cellStyle name="Currency 3 2 4 4 3 3" xfId="31223" xr:uid="{E9B42026-63E1-4634-B02E-255D5D26D869}"/>
    <cellStyle name="Currency 3 2 4 4 3 4" xfId="22775" xr:uid="{E6D382E7-41B8-4003-BFB8-FBCC16A21656}"/>
    <cellStyle name="Currency 3 2 4 4 4" xfId="10110" xr:uid="{D475460A-5ED5-44CF-8F44-D7B81DD4B135}"/>
    <cellStyle name="Currency 3 2 4 4 4 2" xfId="36285" xr:uid="{FF47FFC5-B948-410E-9ABD-3273BA0BF229}"/>
    <cellStyle name="Currency 3 2 4 4 5" xfId="27005" xr:uid="{C1E85A7A-7E79-485D-9005-02C0CC7DA04D}"/>
    <cellStyle name="Currency 3 2 4 4 6" xfId="18558" xr:uid="{70FF5B81-8B8C-4A11-AEF3-607091A6BDFE}"/>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836D90F2-ABBB-4C83-BDF1-30ACED22D649}"/>
    <cellStyle name="Currency 3 2 4 5 2 2 2 2" xfId="43060" xr:uid="{1A22C2F5-88BB-4A3B-8E85-6A954FD64071}"/>
    <cellStyle name="Currency 3 2 4 5 2 2 3" xfId="33781" xr:uid="{180F533E-D358-4105-80B9-B30C1D284401}"/>
    <cellStyle name="Currency 3 2 4 5 2 2 4" xfId="25333" xr:uid="{2B00733E-7B69-4E23-9D5B-8F85AEAC389F}"/>
    <cellStyle name="Currency 3 2 4 5 2 3" xfId="12668" xr:uid="{24487FEA-AB31-4B2A-AFC2-E26C0E64E436}"/>
    <cellStyle name="Currency 3 2 4 5 2 3 2" xfId="38843" xr:uid="{67352BB2-C4C7-44AC-92A5-1670F1CC101D}"/>
    <cellStyle name="Currency 3 2 4 5 2 4" xfId="29563" xr:uid="{D130378F-71A4-4A50-B873-919232E21A00}"/>
    <cellStyle name="Currency 3 2 4 5 2 5" xfId="21116" xr:uid="{3A628158-7E67-4F2B-8532-E43DBB2D285B}"/>
    <cellStyle name="Currency 3 2 4 5 3" xfId="6291" xr:uid="{00000000-0005-0000-0000-00003C0B0000}"/>
    <cellStyle name="Currency 3 2 4 5 3 2" xfId="14741" xr:uid="{44BD47AC-BB0D-435A-BED7-AAE3115F809D}"/>
    <cellStyle name="Currency 3 2 4 5 3 2 2" xfId="40915" xr:uid="{EAC3772F-60EE-4FF7-A8A0-C41C59136C41}"/>
    <cellStyle name="Currency 3 2 4 5 3 3" xfId="31636" xr:uid="{D1E3534A-FFD9-4525-8F1F-B162E42F0B77}"/>
    <cellStyle name="Currency 3 2 4 5 3 4" xfId="23188" xr:uid="{B7E222E8-33AF-4D58-BBAA-D553A3A5621E}"/>
    <cellStyle name="Currency 3 2 4 5 4" xfId="10523" xr:uid="{C208DA95-826D-4C68-A0D0-7EDACA26641C}"/>
    <cellStyle name="Currency 3 2 4 5 4 2" xfId="36698" xr:uid="{905B286A-2859-44C6-BAB4-4E62422B2122}"/>
    <cellStyle name="Currency 3 2 4 5 5" xfId="27418" xr:uid="{FDB92729-57B6-4638-8C44-067195B01966}"/>
    <cellStyle name="Currency 3 2 4 5 6" xfId="18971" xr:uid="{CAA7F83C-131E-472A-942C-1268B605CB2B}"/>
    <cellStyle name="Currency 3 2 4 6" xfId="2420" xr:uid="{00000000-0005-0000-0000-00003D0B0000}"/>
    <cellStyle name="Currency 3 2 4 6 2" xfId="6704" xr:uid="{00000000-0005-0000-0000-00003E0B0000}"/>
    <cellStyle name="Currency 3 2 4 6 2 2" xfId="15154" xr:uid="{E7E3983C-42BD-48AC-9CF3-25EEF59FEEFA}"/>
    <cellStyle name="Currency 3 2 4 6 2 2 2" xfId="41328" xr:uid="{5CF6C694-5661-4BA0-A1CA-ED451D156984}"/>
    <cellStyle name="Currency 3 2 4 6 2 3" xfId="32049" xr:uid="{DA877754-D7E4-41C1-BECA-F1B48343B0A6}"/>
    <cellStyle name="Currency 3 2 4 6 2 4" xfId="23601" xr:uid="{CD2A1028-E5D9-452A-B73A-7F789AC0F65F}"/>
    <cellStyle name="Currency 3 2 4 6 3" xfId="10936" xr:uid="{B7DAE0C7-FF82-40DE-B71E-7706961FCBC2}"/>
    <cellStyle name="Currency 3 2 4 6 3 2" xfId="37111" xr:uid="{34F0F3F0-B864-4F85-9BB8-DA255CD960B3}"/>
    <cellStyle name="Currency 3 2 4 6 4" xfId="27831" xr:uid="{C236317E-5085-4622-A787-59F3B4886EE2}"/>
    <cellStyle name="Currency 3 2 4 6 5" xfId="19384" xr:uid="{15DFC7D1-2900-4FEE-8C7F-C1F9F66AE37D}"/>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BFF88968-964B-465F-AE66-BC6E14AD6448}"/>
    <cellStyle name="Currency 3 2 4 8 2 2 2" xfId="41645" xr:uid="{290B2D9E-EDC4-4B9F-8A71-082A4EF1DDCA}"/>
    <cellStyle name="Currency 3 2 4 8 2 3" xfId="32366" xr:uid="{2C5DFDAC-3871-451F-B3BD-22BB41FB6E72}"/>
    <cellStyle name="Currency 3 2 4 8 2 4" xfId="23918" xr:uid="{F617479D-F7E1-495D-87C5-CBA9C7A8C17A}"/>
    <cellStyle name="Currency 3 2 4 8 3" xfId="11253" xr:uid="{D27D523C-0F17-4556-A9C6-D881CED043CC}"/>
    <cellStyle name="Currency 3 2 4 8 3 2" xfId="37428" xr:uid="{73931C0A-F51C-4BF8-9452-22A04FE534B7}"/>
    <cellStyle name="Currency 3 2 4 8 4" xfId="28148" xr:uid="{EE26DEE8-96E4-4A37-A179-5901316F583A}"/>
    <cellStyle name="Currency 3 2 4 8 5" xfId="19701" xr:uid="{185B8704-F4EA-400D-AA7E-FF7A8851C253}"/>
    <cellStyle name="Currency 3 2 4 9" xfId="4638" xr:uid="{00000000-0005-0000-0000-0000420B0000}"/>
    <cellStyle name="Currency 3 2 4 9 2" xfId="13088" xr:uid="{A56ED6F4-7C05-4463-9F3F-28742A6545D9}"/>
    <cellStyle name="Currency 3 2 4 9 2 2" xfId="39262" xr:uid="{C9D17350-6B15-4208-A947-63E2FC53DED7}"/>
    <cellStyle name="Currency 3 2 4 9 3" xfId="29983" xr:uid="{C5E40C2F-03AF-4C21-8F98-827E127BEDE3}"/>
    <cellStyle name="Currency 3 2 4 9 4" xfId="21535" xr:uid="{CD870931-1F32-4858-8299-7E0CE06EE4F5}"/>
    <cellStyle name="Currency 3 2 5" xfId="185" xr:uid="{00000000-0005-0000-0000-0000430B0000}"/>
    <cellStyle name="Currency 3 2 5 10" xfId="8871" xr:uid="{8778358E-ACAF-4B33-95B3-8121B17DE909}"/>
    <cellStyle name="Currency 3 2 5 10 2" xfId="35046" xr:uid="{CD1916DF-8E37-419C-95A9-3E80DC752BA5}"/>
    <cellStyle name="Currency 3 2 5 11" xfId="34214" xr:uid="{79282CBC-D4E6-4731-B146-F6561E5881CA}"/>
    <cellStyle name="Currency 3 2 5 12" xfId="25766" xr:uid="{037E742A-B2CC-40E4-90B4-CCDB0DCCB028}"/>
    <cellStyle name="Currency 3 2 5 13" xfId="17319" xr:uid="{C79DFA58-B43F-4BDD-8F4E-4D4C6DDDEF29}"/>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9399DEFC-215A-4597-86AA-EC179EE85073}"/>
    <cellStyle name="Currency 3 2 5 2 2 2 2 2" xfId="41822" xr:uid="{9315C88A-759F-480F-9EFF-40EF6FEC9263}"/>
    <cellStyle name="Currency 3 2 5 2 2 2 3" xfId="32543" xr:uid="{A0302EF7-FACA-4A49-80B7-8FF5F4302644}"/>
    <cellStyle name="Currency 3 2 5 2 2 2 4" xfId="24095" xr:uid="{3EA30F69-D810-4516-89FD-39E5B20FA582}"/>
    <cellStyle name="Currency 3 2 5 2 2 3" xfId="11430" xr:uid="{2CFD0BA2-D73A-45F4-BE65-DD42259D97AE}"/>
    <cellStyle name="Currency 3 2 5 2 2 3 2" xfId="37605" xr:uid="{BED57264-5B22-4718-9E16-95DB49895C9C}"/>
    <cellStyle name="Currency 3 2 5 2 2 4" xfId="28325" xr:uid="{65E3B440-A7DF-41FD-BED2-10C1DC55D650}"/>
    <cellStyle name="Currency 3 2 5 2 2 5" xfId="19878" xr:uid="{36F30C91-03DB-4872-9692-4BB38EBF62A9}"/>
    <cellStyle name="Currency 3 2 5 2 3" xfId="5053" xr:uid="{00000000-0005-0000-0000-0000470B0000}"/>
    <cellStyle name="Currency 3 2 5 2 3 2" xfId="13503" xr:uid="{605321D3-45BC-42B1-B3D4-6CA38DAE7A4E}"/>
    <cellStyle name="Currency 3 2 5 2 3 2 2" xfId="39677" xr:uid="{839A7449-1F3E-4E69-A384-00D0489A7450}"/>
    <cellStyle name="Currency 3 2 5 2 3 3" xfId="30398" xr:uid="{3B839079-31FC-4387-AEFA-8921445D05F5}"/>
    <cellStyle name="Currency 3 2 5 2 3 4" xfId="21950" xr:uid="{9F9C290F-041A-445F-9309-ADB3BB81D902}"/>
    <cellStyle name="Currency 3 2 5 2 4" xfId="9285" xr:uid="{02A45271-3623-4B67-B8C1-3FB61F7D59B6}"/>
    <cellStyle name="Currency 3 2 5 2 4 2" xfId="35460" xr:uid="{C57DB905-A3FD-41C8-91D3-3EB9617A3C43}"/>
    <cellStyle name="Currency 3 2 5 2 5" xfId="34630" xr:uid="{309BBA0F-243F-42C3-8C13-293DAF93DCBC}"/>
    <cellStyle name="Currency 3 2 5 2 6" xfId="26180" xr:uid="{D425979D-A82F-43D4-8B17-0036247F53B5}"/>
    <cellStyle name="Currency 3 2 5 2 7" xfId="17733" xr:uid="{F643D12A-C804-45A4-9FC1-E11894C8D264}"/>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AD98F085-D6AE-406D-8CB5-806C9E9B87D8}"/>
    <cellStyle name="Currency 3 2 5 3 2 2 2 2" xfId="42235" xr:uid="{88C86A7E-E53F-4668-8233-988DA6DB9DE1}"/>
    <cellStyle name="Currency 3 2 5 3 2 2 3" xfId="32956" xr:uid="{DD2A39DB-025D-467B-BF60-0CF4A24DDE4E}"/>
    <cellStyle name="Currency 3 2 5 3 2 2 4" xfId="24508" xr:uid="{7BC1CBEC-C913-4F01-81D5-D503626B8327}"/>
    <cellStyle name="Currency 3 2 5 3 2 3" xfId="11843" xr:uid="{CB55DB66-40AB-48D7-A4A8-181587B2D7DA}"/>
    <cellStyle name="Currency 3 2 5 3 2 3 2" xfId="38018" xr:uid="{375388C7-68DB-4718-93DA-5A871F1F7351}"/>
    <cellStyle name="Currency 3 2 5 3 2 4" xfId="28738" xr:uid="{2ADF37DD-C46E-4534-9993-CBB197E5BD11}"/>
    <cellStyle name="Currency 3 2 5 3 2 5" xfId="20291" xr:uid="{FCE0B572-8AAF-4097-A6FD-FFC048A077CB}"/>
    <cellStyle name="Currency 3 2 5 3 3" xfId="5466" xr:uid="{00000000-0005-0000-0000-00004B0B0000}"/>
    <cellStyle name="Currency 3 2 5 3 3 2" xfId="13916" xr:uid="{08A1C7D0-56CD-4E01-AC06-05A99545C818}"/>
    <cellStyle name="Currency 3 2 5 3 3 2 2" xfId="40090" xr:uid="{C05CF354-D6FE-472C-8708-35D0B8D2BC46}"/>
    <cellStyle name="Currency 3 2 5 3 3 3" xfId="30811" xr:uid="{9B44583C-253F-4475-83F6-1C3C890EC30B}"/>
    <cellStyle name="Currency 3 2 5 3 3 4" xfId="22363" xr:uid="{FC8E07B1-D7EA-4224-98D1-69303B87C916}"/>
    <cellStyle name="Currency 3 2 5 3 4" xfId="9698" xr:uid="{8E4D74A7-534E-405C-ADB4-F6A41F442822}"/>
    <cellStyle name="Currency 3 2 5 3 4 2" xfId="35873" xr:uid="{4C1FB28D-D2F9-442F-9488-095D7126DC1D}"/>
    <cellStyle name="Currency 3 2 5 3 5" xfId="26593" xr:uid="{058FA1B8-B652-455D-8664-A89D5FC90291}"/>
    <cellStyle name="Currency 3 2 5 3 6" xfId="18146" xr:uid="{239D45DD-4ED9-4BBE-9418-832A14D39AC8}"/>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FF751517-E1A9-4C76-BC64-336FE1D4DC1D}"/>
    <cellStyle name="Currency 3 2 5 4 2 2 2 2" xfId="42648" xr:uid="{6BB2E0E6-7645-4E71-A0B3-2BD31D772C78}"/>
    <cellStyle name="Currency 3 2 5 4 2 2 3" xfId="33369" xr:uid="{B703EB33-6E43-46B1-8A8D-5834E731CA76}"/>
    <cellStyle name="Currency 3 2 5 4 2 2 4" xfId="24921" xr:uid="{BE0E6DA6-804F-42E8-B3AF-7A670FCA5066}"/>
    <cellStyle name="Currency 3 2 5 4 2 3" xfId="12256" xr:uid="{1E5D8370-0230-4107-9B7C-422E39F46A8D}"/>
    <cellStyle name="Currency 3 2 5 4 2 3 2" xfId="38431" xr:uid="{D11EA6C1-5079-48E2-8FAC-F0D49ECAF97A}"/>
    <cellStyle name="Currency 3 2 5 4 2 4" xfId="29151" xr:uid="{FBB76C93-2F06-46A7-95FC-1BE1EE54FC82}"/>
    <cellStyle name="Currency 3 2 5 4 2 5" xfId="20704" xr:uid="{758684B2-782D-4C55-BC21-12EEB6F6BA88}"/>
    <cellStyle name="Currency 3 2 5 4 3" xfId="5879" xr:uid="{00000000-0005-0000-0000-00004F0B0000}"/>
    <cellStyle name="Currency 3 2 5 4 3 2" xfId="14329" xr:uid="{26B056ED-77AF-4BAA-9BA2-A9C3E8B68493}"/>
    <cellStyle name="Currency 3 2 5 4 3 2 2" xfId="40503" xr:uid="{38DF28FE-C06F-4ED9-93BF-3849B9DFC564}"/>
    <cellStyle name="Currency 3 2 5 4 3 3" xfId="31224" xr:uid="{A332A693-9E36-4985-9154-C1DBAB1C63BB}"/>
    <cellStyle name="Currency 3 2 5 4 3 4" xfId="22776" xr:uid="{5C71EB54-F04F-4746-BB89-300808F5E9B0}"/>
    <cellStyle name="Currency 3 2 5 4 4" xfId="10111" xr:uid="{32F58C82-EA3A-492C-B525-40F9522086EC}"/>
    <cellStyle name="Currency 3 2 5 4 4 2" xfId="36286" xr:uid="{3A461046-68D9-41AA-B43B-8E8221C7AA54}"/>
    <cellStyle name="Currency 3 2 5 4 5" xfId="27006" xr:uid="{3B756E7E-927F-4D83-895B-DB88B738A617}"/>
    <cellStyle name="Currency 3 2 5 4 6" xfId="18559" xr:uid="{D0A7D4A3-AE2D-41B5-A772-D57550D9119D}"/>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1A0F95D9-713C-4D9F-AB90-71C06A671E98}"/>
    <cellStyle name="Currency 3 2 5 5 2 2 2 2" xfId="43061" xr:uid="{73AE4517-53EA-491F-BA1D-9DB100475309}"/>
    <cellStyle name="Currency 3 2 5 5 2 2 3" xfId="33782" xr:uid="{FC42002F-C38C-4C86-A084-E84BBE6CDFDE}"/>
    <cellStyle name="Currency 3 2 5 5 2 2 4" xfId="25334" xr:uid="{83608126-6CB2-4689-A0FD-1EB3C4C6E80D}"/>
    <cellStyle name="Currency 3 2 5 5 2 3" xfId="12669" xr:uid="{7DDA862F-C3B8-42F1-82A5-867E471076F8}"/>
    <cellStyle name="Currency 3 2 5 5 2 3 2" xfId="38844" xr:uid="{76114754-1D23-4FDD-8EBE-EF6F70937452}"/>
    <cellStyle name="Currency 3 2 5 5 2 4" xfId="29564" xr:uid="{18197881-DE19-4BDF-B38E-639A3A547160}"/>
    <cellStyle name="Currency 3 2 5 5 2 5" xfId="21117" xr:uid="{21FA5376-25BA-4656-9042-B462E3561CD7}"/>
    <cellStyle name="Currency 3 2 5 5 3" xfId="6292" xr:uid="{00000000-0005-0000-0000-0000530B0000}"/>
    <cellStyle name="Currency 3 2 5 5 3 2" xfId="14742" xr:uid="{0582EEE5-F2C1-41BB-BF6A-72D169A28F34}"/>
    <cellStyle name="Currency 3 2 5 5 3 2 2" xfId="40916" xr:uid="{FFBEB786-4F53-4DBE-BAE6-6FD6D9526C76}"/>
    <cellStyle name="Currency 3 2 5 5 3 3" xfId="31637" xr:uid="{C98ACFB8-C19F-4A36-BCBA-947A2B64FA6B}"/>
    <cellStyle name="Currency 3 2 5 5 3 4" xfId="23189" xr:uid="{54BF4463-A494-439A-A2F6-3631DA85991E}"/>
    <cellStyle name="Currency 3 2 5 5 4" xfId="10524" xr:uid="{48E730BB-DB74-472A-AC7A-0BF09AFDE232}"/>
    <cellStyle name="Currency 3 2 5 5 4 2" xfId="36699" xr:uid="{4586FBDB-617A-4684-A115-22F6D05357F6}"/>
    <cellStyle name="Currency 3 2 5 5 5" xfId="27419" xr:uid="{F2392E94-2ACC-4B97-9CC5-D07A1D7B32FB}"/>
    <cellStyle name="Currency 3 2 5 5 6" xfId="18972" xr:uid="{ECF7908E-00F5-421D-9C40-1A8C61BB6A41}"/>
    <cellStyle name="Currency 3 2 5 6" xfId="2421" xr:uid="{00000000-0005-0000-0000-0000540B0000}"/>
    <cellStyle name="Currency 3 2 5 6 2" xfId="6705" xr:uid="{00000000-0005-0000-0000-0000550B0000}"/>
    <cellStyle name="Currency 3 2 5 6 2 2" xfId="15155" xr:uid="{5D6ED752-DD89-464B-B372-CD89F0CC1B14}"/>
    <cellStyle name="Currency 3 2 5 6 2 2 2" xfId="41329" xr:uid="{7E184F49-B10B-449A-9283-41819010543D}"/>
    <cellStyle name="Currency 3 2 5 6 2 3" xfId="32050" xr:uid="{5FE40843-B3FF-4A79-BD3C-E51C0F0A8651}"/>
    <cellStyle name="Currency 3 2 5 6 2 4" xfId="23602" xr:uid="{292E4E90-626E-41A4-B6EA-1AB3A0E3296C}"/>
    <cellStyle name="Currency 3 2 5 6 3" xfId="10937" xr:uid="{9A36452C-A1D3-47D5-A9B0-884A7F165E81}"/>
    <cellStyle name="Currency 3 2 5 6 3 2" xfId="37112" xr:uid="{D3D29C89-0CAF-4D1F-B693-D9BDB0D5BA47}"/>
    <cellStyle name="Currency 3 2 5 6 4" xfId="27832" xr:uid="{F4703AD4-1136-4678-96DC-48AEC7F9B5F0}"/>
    <cellStyle name="Currency 3 2 5 6 5" xfId="19385" xr:uid="{945044E4-CCB9-4C1C-9DF4-FE9F51B93A59}"/>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4DE99444-E986-4947-A65E-CA4349E088DA}"/>
    <cellStyle name="Currency 3 2 5 8 2 2 2" xfId="41646" xr:uid="{E8C38929-EFF2-4526-87D4-E25F2483A1DB}"/>
    <cellStyle name="Currency 3 2 5 8 2 3" xfId="32367" xr:uid="{7DA2577C-499D-44DF-9D39-B208092443EE}"/>
    <cellStyle name="Currency 3 2 5 8 2 4" xfId="23919" xr:uid="{99683CDB-0A47-4A83-A7F5-FC457A0F3E4D}"/>
    <cellStyle name="Currency 3 2 5 8 3" xfId="11254" xr:uid="{CD7B9E80-00D8-4970-BB18-0751F9A2942D}"/>
    <cellStyle name="Currency 3 2 5 8 3 2" xfId="37429" xr:uid="{868E13B9-7D4D-4E6D-85B0-E8E082A081D1}"/>
    <cellStyle name="Currency 3 2 5 8 4" xfId="28149" xr:uid="{1D3C5FDE-4B10-4AAF-BD3E-A11DFA627AEE}"/>
    <cellStyle name="Currency 3 2 5 8 5" xfId="19702" xr:uid="{0469B8AB-50A8-4379-9ED5-B05EC85D1CEC}"/>
    <cellStyle name="Currency 3 2 5 9" xfId="4639" xr:uid="{00000000-0005-0000-0000-0000590B0000}"/>
    <cellStyle name="Currency 3 2 5 9 2" xfId="13089" xr:uid="{5D4B8D46-0610-48E2-B54C-A3B033778E1A}"/>
    <cellStyle name="Currency 3 2 5 9 2 2" xfId="39263" xr:uid="{DD95757D-BC2B-4FC8-BC5B-55F06E83FCE8}"/>
    <cellStyle name="Currency 3 2 5 9 3" xfId="29984" xr:uid="{754CE51B-4EA1-41BD-B2B7-BEE78E46842C}"/>
    <cellStyle name="Currency 3 2 5 9 4" xfId="21536" xr:uid="{CDA0B319-2600-4142-BB9C-AB30E2711B9E}"/>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3F4965E5-E5C6-4401-845F-2801D53AE388}"/>
    <cellStyle name="Currency 5 2 2 2 10 2 2 2" xfId="41647" xr:uid="{57119B79-21B2-4A07-A9EF-1C0E5D78C446}"/>
    <cellStyle name="Currency 5 2 2 2 10 2 3" xfId="32368" xr:uid="{6A1C5B8D-C66C-45FC-BB9E-8C9C60809FBD}"/>
    <cellStyle name="Currency 5 2 2 2 10 2 4" xfId="23920" xr:uid="{09E24687-C479-489E-956F-0DA4D6437CD6}"/>
    <cellStyle name="Currency 5 2 2 2 10 3" xfId="11255" xr:uid="{D6688AD3-1B5E-44CA-88B5-9A3D9FAF4436}"/>
    <cellStyle name="Currency 5 2 2 2 10 3 2" xfId="37430" xr:uid="{07828B44-F25C-4FCA-9D68-F2F82CB21236}"/>
    <cellStyle name="Currency 5 2 2 2 10 4" xfId="28150" xr:uid="{6E423A85-17C0-4821-81C8-0C7622BB4D56}"/>
    <cellStyle name="Currency 5 2 2 2 10 5" xfId="19703" xr:uid="{CEDF3332-6C40-4814-A1B9-3FB17CF2903A}"/>
    <cellStyle name="Currency 5 2 2 2 11" xfId="4640" xr:uid="{00000000-0005-0000-0000-00006C0B0000}"/>
    <cellStyle name="Currency 5 2 2 2 11 2" xfId="13090" xr:uid="{285B2F7C-7E17-432E-91EB-653D92D878B9}"/>
    <cellStyle name="Currency 5 2 2 2 11 2 2" xfId="39264" xr:uid="{156D4D86-489C-48F7-96F9-5548021861BF}"/>
    <cellStyle name="Currency 5 2 2 2 11 3" xfId="29985" xr:uid="{ED38C794-3F5D-4E78-8340-910FB63E58C9}"/>
    <cellStyle name="Currency 5 2 2 2 11 4" xfId="21537" xr:uid="{C3B6C8C5-EE29-4571-B12A-8485BE63DA15}"/>
    <cellStyle name="Currency 5 2 2 2 12" xfId="8872" xr:uid="{83532C88-94E3-45DD-AC19-A264F77A49DE}"/>
    <cellStyle name="Currency 5 2 2 2 12 2" xfId="35047" xr:uid="{776E59CA-2383-4364-A45D-8B0D53160FD2}"/>
    <cellStyle name="Currency 5 2 2 2 13" xfId="34215" xr:uid="{AC6BE83F-BCBC-4E6B-A4A5-8EB15ADDB256}"/>
    <cellStyle name="Currency 5 2 2 2 14" xfId="25767" xr:uid="{5BC214A6-F5D2-46A7-9E9D-2B944B55B022}"/>
    <cellStyle name="Currency 5 2 2 2 15" xfId="17320" xr:uid="{4678CD3F-7BE3-4A42-B808-230D4F2CC041}"/>
    <cellStyle name="Currency 5 2 2 2 2" xfId="197" xr:uid="{00000000-0005-0000-0000-00006D0B0000}"/>
    <cellStyle name="Currency 5 2 2 2 2 10" xfId="4641" xr:uid="{00000000-0005-0000-0000-00006E0B0000}"/>
    <cellStyle name="Currency 5 2 2 2 2 10 2" xfId="13091" xr:uid="{DBDC758F-E44C-4CC9-A28D-198EDB606351}"/>
    <cellStyle name="Currency 5 2 2 2 2 10 2 2" xfId="39265" xr:uid="{5E770F84-B8E5-4A96-A472-50FCA724CDFE}"/>
    <cellStyle name="Currency 5 2 2 2 2 10 3" xfId="29986" xr:uid="{90D617AC-3BE4-4EA4-A1F2-65E51687632A}"/>
    <cellStyle name="Currency 5 2 2 2 2 10 4" xfId="21538" xr:uid="{3B47FCBC-9462-43FB-992C-9FC201CB57CC}"/>
    <cellStyle name="Currency 5 2 2 2 2 11" xfId="8873" xr:uid="{90751CB8-A93C-42A3-B311-52913727ECB8}"/>
    <cellStyle name="Currency 5 2 2 2 2 11 2" xfId="35048" xr:uid="{872057F7-57BD-4AE1-980A-E18B562AA568}"/>
    <cellStyle name="Currency 5 2 2 2 2 12" xfId="34216" xr:uid="{CF924C9B-CE0B-4D07-A848-7B8100AF1168}"/>
    <cellStyle name="Currency 5 2 2 2 2 13" xfId="25768" xr:uid="{9752EDEA-1D54-427B-9A63-6D199A286024}"/>
    <cellStyle name="Currency 5 2 2 2 2 14" xfId="17321" xr:uid="{F6F87012-7FE1-401D-8F41-AA4CDFE7A4F4}"/>
    <cellStyle name="Currency 5 2 2 2 2 2" xfId="198" xr:uid="{00000000-0005-0000-0000-00006F0B0000}"/>
    <cellStyle name="Currency 5 2 2 2 2 2 10" xfId="8874" xr:uid="{B486699F-84BB-4E43-8F9E-5FE819151B54}"/>
    <cellStyle name="Currency 5 2 2 2 2 2 10 2" xfId="35049" xr:uid="{3480C0FC-EB58-448C-9D40-FF1064B32B59}"/>
    <cellStyle name="Currency 5 2 2 2 2 2 11" xfId="34217" xr:uid="{423134D6-F0B4-4438-8DC5-4C5C98181E3E}"/>
    <cellStyle name="Currency 5 2 2 2 2 2 12" xfId="25769" xr:uid="{CBF3ED0F-54C9-4BA5-B4BF-E4758C56FDC5}"/>
    <cellStyle name="Currency 5 2 2 2 2 2 13" xfId="17322" xr:uid="{CD812FB8-FA52-4B7B-9A53-C0E5F6D4205E}"/>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B59B0028-6F4C-41ED-BC53-BAFC6022D786}"/>
    <cellStyle name="Currency 5 2 2 2 2 2 2 2 2 2 2" xfId="41825" xr:uid="{9E0945F3-0287-4F92-BE95-1F9304E1180A}"/>
    <cellStyle name="Currency 5 2 2 2 2 2 2 2 2 3" xfId="32546" xr:uid="{15B97A0C-DAB3-4777-AB7B-901D235AD560}"/>
    <cellStyle name="Currency 5 2 2 2 2 2 2 2 2 4" xfId="24098" xr:uid="{F42A8063-BD31-4B0B-ADB2-F7E689E81BB8}"/>
    <cellStyle name="Currency 5 2 2 2 2 2 2 2 3" xfId="11433" xr:uid="{02A27095-D7F6-47CF-A480-047429F96200}"/>
    <cellStyle name="Currency 5 2 2 2 2 2 2 2 3 2" xfId="37608" xr:uid="{B2690D77-ABBF-4B0F-ACC3-5FD0E6D17EC6}"/>
    <cellStyle name="Currency 5 2 2 2 2 2 2 2 4" xfId="28328" xr:uid="{E4DA3B5F-AF1B-4CEF-B6F2-0F95E351C602}"/>
    <cellStyle name="Currency 5 2 2 2 2 2 2 2 5" xfId="19881" xr:uid="{100C61A3-C604-4331-A996-08618C10BAC5}"/>
    <cellStyle name="Currency 5 2 2 2 2 2 2 3" xfId="5056" xr:uid="{00000000-0005-0000-0000-0000730B0000}"/>
    <cellStyle name="Currency 5 2 2 2 2 2 2 3 2" xfId="13506" xr:uid="{F7B30946-E789-4BFC-B3F0-70C91A8F60FC}"/>
    <cellStyle name="Currency 5 2 2 2 2 2 2 3 2 2" xfId="39680" xr:uid="{C16A9D9E-F829-4555-A957-0021AB3B691E}"/>
    <cellStyle name="Currency 5 2 2 2 2 2 2 3 3" xfId="30401" xr:uid="{16BFA7BA-8BF7-4033-AFA1-9A7231639D6C}"/>
    <cellStyle name="Currency 5 2 2 2 2 2 2 3 4" xfId="21953" xr:uid="{BA933DBD-6415-438E-BFCA-7A7863CDBC2A}"/>
    <cellStyle name="Currency 5 2 2 2 2 2 2 4" xfId="9288" xr:uid="{5397EE88-211A-417A-892A-7565831E0679}"/>
    <cellStyle name="Currency 5 2 2 2 2 2 2 4 2" xfId="35463" xr:uid="{3CEEBD72-1FC6-4563-A975-D69A5BF39908}"/>
    <cellStyle name="Currency 5 2 2 2 2 2 2 5" xfId="34633" xr:uid="{BB94E02F-9626-49F9-A81A-04C82195BC7A}"/>
    <cellStyle name="Currency 5 2 2 2 2 2 2 6" xfId="26183" xr:uid="{C2E5F8BF-6861-49F3-8317-DCE9603D9054}"/>
    <cellStyle name="Currency 5 2 2 2 2 2 2 7" xfId="17736" xr:uid="{4751266A-0EC0-4532-9E40-673CB580B13A}"/>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05FD5C99-1C7D-41F8-B9B0-7A03FB35840D}"/>
    <cellStyle name="Currency 5 2 2 2 2 2 3 2 2 2 2" xfId="42238" xr:uid="{E20EBCEF-0395-43BB-87A8-EB244F0AF8AE}"/>
    <cellStyle name="Currency 5 2 2 2 2 2 3 2 2 3" xfId="32959" xr:uid="{658437CA-0466-41E8-AFCB-558B1E037AA7}"/>
    <cellStyle name="Currency 5 2 2 2 2 2 3 2 2 4" xfId="24511" xr:uid="{F01EFC9A-1117-48C1-B393-02E7110A7035}"/>
    <cellStyle name="Currency 5 2 2 2 2 2 3 2 3" xfId="11846" xr:uid="{57075946-4F0F-41E2-A956-FE844C09E599}"/>
    <cellStyle name="Currency 5 2 2 2 2 2 3 2 3 2" xfId="38021" xr:uid="{AFAD8188-3C02-41D5-9CE9-FCEE82CC125F}"/>
    <cellStyle name="Currency 5 2 2 2 2 2 3 2 4" xfId="28741" xr:uid="{A2AF4DA1-53AE-4FE0-8F3A-4C92B98D46D5}"/>
    <cellStyle name="Currency 5 2 2 2 2 2 3 2 5" xfId="20294" xr:uid="{A961B75C-A1ED-43AB-A30C-E09A3A23ACB5}"/>
    <cellStyle name="Currency 5 2 2 2 2 2 3 3" xfId="5469" xr:uid="{00000000-0005-0000-0000-0000770B0000}"/>
    <cellStyle name="Currency 5 2 2 2 2 2 3 3 2" xfId="13919" xr:uid="{128B8D0C-4D17-472F-BD83-2DF0006CAB7A}"/>
    <cellStyle name="Currency 5 2 2 2 2 2 3 3 2 2" xfId="40093" xr:uid="{F0F11CF2-586A-4EFC-A6B7-E51AFFA1C1E0}"/>
    <cellStyle name="Currency 5 2 2 2 2 2 3 3 3" xfId="30814" xr:uid="{91A7D2EE-B0FF-4769-857D-3FA465689AA6}"/>
    <cellStyle name="Currency 5 2 2 2 2 2 3 3 4" xfId="22366" xr:uid="{AA543B28-97BD-4F25-ABDE-0F9CC4F3B917}"/>
    <cellStyle name="Currency 5 2 2 2 2 2 3 4" xfId="9701" xr:uid="{34A00A51-D7C4-4C72-B9B7-D979C8F30225}"/>
    <cellStyle name="Currency 5 2 2 2 2 2 3 4 2" xfId="35876" xr:uid="{0138ED31-689C-4FB4-871D-D00C7DA77DC8}"/>
    <cellStyle name="Currency 5 2 2 2 2 2 3 5" xfId="26596" xr:uid="{CEFAD17A-976A-46C2-83E5-EB11D624F987}"/>
    <cellStyle name="Currency 5 2 2 2 2 2 3 6" xfId="18149" xr:uid="{AA6425B9-A5E9-430D-BE19-E004B91D8827}"/>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2FECAEB0-018F-4C8F-B03D-35BD3B765829}"/>
    <cellStyle name="Currency 5 2 2 2 2 2 4 2 2 2 2" xfId="42651" xr:uid="{796AC225-C4D9-4E13-AFA8-56A456E22783}"/>
    <cellStyle name="Currency 5 2 2 2 2 2 4 2 2 3" xfId="33372" xr:uid="{915537E0-C86E-40D0-8106-739AD648003A}"/>
    <cellStyle name="Currency 5 2 2 2 2 2 4 2 2 4" xfId="24924" xr:uid="{7A7BEACC-B861-4FB1-80C6-0F9F2B4F2499}"/>
    <cellStyle name="Currency 5 2 2 2 2 2 4 2 3" xfId="12259" xr:uid="{36C8809C-E298-4E98-A612-FD977CDC3B45}"/>
    <cellStyle name="Currency 5 2 2 2 2 2 4 2 3 2" xfId="38434" xr:uid="{BBE3A489-D73C-4250-8095-5C3977447658}"/>
    <cellStyle name="Currency 5 2 2 2 2 2 4 2 4" xfId="29154" xr:uid="{E45C704E-52AB-4967-B740-779ECB7FBCFB}"/>
    <cellStyle name="Currency 5 2 2 2 2 2 4 2 5" xfId="20707" xr:uid="{1ADA7DA5-BCF9-42C2-B2E5-2B3A09F0330B}"/>
    <cellStyle name="Currency 5 2 2 2 2 2 4 3" xfId="5882" xr:uid="{00000000-0005-0000-0000-00007B0B0000}"/>
    <cellStyle name="Currency 5 2 2 2 2 2 4 3 2" xfId="14332" xr:uid="{3941535C-2A75-496B-A06F-14B0A0520FA9}"/>
    <cellStyle name="Currency 5 2 2 2 2 2 4 3 2 2" xfId="40506" xr:uid="{3C32452A-E1D4-4297-BFE9-3CD810018D8E}"/>
    <cellStyle name="Currency 5 2 2 2 2 2 4 3 3" xfId="31227" xr:uid="{6290C669-1696-4AA1-BEBA-854E7BDE8ADA}"/>
    <cellStyle name="Currency 5 2 2 2 2 2 4 3 4" xfId="22779" xr:uid="{D0C9894A-0F06-46AC-A47C-4EE6077C7670}"/>
    <cellStyle name="Currency 5 2 2 2 2 2 4 4" xfId="10114" xr:uid="{C90B656C-B9E2-4B09-B5E2-1862726A8206}"/>
    <cellStyle name="Currency 5 2 2 2 2 2 4 4 2" xfId="36289" xr:uid="{6D3A52B0-7F2B-43FA-85CD-AFC0E57B38B2}"/>
    <cellStyle name="Currency 5 2 2 2 2 2 4 5" xfId="27009" xr:uid="{F96D5773-A569-4C74-BECD-608E2BCAA80A}"/>
    <cellStyle name="Currency 5 2 2 2 2 2 4 6" xfId="18562" xr:uid="{888BF2F5-C211-4020-8892-D0510593B651}"/>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CF7FE99F-00EB-4D0E-9722-98B8EE1AE61C}"/>
    <cellStyle name="Currency 5 2 2 2 2 2 5 2 2 2 2" xfId="43064" xr:uid="{B416F41A-6462-4060-9F75-4F6C01A3EC7E}"/>
    <cellStyle name="Currency 5 2 2 2 2 2 5 2 2 3" xfId="33785" xr:uid="{DF8E09E6-1EEF-44C6-BECA-1354DD2BC69F}"/>
    <cellStyle name="Currency 5 2 2 2 2 2 5 2 2 4" xfId="25337" xr:uid="{08F893FB-28FB-4756-B7BD-1879CBA727C3}"/>
    <cellStyle name="Currency 5 2 2 2 2 2 5 2 3" xfId="12672" xr:uid="{24BC8BBF-AB81-420E-8F2D-E556903F4F10}"/>
    <cellStyle name="Currency 5 2 2 2 2 2 5 2 3 2" xfId="38847" xr:uid="{6A1ECFFA-F86F-4520-AB2D-4B93C59B1A9B}"/>
    <cellStyle name="Currency 5 2 2 2 2 2 5 2 4" xfId="29567" xr:uid="{8E7BE120-C9CE-4BD7-AD6B-B257BC5A35EC}"/>
    <cellStyle name="Currency 5 2 2 2 2 2 5 2 5" xfId="21120" xr:uid="{E15B91B0-9C82-4B04-A457-AE03F306B3AE}"/>
    <cellStyle name="Currency 5 2 2 2 2 2 5 3" xfId="6295" xr:uid="{00000000-0005-0000-0000-00007F0B0000}"/>
    <cellStyle name="Currency 5 2 2 2 2 2 5 3 2" xfId="14745" xr:uid="{ECC7427F-C049-43DD-8D58-1D78CABD6AAC}"/>
    <cellStyle name="Currency 5 2 2 2 2 2 5 3 2 2" xfId="40919" xr:uid="{6E08D0EA-B335-422F-96C7-4BC3F345C80D}"/>
    <cellStyle name="Currency 5 2 2 2 2 2 5 3 3" xfId="31640" xr:uid="{8065D48D-AADA-4723-80AB-D4620303D4DB}"/>
    <cellStyle name="Currency 5 2 2 2 2 2 5 3 4" xfId="23192" xr:uid="{B636CAC4-42F4-4DCB-8312-C716B6BF7C36}"/>
    <cellStyle name="Currency 5 2 2 2 2 2 5 4" xfId="10527" xr:uid="{6F4E4E91-0D6C-4359-830B-AC8A7E5BD204}"/>
    <cellStyle name="Currency 5 2 2 2 2 2 5 4 2" xfId="36702" xr:uid="{3F0C16EC-42D7-4AA3-82A5-9FE1B5ED802F}"/>
    <cellStyle name="Currency 5 2 2 2 2 2 5 5" xfId="27422" xr:uid="{E1B46D7A-8CCE-4DC6-A573-732B0ECD4182}"/>
    <cellStyle name="Currency 5 2 2 2 2 2 5 6" xfId="18975" xr:uid="{26AA58C4-BD40-4E3E-B9F2-B32D7A7A389D}"/>
    <cellStyle name="Currency 5 2 2 2 2 2 6" xfId="2424" xr:uid="{00000000-0005-0000-0000-0000800B0000}"/>
    <cellStyle name="Currency 5 2 2 2 2 2 6 2" xfId="6708" xr:uid="{00000000-0005-0000-0000-0000810B0000}"/>
    <cellStyle name="Currency 5 2 2 2 2 2 6 2 2" xfId="15158" xr:uid="{8F38D247-1955-4D12-8E4A-949B86E3A61A}"/>
    <cellStyle name="Currency 5 2 2 2 2 2 6 2 2 2" xfId="41332" xr:uid="{0E3D6CDA-B401-4033-BBA5-1E1B237D7280}"/>
    <cellStyle name="Currency 5 2 2 2 2 2 6 2 3" xfId="32053" xr:uid="{8E240907-83DB-4F1F-8335-E896619D3434}"/>
    <cellStyle name="Currency 5 2 2 2 2 2 6 2 4" xfId="23605" xr:uid="{AEA98A57-3E5A-4771-B343-583A540BAC93}"/>
    <cellStyle name="Currency 5 2 2 2 2 2 6 3" xfId="10940" xr:uid="{15D34E56-E60F-4D8D-81AC-4A011896AD5A}"/>
    <cellStyle name="Currency 5 2 2 2 2 2 6 3 2" xfId="37115" xr:uid="{E3C19D02-0BF0-4431-A1AF-41BD7035877D}"/>
    <cellStyle name="Currency 5 2 2 2 2 2 6 4" xfId="27835" xr:uid="{DE6ECEE3-0379-443E-A68F-2CFB01107637}"/>
    <cellStyle name="Currency 5 2 2 2 2 2 6 5" xfId="19388" xr:uid="{8D99F834-0093-43CE-9C38-2D3696C7A5C3}"/>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918BDD22-3BE5-4664-B17F-5861F0C3748A}"/>
    <cellStyle name="Currency 5 2 2 2 2 2 8 2 2 2" xfId="41649" xr:uid="{558E5B0D-AA89-4FFF-9BB7-2179A385EA70}"/>
    <cellStyle name="Currency 5 2 2 2 2 2 8 2 3" xfId="32370" xr:uid="{0B4BD5F7-1F97-4373-AEF3-769B918B8FC7}"/>
    <cellStyle name="Currency 5 2 2 2 2 2 8 2 4" xfId="23922" xr:uid="{FC4FB85E-45BD-426A-B169-4F46CBBBD769}"/>
    <cellStyle name="Currency 5 2 2 2 2 2 8 3" xfId="11257" xr:uid="{4AB3A248-CA63-4B61-8292-F2276536B499}"/>
    <cellStyle name="Currency 5 2 2 2 2 2 8 3 2" xfId="37432" xr:uid="{01045C3C-AFD1-468B-BF16-CC3ED127C5E6}"/>
    <cellStyle name="Currency 5 2 2 2 2 2 8 4" xfId="28152" xr:uid="{249F344D-1A97-4576-B495-2CAB3E489893}"/>
    <cellStyle name="Currency 5 2 2 2 2 2 8 5" xfId="19705" xr:uid="{FC1D1026-1D2E-45CD-9491-7714D620BA74}"/>
    <cellStyle name="Currency 5 2 2 2 2 2 9" xfId="4642" xr:uid="{00000000-0005-0000-0000-0000850B0000}"/>
    <cellStyle name="Currency 5 2 2 2 2 2 9 2" xfId="13092" xr:uid="{852B5E04-0475-43FC-8E59-92C99D9D0DAB}"/>
    <cellStyle name="Currency 5 2 2 2 2 2 9 2 2" xfId="39266" xr:uid="{DBBA80F7-09FE-4EBE-AB6D-711355F6929D}"/>
    <cellStyle name="Currency 5 2 2 2 2 2 9 3" xfId="29987" xr:uid="{C5776D04-36F8-48FD-BE9F-87CF321AA40A}"/>
    <cellStyle name="Currency 5 2 2 2 2 2 9 4" xfId="21539" xr:uid="{A4745CA1-E27C-4E5D-8B8B-5B7DFFD7E8BE}"/>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8CAF9864-EAA7-4D8C-AFEC-11381C07FE15}"/>
    <cellStyle name="Currency 5 2 2 2 2 3 2 2 2 2" xfId="41824" xr:uid="{ACE3D6E6-80F8-4FFF-B400-B6AA130A2150}"/>
    <cellStyle name="Currency 5 2 2 2 2 3 2 2 3" xfId="32545" xr:uid="{6A4943DD-E6A1-43EB-B7E8-4616B296ED71}"/>
    <cellStyle name="Currency 5 2 2 2 2 3 2 2 4" xfId="24097" xr:uid="{22391511-2989-4AED-A534-8F64036A0F2B}"/>
    <cellStyle name="Currency 5 2 2 2 2 3 2 3" xfId="11432" xr:uid="{10E34E7A-976E-4FC9-8C67-5CE66EEA8730}"/>
    <cellStyle name="Currency 5 2 2 2 2 3 2 3 2" xfId="37607" xr:uid="{051023FE-E634-4427-B10F-49B19BD2909C}"/>
    <cellStyle name="Currency 5 2 2 2 2 3 2 4" xfId="28327" xr:uid="{70CC80C4-DCD7-49D4-83BB-6C0C60256441}"/>
    <cellStyle name="Currency 5 2 2 2 2 3 2 5" xfId="19880" xr:uid="{07169B94-F27C-4E2D-B158-EC26732612CC}"/>
    <cellStyle name="Currency 5 2 2 2 2 3 3" xfId="5055" xr:uid="{00000000-0005-0000-0000-0000890B0000}"/>
    <cellStyle name="Currency 5 2 2 2 2 3 3 2" xfId="13505" xr:uid="{09DA0DEF-880A-4150-B859-4F1692DCBCF2}"/>
    <cellStyle name="Currency 5 2 2 2 2 3 3 2 2" xfId="39679" xr:uid="{A02D15E3-7B40-4CFE-9775-5D63701C736C}"/>
    <cellStyle name="Currency 5 2 2 2 2 3 3 3" xfId="30400" xr:uid="{F4F2A63D-3084-4E8D-8273-1BEE2C64E77C}"/>
    <cellStyle name="Currency 5 2 2 2 2 3 3 4" xfId="21952" xr:uid="{349A0A78-4688-46E2-B45F-D6250C439EDE}"/>
    <cellStyle name="Currency 5 2 2 2 2 3 4" xfId="9287" xr:uid="{B06CE285-E3F6-41CC-99C5-740F7AB826F9}"/>
    <cellStyle name="Currency 5 2 2 2 2 3 4 2" xfId="35462" xr:uid="{80D79ADF-6781-4C7C-9F58-83376EA78B12}"/>
    <cellStyle name="Currency 5 2 2 2 2 3 5" xfId="34632" xr:uid="{B066B92C-4CA0-4A6A-971F-858CCA1325B4}"/>
    <cellStyle name="Currency 5 2 2 2 2 3 6" xfId="26182" xr:uid="{FBFD2631-E29B-42DE-966B-27A6E2768A91}"/>
    <cellStyle name="Currency 5 2 2 2 2 3 7" xfId="17735" xr:uid="{D1B0372E-E325-464B-83D5-CC705D5253EA}"/>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48F2055C-B1E9-4A7B-BA17-8EF463F5F471}"/>
    <cellStyle name="Currency 5 2 2 2 2 4 2 2 2 2" xfId="42237" xr:uid="{CF679FEC-B27D-4936-A83B-5DE002413236}"/>
    <cellStyle name="Currency 5 2 2 2 2 4 2 2 3" xfId="32958" xr:uid="{642D8407-B5F3-4975-84F9-ABD2B9E17A70}"/>
    <cellStyle name="Currency 5 2 2 2 2 4 2 2 4" xfId="24510" xr:uid="{EC47AC9D-9217-46EC-9A37-F498560C5120}"/>
    <cellStyle name="Currency 5 2 2 2 2 4 2 3" xfId="11845" xr:uid="{0537246F-C07F-4FC8-A7D6-7CC02064E6AA}"/>
    <cellStyle name="Currency 5 2 2 2 2 4 2 3 2" xfId="38020" xr:uid="{294CE316-9B7C-47DF-A517-0B59B2B30AB3}"/>
    <cellStyle name="Currency 5 2 2 2 2 4 2 4" xfId="28740" xr:uid="{2C691622-238D-44B9-BD76-7E80A882509B}"/>
    <cellStyle name="Currency 5 2 2 2 2 4 2 5" xfId="20293" xr:uid="{8DDD84E1-1831-4609-A0CA-D677505FDCF8}"/>
    <cellStyle name="Currency 5 2 2 2 2 4 3" xfId="5468" xr:uid="{00000000-0005-0000-0000-00008D0B0000}"/>
    <cellStyle name="Currency 5 2 2 2 2 4 3 2" xfId="13918" xr:uid="{706AD23A-9F75-4152-A0D4-9D27925B4858}"/>
    <cellStyle name="Currency 5 2 2 2 2 4 3 2 2" xfId="40092" xr:uid="{D353441D-6056-4B58-A390-6C66E8976080}"/>
    <cellStyle name="Currency 5 2 2 2 2 4 3 3" xfId="30813" xr:uid="{B3299C41-F47B-4448-BE40-E47A3E33F194}"/>
    <cellStyle name="Currency 5 2 2 2 2 4 3 4" xfId="22365" xr:uid="{07FA79EC-171C-4FC8-AD58-4EA9D20C0B80}"/>
    <cellStyle name="Currency 5 2 2 2 2 4 4" xfId="9700" xr:uid="{B155CFA1-88A4-4C1E-B5F5-331F8F109802}"/>
    <cellStyle name="Currency 5 2 2 2 2 4 4 2" xfId="35875" xr:uid="{1C024B71-09CB-4E97-837F-7EB6797B9003}"/>
    <cellStyle name="Currency 5 2 2 2 2 4 5" xfId="26595" xr:uid="{843FCE1E-9094-4878-9150-36307E3F263D}"/>
    <cellStyle name="Currency 5 2 2 2 2 4 6" xfId="18148" xr:uid="{16BCAE02-DFAE-4DC7-BBF7-E5A8EE744D57}"/>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D4C84FE6-1A60-4886-9262-79CA506C2A3B}"/>
    <cellStyle name="Currency 5 2 2 2 2 5 2 2 2 2" xfId="42650" xr:uid="{6BEA0CC4-DF93-487D-984B-F874669145F1}"/>
    <cellStyle name="Currency 5 2 2 2 2 5 2 2 3" xfId="33371" xr:uid="{3D48BA4D-DDDC-4074-8E7C-F59629110E8F}"/>
    <cellStyle name="Currency 5 2 2 2 2 5 2 2 4" xfId="24923" xr:uid="{120702F7-2A3C-41A8-B882-3D9683A9CC9F}"/>
    <cellStyle name="Currency 5 2 2 2 2 5 2 3" xfId="12258" xr:uid="{13AF5D73-923A-4243-95CA-CC28FAEA7CD8}"/>
    <cellStyle name="Currency 5 2 2 2 2 5 2 3 2" xfId="38433" xr:uid="{FC3145A9-9E16-4167-B6DA-92C59FBDC90F}"/>
    <cellStyle name="Currency 5 2 2 2 2 5 2 4" xfId="29153" xr:uid="{2F312083-BC07-4BBF-ADB1-7B43BBCFF02B}"/>
    <cellStyle name="Currency 5 2 2 2 2 5 2 5" xfId="20706" xr:uid="{1D32DA11-72C0-4366-B862-C4EC7845DFCF}"/>
    <cellStyle name="Currency 5 2 2 2 2 5 3" xfId="5881" xr:uid="{00000000-0005-0000-0000-0000910B0000}"/>
    <cellStyle name="Currency 5 2 2 2 2 5 3 2" xfId="14331" xr:uid="{833EF491-1970-42B9-A1AF-25D56F825334}"/>
    <cellStyle name="Currency 5 2 2 2 2 5 3 2 2" xfId="40505" xr:uid="{6E66F1E9-DA72-4234-B7FE-91205DCA7D59}"/>
    <cellStyle name="Currency 5 2 2 2 2 5 3 3" xfId="31226" xr:uid="{C07FE895-23F3-4D11-B279-3797A5E05BE6}"/>
    <cellStyle name="Currency 5 2 2 2 2 5 3 4" xfId="22778" xr:uid="{C8FF7B7D-98E7-4442-B740-88A1AE7FE870}"/>
    <cellStyle name="Currency 5 2 2 2 2 5 4" xfId="10113" xr:uid="{9AB948C1-7553-4485-A3B6-38CF4A5DC015}"/>
    <cellStyle name="Currency 5 2 2 2 2 5 4 2" xfId="36288" xr:uid="{E540BA7D-07A8-4BC0-9606-36CA05072721}"/>
    <cellStyle name="Currency 5 2 2 2 2 5 5" xfId="27008" xr:uid="{C5C14A86-587C-4EA0-B361-AD31BFB43629}"/>
    <cellStyle name="Currency 5 2 2 2 2 5 6" xfId="18561" xr:uid="{3CBACC36-095E-4F37-ACC4-0BD040A38DD8}"/>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BAF14F8C-DF6A-44F8-A231-220343E2B936}"/>
    <cellStyle name="Currency 5 2 2 2 2 6 2 2 2 2" xfId="43063" xr:uid="{6110168E-18EA-4020-BC1A-98F32325C272}"/>
    <cellStyle name="Currency 5 2 2 2 2 6 2 2 3" xfId="33784" xr:uid="{5F3506C5-0ADA-4D3D-80AB-DA112EB2EB6B}"/>
    <cellStyle name="Currency 5 2 2 2 2 6 2 2 4" xfId="25336" xr:uid="{506C9FB5-786C-40C0-A463-3DF02DE8F6A8}"/>
    <cellStyle name="Currency 5 2 2 2 2 6 2 3" xfId="12671" xr:uid="{AD7A8FF2-BCEE-4D45-8907-AF075EDC26AD}"/>
    <cellStyle name="Currency 5 2 2 2 2 6 2 3 2" xfId="38846" xr:uid="{8B76EA6E-678A-4416-B02F-F6C9306E3D77}"/>
    <cellStyle name="Currency 5 2 2 2 2 6 2 4" xfId="29566" xr:uid="{7C89E19D-4192-4E35-BDAC-98A9102DCE76}"/>
    <cellStyle name="Currency 5 2 2 2 2 6 2 5" xfId="21119" xr:uid="{7B5C7F31-EA3B-40F3-8CCB-730C27A58DE5}"/>
    <cellStyle name="Currency 5 2 2 2 2 6 3" xfId="6294" xr:uid="{00000000-0005-0000-0000-0000950B0000}"/>
    <cellStyle name="Currency 5 2 2 2 2 6 3 2" xfId="14744" xr:uid="{D95C73C2-FC39-46DA-B479-FF06728263B0}"/>
    <cellStyle name="Currency 5 2 2 2 2 6 3 2 2" xfId="40918" xr:uid="{78D72CEB-37C0-409C-AFA7-F918898F1943}"/>
    <cellStyle name="Currency 5 2 2 2 2 6 3 3" xfId="31639" xr:uid="{7276CC36-F188-437F-A619-9409A42F1293}"/>
    <cellStyle name="Currency 5 2 2 2 2 6 3 4" xfId="23191" xr:uid="{2529B320-5952-4CFE-B908-56DCE7899D1B}"/>
    <cellStyle name="Currency 5 2 2 2 2 6 4" xfId="10526" xr:uid="{7028E5D1-55BF-4234-ADC1-0E7182B17A96}"/>
    <cellStyle name="Currency 5 2 2 2 2 6 4 2" xfId="36701" xr:uid="{905EE632-25F0-4591-B3C8-61ECE1F8C827}"/>
    <cellStyle name="Currency 5 2 2 2 2 6 5" xfId="27421" xr:uid="{B6055B3F-07B8-45CA-9ECD-FAABE4908899}"/>
    <cellStyle name="Currency 5 2 2 2 2 6 6" xfId="18974" xr:uid="{A9BC07BF-C3A0-4CF5-A4EB-7E17E3CC10B5}"/>
    <cellStyle name="Currency 5 2 2 2 2 7" xfId="2423" xr:uid="{00000000-0005-0000-0000-0000960B0000}"/>
    <cellStyle name="Currency 5 2 2 2 2 7 2" xfId="6707" xr:uid="{00000000-0005-0000-0000-0000970B0000}"/>
    <cellStyle name="Currency 5 2 2 2 2 7 2 2" xfId="15157" xr:uid="{B2879A05-77E1-4CBB-BD88-A47399B877F7}"/>
    <cellStyle name="Currency 5 2 2 2 2 7 2 2 2" xfId="41331" xr:uid="{FBA6F610-1ACC-4780-BD17-4EAB9BA25CE1}"/>
    <cellStyle name="Currency 5 2 2 2 2 7 2 3" xfId="32052" xr:uid="{3955E990-E55A-46BF-95BE-4B6EB5B52059}"/>
    <cellStyle name="Currency 5 2 2 2 2 7 2 4" xfId="23604" xr:uid="{68442749-16FB-43C5-BB42-402B3D2A5088}"/>
    <cellStyle name="Currency 5 2 2 2 2 7 3" xfId="10939" xr:uid="{2B8438F1-6CB2-4858-9511-817000F0AE96}"/>
    <cellStyle name="Currency 5 2 2 2 2 7 3 2" xfId="37114" xr:uid="{7C42AC10-7DD4-4762-8BB1-7DF115D6F542}"/>
    <cellStyle name="Currency 5 2 2 2 2 7 4" xfId="27834" xr:uid="{AFE971FE-4EDD-43CE-93DD-5ECCF539868C}"/>
    <cellStyle name="Currency 5 2 2 2 2 7 5" xfId="19387" xr:uid="{46D3A8E6-D33D-460A-8019-5EC17CE5D6B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472F93FE-1B2F-4247-B0B5-03C1E353042E}"/>
    <cellStyle name="Currency 5 2 2 2 2 9 2 2 2" xfId="41648" xr:uid="{527CE7FB-17CD-4C73-8FCE-8B860770901C}"/>
    <cellStyle name="Currency 5 2 2 2 2 9 2 3" xfId="32369" xr:uid="{F0FFB583-D5AE-4738-B472-8E45B955D3F0}"/>
    <cellStyle name="Currency 5 2 2 2 2 9 2 4" xfId="23921" xr:uid="{3CFB6CEF-BB4C-40AF-ADF1-9067B8FD15AE}"/>
    <cellStyle name="Currency 5 2 2 2 2 9 3" xfId="11256" xr:uid="{183E97CA-8B50-4204-862B-BFAB0B0121AC}"/>
    <cellStyle name="Currency 5 2 2 2 2 9 3 2" xfId="37431" xr:uid="{E97EF13B-FB94-4AA8-ABA4-7A748B4F9370}"/>
    <cellStyle name="Currency 5 2 2 2 2 9 4" xfId="28151" xr:uid="{D8B44712-D09F-4B59-9C68-B3F2AFE08A3A}"/>
    <cellStyle name="Currency 5 2 2 2 2 9 5" xfId="19704" xr:uid="{F51FFBD9-6988-4FAB-9BC0-DA1C8A334F38}"/>
    <cellStyle name="Currency 5 2 2 2 3" xfId="199" xr:uid="{00000000-0005-0000-0000-00009B0B0000}"/>
    <cellStyle name="Currency 5 2 2 2 3 10" xfId="8875" xr:uid="{131BBD32-1BA0-4C8A-8BD9-914D91205B8D}"/>
    <cellStyle name="Currency 5 2 2 2 3 10 2" xfId="35050" xr:uid="{303E3E74-8441-4EB1-8DA0-1896B48949E8}"/>
    <cellStyle name="Currency 5 2 2 2 3 11" xfId="34218" xr:uid="{52EDEB8F-1C5C-4E80-A04D-548C55664088}"/>
    <cellStyle name="Currency 5 2 2 2 3 12" xfId="25770" xr:uid="{CBB89932-670D-424D-A1AD-9100F0FFADDD}"/>
    <cellStyle name="Currency 5 2 2 2 3 13" xfId="17323" xr:uid="{382E9A29-7BAE-490A-8097-3A2293EA2466}"/>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993AA4AB-B175-40D3-80CD-F56A4BD418F3}"/>
    <cellStyle name="Currency 5 2 2 2 3 2 2 2 2 2" xfId="41826" xr:uid="{58BAFC9F-D790-4AF0-9443-B72363A84E4E}"/>
    <cellStyle name="Currency 5 2 2 2 3 2 2 2 3" xfId="32547" xr:uid="{9DDBFDFC-A2B4-4196-907C-5DF3F1FEF997}"/>
    <cellStyle name="Currency 5 2 2 2 3 2 2 2 4" xfId="24099" xr:uid="{D0BB081B-9E27-45D0-BA42-8A88ADB295EB}"/>
    <cellStyle name="Currency 5 2 2 2 3 2 2 3" xfId="11434" xr:uid="{5DCAE27B-05EE-41AE-B48D-150548E498A1}"/>
    <cellStyle name="Currency 5 2 2 2 3 2 2 3 2" xfId="37609" xr:uid="{04395053-A3D6-4E44-8BBB-93044880B91B}"/>
    <cellStyle name="Currency 5 2 2 2 3 2 2 4" xfId="28329" xr:uid="{84B056DD-9C6F-4E81-A50D-A6AB762EC7CB}"/>
    <cellStyle name="Currency 5 2 2 2 3 2 2 5" xfId="19882" xr:uid="{99E8FA97-3A99-4F71-B383-91E26626B892}"/>
    <cellStyle name="Currency 5 2 2 2 3 2 3" xfId="5057" xr:uid="{00000000-0005-0000-0000-00009F0B0000}"/>
    <cellStyle name="Currency 5 2 2 2 3 2 3 2" xfId="13507" xr:uid="{58E04E61-53E9-4FF4-9021-4456E69A230C}"/>
    <cellStyle name="Currency 5 2 2 2 3 2 3 2 2" xfId="39681" xr:uid="{F6D4636A-AB41-4997-A48F-103BCD8C2223}"/>
    <cellStyle name="Currency 5 2 2 2 3 2 3 3" xfId="30402" xr:uid="{E52E105B-4BB0-4901-90AC-01EAC8465E22}"/>
    <cellStyle name="Currency 5 2 2 2 3 2 3 4" xfId="21954" xr:uid="{6255F5E7-839C-4D4D-A1CF-0C5D50C83CE6}"/>
    <cellStyle name="Currency 5 2 2 2 3 2 4" xfId="9289" xr:uid="{F89FAB93-E97D-4FA1-9D97-3502ACD9CEE2}"/>
    <cellStyle name="Currency 5 2 2 2 3 2 4 2" xfId="35464" xr:uid="{64682F96-406F-4DB2-9EC6-AA028747425C}"/>
    <cellStyle name="Currency 5 2 2 2 3 2 5" xfId="34634" xr:uid="{F9029983-B5EE-435F-B1FC-0182B0074840}"/>
    <cellStyle name="Currency 5 2 2 2 3 2 6" xfId="26184" xr:uid="{C332CDBD-5782-4785-A0C6-23B85CB24512}"/>
    <cellStyle name="Currency 5 2 2 2 3 2 7" xfId="17737" xr:uid="{A49246BB-1DC7-4F9B-99D5-5D3723AA07B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F50EC463-C441-45CE-BFA6-F051EA7C73D9}"/>
    <cellStyle name="Currency 5 2 2 2 3 3 2 2 2 2" xfId="42239" xr:uid="{CD5D56A9-838B-4D43-BC54-97AE7BF09D31}"/>
    <cellStyle name="Currency 5 2 2 2 3 3 2 2 3" xfId="32960" xr:uid="{4D825E6C-B882-4067-9289-325499BAA6B1}"/>
    <cellStyle name="Currency 5 2 2 2 3 3 2 2 4" xfId="24512" xr:uid="{1C24907D-B39E-424E-B0D2-443C1539CD53}"/>
    <cellStyle name="Currency 5 2 2 2 3 3 2 3" xfId="11847" xr:uid="{6F7D64FD-C046-4D4B-BB25-B9C5BB28BC9B}"/>
    <cellStyle name="Currency 5 2 2 2 3 3 2 3 2" xfId="38022" xr:uid="{7CA2A3B1-8DE0-4C62-920C-36ACC1793122}"/>
    <cellStyle name="Currency 5 2 2 2 3 3 2 4" xfId="28742" xr:uid="{929E235F-B41E-4B76-B1FD-F35ECCE68933}"/>
    <cellStyle name="Currency 5 2 2 2 3 3 2 5" xfId="20295" xr:uid="{B780458A-68A9-4C4B-A130-E53BC0D9F44E}"/>
    <cellStyle name="Currency 5 2 2 2 3 3 3" xfId="5470" xr:uid="{00000000-0005-0000-0000-0000A30B0000}"/>
    <cellStyle name="Currency 5 2 2 2 3 3 3 2" xfId="13920" xr:uid="{742F9E98-BB75-442E-BB3B-0E75707A0DA1}"/>
    <cellStyle name="Currency 5 2 2 2 3 3 3 2 2" xfId="40094" xr:uid="{8DC0E0BD-F16C-49DE-BE6A-366D677072A9}"/>
    <cellStyle name="Currency 5 2 2 2 3 3 3 3" xfId="30815" xr:uid="{9315D9F3-344E-4D14-BBFE-9A77F0F78B43}"/>
    <cellStyle name="Currency 5 2 2 2 3 3 3 4" xfId="22367" xr:uid="{19713D75-1352-4400-8ED4-19E87A406A4A}"/>
    <cellStyle name="Currency 5 2 2 2 3 3 4" xfId="9702" xr:uid="{FDB51E4D-60EE-4DC9-92D6-3ABA591824DE}"/>
    <cellStyle name="Currency 5 2 2 2 3 3 4 2" xfId="35877" xr:uid="{395C9C27-62F1-4CC9-92C7-857C94055AB7}"/>
    <cellStyle name="Currency 5 2 2 2 3 3 5" xfId="26597" xr:uid="{CAE052F5-290A-439B-B422-5531ADCF2614}"/>
    <cellStyle name="Currency 5 2 2 2 3 3 6" xfId="18150" xr:uid="{A402D97F-63FC-4B96-8BFF-3D1BF946458D}"/>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FD0164DB-F815-47F1-9FF3-F28611F3AD38}"/>
    <cellStyle name="Currency 5 2 2 2 3 4 2 2 2 2" xfId="42652" xr:uid="{E22A7B2A-A231-4B9D-AB2A-BB545DA36116}"/>
    <cellStyle name="Currency 5 2 2 2 3 4 2 2 3" xfId="33373" xr:uid="{7E0BE1CD-5F1F-497D-8EB9-DA18690F8DB7}"/>
    <cellStyle name="Currency 5 2 2 2 3 4 2 2 4" xfId="24925" xr:uid="{EBDD53CD-7E9B-45E3-8257-70AD51B07E7A}"/>
    <cellStyle name="Currency 5 2 2 2 3 4 2 3" xfId="12260" xr:uid="{7622C9AB-5C90-490E-A617-B4B0866933A4}"/>
    <cellStyle name="Currency 5 2 2 2 3 4 2 3 2" xfId="38435" xr:uid="{7C17F7D7-C66E-45B1-A0A4-4121CA6D5266}"/>
    <cellStyle name="Currency 5 2 2 2 3 4 2 4" xfId="29155" xr:uid="{8DC12CD5-AA0A-4BE2-9A6F-88FAE2BDCECB}"/>
    <cellStyle name="Currency 5 2 2 2 3 4 2 5" xfId="20708" xr:uid="{63543968-33EC-4E0B-AD59-52006A0EAA6C}"/>
    <cellStyle name="Currency 5 2 2 2 3 4 3" xfId="5883" xr:uid="{00000000-0005-0000-0000-0000A70B0000}"/>
    <cellStyle name="Currency 5 2 2 2 3 4 3 2" xfId="14333" xr:uid="{9745396E-A3E7-4279-B132-CB4A7F22BFE6}"/>
    <cellStyle name="Currency 5 2 2 2 3 4 3 2 2" xfId="40507" xr:uid="{116B9C80-7009-4D59-B6B3-512A830D5C51}"/>
    <cellStyle name="Currency 5 2 2 2 3 4 3 3" xfId="31228" xr:uid="{6E998548-85B2-4608-8B5B-2A7AAEC8A60D}"/>
    <cellStyle name="Currency 5 2 2 2 3 4 3 4" xfId="22780" xr:uid="{0E2D828C-C69C-41F7-A7CD-17B532A4AADF}"/>
    <cellStyle name="Currency 5 2 2 2 3 4 4" xfId="10115" xr:uid="{8617A33E-57F9-49C2-9BF7-22B0BD870995}"/>
    <cellStyle name="Currency 5 2 2 2 3 4 4 2" xfId="36290" xr:uid="{79787630-154A-4360-A695-51C99B7500F3}"/>
    <cellStyle name="Currency 5 2 2 2 3 4 5" xfId="27010" xr:uid="{D365E016-0CFB-42A2-B28F-23EAE2756FF2}"/>
    <cellStyle name="Currency 5 2 2 2 3 4 6" xfId="18563" xr:uid="{29CABF8E-A0E1-46A9-A3C1-748E76A35AF6}"/>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C51E12ED-D69D-4525-A2F9-BC76D7F33AEC}"/>
    <cellStyle name="Currency 5 2 2 2 3 5 2 2 2 2" xfId="43065" xr:uid="{9B826F0D-B628-4447-999D-308186EE8FE3}"/>
    <cellStyle name="Currency 5 2 2 2 3 5 2 2 3" xfId="33786" xr:uid="{2944A1C8-FC80-4B72-B596-5DE11940C997}"/>
    <cellStyle name="Currency 5 2 2 2 3 5 2 2 4" xfId="25338" xr:uid="{12AF4834-F7F4-42A9-BF3D-656898FD15E4}"/>
    <cellStyle name="Currency 5 2 2 2 3 5 2 3" xfId="12673" xr:uid="{FB558325-1E54-45F9-8ACA-B116199559E5}"/>
    <cellStyle name="Currency 5 2 2 2 3 5 2 3 2" xfId="38848" xr:uid="{D3870614-710D-4AC6-8F48-E8DBA3B9E5B2}"/>
    <cellStyle name="Currency 5 2 2 2 3 5 2 4" xfId="29568" xr:uid="{57CFAB8D-595E-4D18-BF8E-1D0EB9015F2C}"/>
    <cellStyle name="Currency 5 2 2 2 3 5 2 5" xfId="21121" xr:uid="{22BF1B84-3E96-4C41-8319-8112F8FF26EF}"/>
    <cellStyle name="Currency 5 2 2 2 3 5 3" xfId="6296" xr:uid="{00000000-0005-0000-0000-0000AB0B0000}"/>
    <cellStyle name="Currency 5 2 2 2 3 5 3 2" xfId="14746" xr:uid="{9ABA5BAB-7776-4A33-AD7D-B18DD3C31789}"/>
    <cellStyle name="Currency 5 2 2 2 3 5 3 2 2" xfId="40920" xr:uid="{55F7DB22-2724-4512-A8CB-0D71B911511C}"/>
    <cellStyle name="Currency 5 2 2 2 3 5 3 3" xfId="31641" xr:uid="{B2B31976-A045-46FC-A1A2-8B6993FF6337}"/>
    <cellStyle name="Currency 5 2 2 2 3 5 3 4" xfId="23193" xr:uid="{F238BDAC-23AF-411F-BC6D-8A179D086D4F}"/>
    <cellStyle name="Currency 5 2 2 2 3 5 4" xfId="10528" xr:uid="{7B768ED9-2F50-44F0-9A46-596F499AB433}"/>
    <cellStyle name="Currency 5 2 2 2 3 5 4 2" xfId="36703" xr:uid="{2410BF80-E1BD-486F-BC54-F7ED6E7CD249}"/>
    <cellStyle name="Currency 5 2 2 2 3 5 5" xfId="27423" xr:uid="{45CBD645-4DA0-4856-8811-C3C9B0C4A17A}"/>
    <cellStyle name="Currency 5 2 2 2 3 5 6" xfId="18976" xr:uid="{67E1AE48-7B84-43D9-8206-9D868E3F8801}"/>
    <cellStyle name="Currency 5 2 2 2 3 6" xfId="2425" xr:uid="{00000000-0005-0000-0000-0000AC0B0000}"/>
    <cellStyle name="Currency 5 2 2 2 3 6 2" xfId="6709" xr:uid="{00000000-0005-0000-0000-0000AD0B0000}"/>
    <cellStyle name="Currency 5 2 2 2 3 6 2 2" xfId="15159" xr:uid="{9E41B79F-C5C7-49F6-BEBE-A2E520CD659D}"/>
    <cellStyle name="Currency 5 2 2 2 3 6 2 2 2" xfId="41333" xr:uid="{5BD39BBE-3E42-4BE9-A423-A06A26506E25}"/>
    <cellStyle name="Currency 5 2 2 2 3 6 2 3" xfId="32054" xr:uid="{0CB1E1D0-4AC4-495F-8323-A75DA5FA7D48}"/>
    <cellStyle name="Currency 5 2 2 2 3 6 2 4" xfId="23606" xr:uid="{3439F85A-7A2D-435B-9FEA-96721B859C15}"/>
    <cellStyle name="Currency 5 2 2 2 3 6 3" xfId="10941" xr:uid="{BC146373-C455-467F-BAE0-77D25D313940}"/>
    <cellStyle name="Currency 5 2 2 2 3 6 3 2" xfId="37116" xr:uid="{B0C25A0B-7A28-482B-8BA5-4F41E50DAB5A}"/>
    <cellStyle name="Currency 5 2 2 2 3 6 4" xfId="27836" xr:uid="{4C94FDD1-4EC5-45F7-BCE3-314344318489}"/>
    <cellStyle name="Currency 5 2 2 2 3 6 5" xfId="19389" xr:uid="{0E53A850-72F5-4BD0-8530-F9BB4B8D779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F375C79E-8032-4BCE-9369-B5ED2B08AB35}"/>
    <cellStyle name="Currency 5 2 2 2 3 8 2 2 2" xfId="41650" xr:uid="{89ABCF7B-0427-4AD0-85C1-FC3794A2EF49}"/>
    <cellStyle name="Currency 5 2 2 2 3 8 2 3" xfId="32371" xr:uid="{4DE09E3E-C2E5-4000-A52C-282E5C24C330}"/>
    <cellStyle name="Currency 5 2 2 2 3 8 2 4" xfId="23923" xr:uid="{63EE6A76-1D97-41A1-8FE5-0A198C6D56F8}"/>
    <cellStyle name="Currency 5 2 2 2 3 8 3" xfId="11258" xr:uid="{38128E47-2B37-4E8D-A87E-35A0E6FBD7AF}"/>
    <cellStyle name="Currency 5 2 2 2 3 8 3 2" xfId="37433" xr:uid="{964167E3-7B6C-46C7-B181-404930E7AA86}"/>
    <cellStyle name="Currency 5 2 2 2 3 8 4" xfId="28153" xr:uid="{483CC86A-EDA6-4257-B3C4-3ACD6B25ADC4}"/>
    <cellStyle name="Currency 5 2 2 2 3 8 5" xfId="19706" xr:uid="{E9F13D62-0878-4203-B77D-2EEC357311C4}"/>
    <cellStyle name="Currency 5 2 2 2 3 9" xfId="4643" xr:uid="{00000000-0005-0000-0000-0000B10B0000}"/>
    <cellStyle name="Currency 5 2 2 2 3 9 2" xfId="13093" xr:uid="{3D4E67A6-F542-4E51-B33B-FB18D865C621}"/>
    <cellStyle name="Currency 5 2 2 2 3 9 2 2" xfId="39267" xr:uid="{C3AE4F3E-4998-4663-A5F7-8DAAFFA9C18A}"/>
    <cellStyle name="Currency 5 2 2 2 3 9 3" xfId="29988" xr:uid="{694AD82D-9DB6-472B-8B85-9315E3C88FFC}"/>
    <cellStyle name="Currency 5 2 2 2 3 9 4" xfId="21540" xr:uid="{EE01DE18-3346-4E39-8424-9C7947B41C6E}"/>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B295D73C-3CF3-4EB8-8E53-E720CCC08BFE}"/>
    <cellStyle name="Currency 5 2 2 2 4 2 2 2 2" xfId="41823" xr:uid="{2CD11A4C-A0E2-4AF2-A839-642E4DBA714A}"/>
    <cellStyle name="Currency 5 2 2 2 4 2 2 3" xfId="32544" xr:uid="{137CF22B-31A4-4B1C-A1E7-9FFA8432F512}"/>
    <cellStyle name="Currency 5 2 2 2 4 2 2 4" xfId="24096" xr:uid="{CCD59174-EDF2-4BC6-BBDA-7700CDA46101}"/>
    <cellStyle name="Currency 5 2 2 2 4 2 3" xfId="11431" xr:uid="{5D2FE1AE-BCD7-40DA-A389-94E93CC7A35B}"/>
    <cellStyle name="Currency 5 2 2 2 4 2 3 2" xfId="37606" xr:uid="{37573695-6D0F-4699-8874-EB7B2923C799}"/>
    <cellStyle name="Currency 5 2 2 2 4 2 4" xfId="28326" xr:uid="{8683964A-0D8A-4D0B-A58C-BCBB84F53DEF}"/>
    <cellStyle name="Currency 5 2 2 2 4 2 5" xfId="19879" xr:uid="{99E11AC1-1061-49CD-A3A0-BEB85880C91A}"/>
    <cellStyle name="Currency 5 2 2 2 4 3" xfId="5054" xr:uid="{00000000-0005-0000-0000-0000B50B0000}"/>
    <cellStyle name="Currency 5 2 2 2 4 3 2" xfId="13504" xr:uid="{BEDE7C80-9DA4-4BC9-B6F2-4109A33602FF}"/>
    <cellStyle name="Currency 5 2 2 2 4 3 2 2" xfId="39678" xr:uid="{1579A1A3-1029-45A4-AED4-E19752ADB1E7}"/>
    <cellStyle name="Currency 5 2 2 2 4 3 3" xfId="30399" xr:uid="{2EAD8C7F-0503-4210-8135-5F413455D5DE}"/>
    <cellStyle name="Currency 5 2 2 2 4 3 4" xfId="21951" xr:uid="{55698ABA-B5EE-42A9-B478-0DAE1ED0CE58}"/>
    <cellStyle name="Currency 5 2 2 2 4 4" xfId="9286" xr:uid="{1A27A76D-C753-4857-8739-A9CBBD2D97B3}"/>
    <cellStyle name="Currency 5 2 2 2 4 4 2" xfId="35461" xr:uid="{205782B5-0E03-4611-B04B-28FE0D757327}"/>
    <cellStyle name="Currency 5 2 2 2 4 5" xfId="34631" xr:uid="{0513967D-DB80-4A42-A3BD-4B2FE7E8E290}"/>
    <cellStyle name="Currency 5 2 2 2 4 6" xfId="26181" xr:uid="{2393E585-D959-4A68-A0E0-EBA40BFF33EE}"/>
    <cellStyle name="Currency 5 2 2 2 4 7" xfId="17734" xr:uid="{0A771F53-0C1B-4166-8837-B050BAC3A416}"/>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82B78FEB-F7D9-4F09-B2A6-33318FDE8E3D}"/>
    <cellStyle name="Currency 5 2 2 2 5 2 2 2 2" xfId="42236" xr:uid="{BF54F9A3-4A8D-48FB-B725-6283D962EFAB}"/>
    <cellStyle name="Currency 5 2 2 2 5 2 2 3" xfId="32957" xr:uid="{91182F8D-C463-4DDA-8465-67A2F21BE9A3}"/>
    <cellStyle name="Currency 5 2 2 2 5 2 2 4" xfId="24509" xr:uid="{3D751DF1-D04B-4C55-B171-49E3861BA0E6}"/>
    <cellStyle name="Currency 5 2 2 2 5 2 3" xfId="11844" xr:uid="{593A934A-C3E3-4032-8F12-5FA26DB09312}"/>
    <cellStyle name="Currency 5 2 2 2 5 2 3 2" xfId="38019" xr:uid="{A0B3A36C-D5E7-4D70-B6F3-6BE8FA769EC6}"/>
    <cellStyle name="Currency 5 2 2 2 5 2 4" xfId="28739" xr:uid="{FE6C7728-5000-43AE-873A-ABF4E81863E6}"/>
    <cellStyle name="Currency 5 2 2 2 5 2 5" xfId="20292" xr:uid="{D1ECF0FC-1D04-43E6-8C1B-7DC156752C73}"/>
    <cellStyle name="Currency 5 2 2 2 5 3" xfId="5467" xr:uid="{00000000-0005-0000-0000-0000B90B0000}"/>
    <cellStyle name="Currency 5 2 2 2 5 3 2" xfId="13917" xr:uid="{1C0B750F-CCB9-4091-BCD1-4056BE128A5C}"/>
    <cellStyle name="Currency 5 2 2 2 5 3 2 2" xfId="40091" xr:uid="{73D65EE0-1C3E-4332-A154-0DF54554BC1B}"/>
    <cellStyle name="Currency 5 2 2 2 5 3 3" xfId="30812" xr:uid="{78337BE1-15CE-4150-AE0C-17710F5568BC}"/>
    <cellStyle name="Currency 5 2 2 2 5 3 4" xfId="22364" xr:uid="{5C668EF9-A702-42B9-8EB0-D8322E697F81}"/>
    <cellStyle name="Currency 5 2 2 2 5 4" xfId="9699" xr:uid="{1D5CE08F-2D63-4C6C-B389-C8D6AA83A630}"/>
    <cellStyle name="Currency 5 2 2 2 5 4 2" xfId="35874" xr:uid="{4405D787-799C-4288-8981-299B0D841394}"/>
    <cellStyle name="Currency 5 2 2 2 5 5" xfId="26594" xr:uid="{00057BAD-1EFD-485C-8A3B-9DB18D39C59A}"/>
    <cellStyle name="Currency 5 2 2 2 5 6" xfId="18147" xr:uid="{57676898-3197-4B93-8A72-5395DF485FFD}"/>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64238557-A8D9-4A52-AAF8-5C8BEA4C6A09}"/>
    <cellStyle name="Currency 5 2 2 2 6 2 2 2 2" xfId="42649" xr:uid="{2CF610E3-DE0A-4EA6-A5C9-CC9A82891788}"/>
    <cellStyle name="Currency 5 2 2 2 6 2 2 3" xfId="33370" xr:uid="{55D75CF1-54E5-4A91-AB4D-92805FA6FBCE}"/>
    <cellStyle name="Currency 5 2 2 2 6 2 2 4" xfId="24922" xr:uid="{B2A970B2-A570-4F9F-A0F2-51A883EEAB5E}"/>
    <cellStyle name="Currency 5 2 2 2 6 2 3" xfId="12257" xr:uid="{8DFA1161-B414-4148-8BE4-18417D82182F}"/>
    <cellStyle name="Currency 5 2 2 2 6 2 3 2" xfId="38432" xr:uid="{3AC12F72-2A73-4D31-8A16-5BE9F508CF56}"/>
    <cellStyle name="Currency 5 2 2 2 6 2 4" xfId="29152" xr:uid="{3F09EF06-7615-46F3-8BC4-276A5F13B1A9}"/>
    <cellStyle name="Currency 5 2 2 2 6 2 5" xfId="20705" xr:uid="{13B9172E-4CE8-4BB4-B572-3BD416096AFB}"/>
    <cellStyle name="Currency 5 2 2 2 6 3" xfId="5880" xr:uid="{00000000-0005-0000-0000-0000BD0B0000}"/>
    <cellStyle name="Currency 5 2 2 2 6 3 2" xfId="14330" xr:uid="{412A0319-2D19-482F-B78E-9C8D5A927749}"/>
    <cellStyle name="Currency 5 2 2 2 6 3 2 2" xfId="40504" xr:uid="{C8F2CE6B-1541-4968-9745-731D433C40CC}"/>
    <cellStyle name="Currency 5 2 2 2 6 3 3" xfId="31225" xr:uid="{30287A34-1E04-464F-B267-4A97A1369360}"/>
    <cellStyle name="Currency 5 2 2 2 6 3 4" xfId="22777" xr:uid="{310356CF-F1EE-40EC-AFAF-2245CA002336}"/>
    <cellStyle name="Currency 5 2 2 2 6 4" xfId="10112" xr:uid="{28F60545-FF6B-40D2-B052-836C091E5D09}"/>
    <cellStyle name="Currency 5 2 2 2 6 4 2" xfId="36287" xr:uid="{B4ACD5C4-0273-4CDE-8DD6-33BB437E51F7}"/>
    <cellStyle name="Currency 5 2 2 2 6 5" xfId="27007" xr:uid="{649B7962-6D07-4D0C-8B43-166536B8B7C5}"/>
    <cellStyle name="Currency 5 2 2 2 6 6" xfId="18560" xr:uid="{6DC6DBBC-4C5E-462C-A764-B53C2D128EAC}"/>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41CE2D87-65B6-4149-9405-5B575331D2BE}"/>
    <cellStyle name="Currency 5 2 2 2 7 2 2 2 2" xfId="43062" xr:uid="{AC473DE3-4D32-45FD-A5FF-4CC4C93FC093}"/>
    <cellStyle name="Currency 5 2 2 2 7 2 2 3" xfId="33783" xr:uid="{644ED9AE-8953-4794-BF7D-A09BD5F040DE}"/>
    <cellStyle name="Currency 5 2 2 2 7 2 2 4" xfId="25335" xr:uid="{92BE5B90-C50C-492D-9AAD-350BBBBB1066}"/>
    <cellStyle name="Currency 5 2 2 2 7 2 3" xfId="12670" xr:uid="{B1707219-4DB3-4333-9DC4-892B91C5CF34}"/>
    <cellStyle name="Currency 5 2 2 2 7 2 3 2" xfId="38845" xr:uid="{2F0C8E89-2234-4DEA-B87A-1A1C0C68CD42}"/>
    <cellStyle name="Currency 5 2 2 2 7 2 4" xfId="29565" xr:uid="{E355137D-2A6D-4762-86EC-E60EC7A2E2F6}"/>
    <cellStyle name="Currency 5 2 2 2 7 2 5" xfId="21118" xr:uid="{97787EA3-131F-4F2A-9743-A83199DC247C}"/>
    <cellStyle name="Currency 5 2 2 2 7 3" xfId="6293" xr:uid="{00000000-0005-0000-0000-0000C10B0000}"/>
    <cellStyle name="Currency 5 2 2 2 7 3 2" xfId="14743" xr:uid="{95700E09-C579-4447-9F28-3C78F191EB31}"/>
    <cellStyle name="Currency 5 2 2 2 7 3 2 2" xfId="40917" xr:uid="{5E468917-BBE3-40CB-87C4-779B47CB0D26}"/>
    <cellStyle name="Currency 5 2 2 2 7 3 3" xfId="31638" xr:uid="{9441645C-8907-4D65-B269-3874CFDDB58A}"/>
    <cellStyle name="Currency 5 2 2 2 7 3 4" xfId="23190" xr:uid="{DCE95617-4F04-47F2-8986-002D77E20A2E}"/>
    <cellStyle name="Currency 5 2 2 2 7 4" xfId="10525" xr:uid="{8ED6047D-BF6B-4EB1-AAA0-1AF77E14ECA1}"/>
    <cellStyle name="Currency 5 2 2 2 7 4 2" xfId="36700" xr:uid="{C45A8DDE-B2F2-498F-82F3-23A2AA34B4A2}"/>
    <cellStyle name="Currency 5 2 2 2 7 5" xfId="27420" xr:uid="{14BD04EA-99C5-4505-84F2-3A76E2348DF9}"/>
    <cellStyle name="Currency 5 2 2 2 7 6" xfId="18973" xr:uid="{2E782031-EB83-42FC-B828-3CC45817A60A}"/>
    <cellStyle name="Currency 5 2 2 2 8" xfId="2422" xr:uid="{00000000-0005-0000-0000-0000C20B0000}"/>
    <cellStyle name="Currency 5 2 2 2 8 2" xfId="6706" xr:uid="{00000000-0005-0000-0000-0000C30B0000}"/>
    <cellStyle name="Currency 5 2 2 2 8 2 2" xfId="15156" xr:uid="{F5524969-6C39-46E7-B4AB-73120F78CB01}"/>
    <cellStyle name="Currency 5 2 2 2 8 2 2 2" xfId="41330" xr:uid="{A729B168-BBE6-49F5-8643-2CB107EEAECA}"/>
    <cellStyle name="Currency 5 2 2 2 8 2 3" xfId="32051" xr:uid="{ABA1BACC-D5AF-45B6-BC30-A6C2ECDA61BC}"/>
    <cellStyle name="Currency 5 2 2 2 8 2 4" xfId="23603" xr:uid="{DA58657B-34A4-43DF-8A62-8F8E7B4E71D7}"/>
    <cellStyle name="Currency 5 2 2 2 8 3" xfId="10938" xr:uid="{27562758-DBC4-4175-AAE2-DDE9FFE500BA}"/>
    <cellStyle name="Currency 5 2 2 2 8 3 2" xfId="37113" xr:uid="{5EBAFF2E-661E-49B0-AEAB-DE9D794A16E6}"/>
    <cellStyle name="Currency 5 2 2 2 8 4" xfId="27833" xr:uid="{9D61E10B-85C6-4E37-B088-49D2D59AB1C4}"/>
    <cellStyle name="Currency 5 2 2 2 8 5" xfId="19386" xr:uid="{D66CFF4A-D5F9-410D-94E8-30826AB23866}"/>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174662C2-13B6-49A2-B504-212D0F49D6F5}"/>
    <cellStyle name="Currency 5 2 2 3 10 2 2" xfId="39268" xr:uid="{55CBAE65-CBBD-465A-91CB-84B7764BAADE}"/>
    <cellStyle name="Currency 5 2 2 3 10 3" xfId="29989" xr:uid="{762CBBD8-66D1-410F-BA0D-7BAA17765077}"/>
    <cellStyle name="Currency 5 2 2 3 10 4" xfId="21541" xr:uid="{AE20977E-C226-4C2A-A1F1-B29F771B2834}"/>
    <cellStyle name="Currency 5 2 2 3 11" xfId="8876" xr:uid="{2F218FF6-8586-482D-9301-A582FE00FBA9}"/>
    <cellStyle name="Currency 5 2 2 3 11 2" xfId="35051" xr:uid="{C0D0E8E0-6B3C-43AF-9D2E-9F553CC62130}"/>
    <cellStyle name="Currency 5 2 2 3 12" xfId="34219" xr:uid="{C4F531D1-B1C3-4F9C-A307-F61D3BE29637}"/>
    <cellStyle name="Currency 5 2 2 3 13" xfId="25771" xr:uid="{D4634C57-B122-477B-A174-06474AB97799}"/>
    <cellStyle name="Currency 5 2 2 3 14" xfId="17324" xr:uid="{42E3D0CC-AF7B-4AE4-95BA-B798FD3733F0}"/>
    <cellStyle name="Currency 5 2 2 3 2" xfId="201" xr:uid="{00000000-0005-0000-0000-0000C70B0000}"/>
    <cellStyle name="Currency 5 2 2 3 2 10" xfId="8877" xr:uid="{A971B619-9732-49BD-B696-38A469379FAE}"/>
    <cellStyle name="Currency 5 2 2 3 2 10 2" xfId="35052" xr:uid="{8C6AB2BC-19A4-4471-8535-EB16130EF92B}"/>
    <cellStyle name="Currency 5 2 2 3 2 11" xfId="34220" xr:uid="{663CC53E-B58A-454B-8987-AE7FE1C153FF}"/>
    <cellStyle name="Currency 5 2 2 3 2 12" xfId="25772" xr:uid="{B79B159B-6641-4A3E-94BE-4A7781F0870A}"/>
    <cellStyle name="Currency 5 2 2 3 2 13" xfId="17325" xr:uid="{BF490B40-FA3A-4D05-B4CC-199CCFA1A5D6}"/>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42E5758B-AEC2-4DC6-97A1-68BE2129ADFA}"/>
    <cellStyle name="Currency 5 2 2 3 2 2 2 2 2 2" xfId="41828" xr:uid="{2E67206A-2E36-4E55-BC0F-07348B36CDE6}"/>
    <cellStyle name="Currency 5 2 2 3 2 2 2 2 3" xfId="32549" xr:uid="{C0ABF545-4871-40DF-A0DD-91AEDA908991}"/>
    <cellStyle name="Currency 5 2 2 3 2 2 2 2 4" xfId="24101" xr:uid="{9741CA4B-679D-4FB6-9AD3-38272ABF9F32}"/>
    <cellStyle name="Currency 5 2 2 3 2 2 2 3" xfId="11436" xr:uid="{5B0AE2D9-5448-4ED9-944F-96E0785D8AF6}"/>
    <cellStyle name="Currency 5 2 2 3 2 2 2 3 2" xfId="37611" xr:uid="{72732ED1-66C3-49AB-B666-C665DBE1A15E}"/>
    <cellStyle name="Currency 5 2 2 3 2 2 2 4" xfId="28331" xr:uid="{785C1230-0DCE-4466-9E8E-8F01E6034D3B}"/>
    <cellStyle name="Currency 5 2 2 3 2 2 2 5" xfId="19884" xr:uid="{F3ED9182-5706-4A89-955F-AE1B4CEAE4BA}"/>
    <cellStyle name="Currency 5 2 2 3 2 2 3" xfId="5059" xr:uid="{00000000-0005-0000-0000-0000CB0B0000}"/>
    <cellStyle name="Currency 5 2 2 3 2 2 3 2" xfId="13509" xr:uid="{ABB9A68A-F7FC-4FFE-887A-C8FE127E088D}"/>
    <cellStyle name="Currency 5 2 2 3 2 2 3 2 2" xfId="39683" xr:uid="{4109A31F-8DA1-48DF-A1BD-FBE14355E4AA}"/>
    <cellStyle name="Currency 5 2 2 3 2 2 3 3" xfId="30404" xr:uid="{22CE3F93-AC95-4ED2-A30A-AA986172A003}"/>
    <cellStyle name="Currency 5 2 2 3 2 2 3 4" xfId="21956" xr:uid="{00D9AE48-406A-4B25-A884-ABC8B5B30542}"/>
    <cellStyle name="Currency 5 2 2 3 2 2 4" xfId="9291" xr:uid="{DE4E9D1B-95F6-407A-A523-BA1E9ABA0CAB}"/>
    <cellStyle name="Currency 5 2 2 3 2 2 4 2" xfId="35466" xr:uid="{8F44F2B1-2377-4244-9F6E-F529E084F417}"/>
    <cellStyle name="Currency 5 2 2 3 2 2 5" xfId="34636" xr:uid="{7BB82586-C6D3-4647-8072-3ABE397D8B20}"/>
    <cellStyle name="Currency 5 2 2 3 2 2 6" xfId="26186" xr:uid="{43737ABB-E3B8-4458-A048-4825CE4338E9}"/>
    <cellStyle name="Currency 5 2 2 3 2 2 7" xfId="17739" xr:uid="{D04A53B6-ABEE-4AA3-8457-545F61885ABF}"/>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17EBB773-CBF1-4155-B054-34D78674E104}"/>
    <cellStyle name="Currency 5 2 2 3 2 3 2 2 2 2" xfId="42241" xr:uid="{6BC1A83C-FF30-42D7-A0E1-5DE068FFBB00}"/>
    <cellStyle name="Currency 5 2 2 3 2 3 2 2 3" xfId="32962" xr:uid="{37B7C973-3F11-48E2-AFCA-8B68351FF13A}"/>
    <cellStyle name="Currency 5 2 2 3 2 3 2 2 4" xfId="24514" xr:uid="{502DBD8F-0D53-4ED3-BEEF-B9F53FBC54A3}"/>
    <cellStyle name="Currency 5 2 2 3 2 3 2 3" xfId="11849" xr:uid="{83675073-F1E2-4AA8-A3D5-79E5EAF0CA07}"/>
    <cellStyle name="Currency 5 2 2 3 2 3 2 3 2" xfId="38024" xr:uid="{F8FF110E-7E24-4E99-959D-52C9AAE47E3A}"/>
    <cellStyle name="Currency 5 2 2 3 2 3 2 4" xfId="28744" xr:uid="{23A79E9E-3EB4-4316-8B6F-6670F00585A3}"/>
    <cellStyle name="Currency 5 2 2 3 2 3 2 5" xfId="20297" xr:uid="{EE87BE2D-C119-4A6C-AD7F-47DD232FBB38}"/>
    <cellStyle name="Currency 5 2 2 3 2 3 3" xfId="5472" xr:uid="{00000000-0005-0000-0000-0000CF0B0000}"/>
    <cellStyle name="Currency 5 2 2 3 2 3 3 2" xfId="13922" xr:uid="{C04D765A-EFB8-4FF8-BDD8-9309EA6765B3}"/>
    <cellStyle name="Currency 5 2 2 3 2 3 3 2 2" xfId="40096" xr:uid="{EDDE0993-B62D-4F0A-BA17-3C293D7ECAE9}"/>
    <cellStyle name="Currency 5 2 2 3 2 3 3 3" xfId="30817" xr:uid="{4FDEF1BC-8690-4096-946C-4F858C312921}"/>
    <cellStyle name="Currency 5 2 2 3 2 3 3 4" xfId="22369" xr:uid="{5989E9E9-A70A-4A9A-B5E5-A83B00DCCCC7}"/>
    <cellStyle name="Currency 5 2 2 3 2 3 4" xfId="9704" xr:uid="{A5797A02-3A00-41A7-94AA-B0C438975B1A}"/>
    <cellStyle name="Currency 5 2 2 3 2 3 4 2" xfId="35879" xr:uid="{3EB11A46-8CFC-430F-975F-E089106ACBEA}"/>
    <cellStyle name="Currency 5 2 2 3 2 3 5" xfId="26599" xr:uid="{BDE9CEE5-C2E8-4E7F-870A-AC0CED46C0F6}"/>
    <cellStyle name="Currency 5 2 2 3 2 3 6" xfId="18152" xr:uid="{E866E9B8-56FC-4709-AFC2-263E02220D97}"/>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990D088C-20E2-4868-8D83-D019593068B6}"/>
    <cellStyle name="Currency 5 2 2 3 2 4 2 2 2 2" xfId="42654" xr:uid="{51E017B1-D95D-42E9-94B4-8E7F1904C4AF}"/>
    <cellStyle name="Currency 5 2 2 3 2 4 2 2 3" xfId="33375" xr:uid="{CD866390-D2E7-4A2B-904B-A7C09D72142E}"/>
    <cellStyle name="Currency 5 2 2 3 2 4 2 2 4" xfId="24927" xr:uid="{60251859-B2AA-4708-8F6A-4943C7C9A35A}"/>
    <cellStyle name="Currency 5 2 2 3 2 4 2 3" xfId="12262" xr:uid="{7A92E424-B870-435B-B9E8-35DF905D9B12}"/>
    <cellStyle name="Currency 5 2 2 3 2 4 2 3 2" xfId="38437" xr:uid="{0A726F2D-188B-42A3-AA9A-01770B041164}"/>
    <cellStyle name="Currency 5 2 2 3 2 4 2 4" xfId="29157" xr:uid="{AF6133E1-AFF6-4170-8357-E544DA40B603}"/>
    <cellStyle name="Currency 5 2 2 3 2 4 2 5" xfId="20710" xr:uid="{AAEC6724-C4F0-4464-8084-EBF657C596C2}"/>
    <cellStyle name="Currency 5 2 2 3 2 4 3" xfId="5885" xr:uid="{00000000-0005-0000-0000-0000D30B0000}"/>
    <cellStyle name="Currency 5 2 2 3 2 4 3 2" xfId="14335" xr:uid="{EB7735E4-52EE-4E3D-B0E9-692DEF3B9175}"/>
    <cellStyle name="Currency 5 2 2 3 2 4 3 2 2" xfId="40509" xr:uid="{64E33063-3CA3-460A-B8CD-4A889D62DB28}"/>
    <cellStyle name="Currency 5 2 2 3 2 4 3 3" xfId="31230" xr:uid="{24E6DC69-4132-4BC8-B0CE-A4F4CB651B29}"/>
    <cellStyle name="Currency 5 2 2 3 2 4 3 4" xfId="22782" xr:uid="{1BD52992-5E7B-489B-8663-D35FD86FA692}"/>
    <cellStyle name="Currency 5 2 2 3 2 4 4" xfId="10117" xr:uid="{A37A0BC6-9193-427E-96A9-411CD79AE63E}"/>
    <cellStyle name="Currency 5 2 2 3 2 4 4 2" xfId="36292" xr:uid="{E9956809-4E22-4642-BB02-5904B7C81B74}"/>
    <cellStyle name="Currency 5 2 2 3 2 4 5" xfId="27012" xr:uid="{6D6239F9-25F0-474A-B352-589E72C0117A}"/>
    <cellStyle name="Currency 5 2 2 3 2 4 6" xfId="18565" xr:uid="{A8EB6615-4F96-4994-B9DF-16C0B7EBAF64}"/>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3844E0C1-5E6C-4C37-8E25-9B17AC8657D4}"/>
    <cellStyle name="Currency 5 2 2 3 2 5 2 2 2 2" xfId="43067" xr:uid="{3CBDD15B-81AD-4540-BC94-870C1680E092}"/>
    <cellStyle name="Currency 5 2 2 3 2 5 2 2 3" xfId="33788" xr:uid="{14F77E3D-884F-461D-9EA7-E44E75A24BB2}"/>
    <cellStyle name="Currency 5 2 2 3 2 5 2 2 4" xfId="25340" xr:uid="{10F686F8-0013-414A-8A93-744BFB92A247}"/>
    <cellStyle name="Currency 5 2 2 3 2 5 2 3" xfId="12675" xr:uid="{3B1BB8CC-9E5D-4CA0-90E3-E1D76F38879B}"/>
    <cellStyle name="Currency 5 2 2 3 2 5 2 3 2" xfId="38850" xr:uid="{5FFD6E5D-AB81-4BF2-A7F7-0AB3CF0A1899}"/>
    <cellStyle name="Currency 5 2 2 3 2 5 2 4" xfId="29570" xr:uid="{8506202C-7201-4ADD-A52D-0CA7D3CDAAAD}"/>
    <cellStyle name="Currency 5 2 2 3 2 5 2 5" xfId="21123" xr:uid="{41ACC3DE-EAA8-4610-976B-C7EA4AB07912}"/>
    <cellStyle name="Currency 5 2 2 3 2 5 3" xfId="6298" xr:uid="{00000000-0005-0000-0000-0000D70B0000}"/>
    <cellStyle name="Currency 5 2 2 3 2 5 3 2" xfId="14748" xr:uid="{482E0101-1342-45F5-9B5D-CDF8A229718C}"/>
    <cellStyle name="Currency 5 2 2 3 2 5 3 2 2" xfId="40922" xr:uid="{1A2F6356-0BE1-4BD9-B1E2-52E84852D339}"/>
    <cellStyle name="Currency 5 2 2 3 2 5 3 3" xfId="31643" xr:uid="{B2CAE00F-51E7-4CE6-98A2-CC781ED55BEF}"/>
    <cellStyle name="Currency 5 2 2 3 2 5 3 4" xfId="23195" xr:uid="{9FD54703-81E6-4B61-80E4-ACB98FAFD519}"/>
    <cellStyle name="Currency 5 2 2 3 2 5 4" xfId="10530" xr:uid="{56F0F857-459A-4D43-9C93-5D0152263DCD}"/>
    <cellStyle name="Currency 5 2 2 3 2 5 4 2" xfId="36705" xr:uid="{4597685D-0419-4F36-80D7-761B4FC148F3}"/>
    <cellStyle name="Currency 5 2 2 3 2 5 5" xfId="27425" xr:uid="{91132B03-FF9B-49F4-84AC-CB85904845EB}"/>
    <cellStyle name="Currency 5 2 2 3 2 5 6" xfId="18978" xr:uid="{76E182CE-4AD0-4AF0-9B12-8064D0BEA245}"/>
    <cellStyle name="Currency 5 2 2 3 2 6" xfId="2427" xr:uid="{00000000-0005-0000-0000-0000D80B0000}"/>
    <cellStyle name="Currency 5 2 2 3 2 6 2" xfId="6711" xr:uid="{00000000-0005-0000-0000-0000D90B0000}"/>
    <cellStyle name="Currency 5 2 2 3 2 6 2 2" xfId="15161" xr:uid="{443C9E99-6A87-4130-B831-BF0C2947DBE4}"/>
    <cellStyle name="Currency 5 2 2 3 2 6 2 2 2" xfId="41335" xr:uid="{DF5EF175-B646-4988-BD48-C717E73B82C1}"/>
    <cellStyle name="Currency 5 2 2 3 2 6 2 3" xfId="32056" xr:uid="{B08FF021-0EEA-4578-8753-C939DE13D49B}"/>
    <cellStyle name="Currency 5 2 2 3 2 6 2 4" xfId="23608" xr:uid="{C508725F-0000-48C0-BCAE-38322BBDB725}"/>
    <cellStyle name="Currency 5 2 2 3 2 6 3" xfId="10943" xr:uid="{6BFB735D-55A4-4513-A908-A50EA3AD4290}"/>
    <cellStyle name="Currency 5 2 2 3 2 6 3 2" xfId="37118" xr:uid="{A554C21B-89D7-4201-BAEB-B71A9875A322}"/>
    <cellStyle name="Currency 5 2 2 3 2 6 4" xfId="27838" xr:uid="{AD5C2401-3127-4221-948B-DADC0913BD6C}"/>
    <cellStyle name="Currency 5 2 2 3 2 6 5" xfId="19391" xr:uid="{4A64CF4D-D6C9-4DFD-8380-E3FE14D2B0D5}"/>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8F63BD7F-6567-47E7-8F21-DCACD36DB88F}"/>
    <cellStyle name="Currency 5 2 2 3 2 8 2 2 2" xfId="41652" xr:uid="{C4D02567-904E-417B-9B48-355FCCAB6EFA}"/>
    <cellStyle name="Currency 5 2 2 3 2 8 2 3" xfId="32373" xr:uid="{B4A20D5B-1C9A-495B-B3A6-8DBCDC1A6090}"/>
    <cellStyle name="Currency 5 2 2 3 2 8 2 4" xfId="23925" xr:uid="{952D9679-A2A3-45A9-9559-7EF1BD00C5C2}"/>
    <cellStyle name="Currency 5 2 2 3 2 8 3" xfId="11260" xr:uid="{83BA3349-B53A-4A0E-BA07-A25D1A93E937}"/>
    <cellStyle name="Currency 5 2 2 3 2 8 3 2" xfId="37435" xr:uid="{BF5CEBB8-EEC1-4AD9-A9F4-188E7E6193F2}"/>
    <cellStyle name="Currency 5 2 2 3 2 8 4" xfId="28155" xr:uid="{08B027CC-A481-4A17-8BBA-89AAF60529EB}"/>
    <cellStyle name="Currency 5 2 2 3 2 8 5" xfId="19708" xr:uid="{DEA88342-C4E1-44E7-A2D1-8B1AABCDBD0B}"/>
    <cellStyle name="Currency 5 2 2 3 2 9" xfId="4645" xr:uid="{00000000-0005-0000-0000-0000DD0B0000}"/>
    <cellStyle name="Currency 5 2 2 3 2 9 2" xfId="13095" xr:uid="{5485DEB4-7614-4769-9A69-E524304C420E}"/>
    <cellStyle name="Currency 5 2 2 3 2 9 2 2" xfId="39269" xr:uid="{04D45724-A467-4885-BAC2-813BD5DA2A2F}"/>
    <cellStyle name="Currency 5 2 2 3 2 9 3" xfId="29990" xr:uid="{A8569FAB-26F0-497A-BD31-55168D1E7C59}"/>
    <cellStyle name="Currency 5 2 2 3 2 9 4" xfId="21542" xr:uid="{DB59C976-E165-4308-87B6-99042A5AD983}"/>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C74CF2B8-70C7-498E-8E21-4DAB8C5A6192}"/>
    <cellStyle name="Currency 5 2 2 3 3 2 2 2 2" xfId="41827" xr:uid="{37AB2468-657D-407B-BF1B-32EFF5FD00D8}"/>
    <cellStyle name="Currency 5 2 2 3 3 2 2 3" xfId="32548" xr:uid="{AC9A1768-EC31-4080-86E0-D1EB58EB0626}"/>
    <cellStyle name="Currency 5 2 2 3 3 2 2 4" xfId="24100" xr:uid="{814B8C7B-4FD9-4F47-ADA5-EEA23A24B15B}"/>
    <cellStyle name="Currency 5 2 2 3 3 2 3" xfId="11435" xr:uid="{90A1C197-8749-4BBB-836B-835C6DD40754}"/>
    <cellStyle name="Currency 5 2 2 3 3 2 3 2" xfId="37610" xr:uid="{C8D20931-A570-4FBE-9DA1-7440A74CBDB8}"/>
    <cellStyle name="Currency 5 2 2 3 3 2 4" xfId="28330" xr:uid="{8FB169FA-3813-4CE4-BDF4-EE5C9D29D7DC}"/>
    <cellStyle name="Currency 5 2 2 3 3 2 5" xfId="19883" xr:uid="{BE5CB8AA-A751-43B3-9575-A308FF065FA3}"/>
    <cellStyle name="Currency 5 2 2 3 3 3" xfId="5058" xr:uid="{00000000-0005-0000-0000-0000E10B0000}"/>
    <cellStyle name="Currency 5 2 2 3 3 3 2" xfId="13508" xr:uid="{7BE05A31-28A6-4188-90AE-8230B9613B42}"/>
    <cellStyle name="Currency 5 2 2 3 3 3 2 2" xfId="39682" xr:uid="{DCA7A8DD-7E1A-42B9-88DB-620C99519A43}"/>
    <cellStyle name="Currency 5 2 2 3 3 3 3" xfId="30403" xr:uid="{B490AA18-8099-4592-83FA-4F20108F928D}"/>
    <cellStyle name="Currency 5 2 2 3 3 3 4" xfId="21955" xr:uid="{6351B8AE-FA96-4EE7-A99F-0ACE86FE655B}"/>
    <cellStyle name="Currency 5 2 2 3 3 4" xfId="9290" xr:uid="{F75411C6-CD1C-40C6-9877-7FEB59698570}"/>
    <cellStyle name="Currency 5 2 2 3 3 4 2" xfId="35465" xr:uid="{BF23B4DD-74EA-41D3-A90E-C9186437B090}"/>
    <cellStyle name="Currency 5 2 2 3 3 5" xfId="34635" xr:uid="{5FD74FB5-6DE5-40B8-A64A-88E871A74C94}"/>
    <cellStyle name="Currency 5 2 2 3 3 6" xfId="26185" xr:uid="{CAFC383E-843A-47C2-852D-3E1D6CFBFC59}"/>
    <cellStyle name="Currency 5 2 2 3 3 7" xfId="17738" xr:uid="{2DA29A56-7FB9-4A3C-B039-D3D9918065C5}"/>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B6589114-9748-4C61-94BD-6EBD148EC13A}"/>
    <cellStyle name="Currency 5 2 2 3 4 2 2 2 2" xfId="42240" xr:uid="{FC44B941-466B-435F-90E4-EFEF277B80F0}"/>
    <cellStyle name="Currency 5 2 2 3 4 2 2 3" xfId="32961" xr:uid="{EC6A4240-9144-42B1-80C8-789DC8FB35D3}"/>
    <cellStyle name="Currency 5 2 2 3 4 2 2 4" xfId="24513" xr:uid="{479F721E-B59D-4D65-9FDC-6BBFE826150A}"/>
    <cellStyle name="Currency 5 2 2 3 4 2 3" xfId="11848" xr:uid="{9DFF6B54-BF4D-4EBE-B626-FC48602CCCDD}"/>
    <cellStyle name="Currency 5 2 2 3 4 2 3 2" xfId="38023" xr:uid="{2D438E58-DA34-4697-B95E-5A4319FD2258}"/>
    <cellStyle name="Currency 5 2 2 3 4 2 4" xfId="28743" xr:uid="{7A309914-ABD4-4BE3-BED4-FF04E2DC35A6}"/>
    <cellStyle name="Currency 5 2 2 3 4 2 5" xfId="20296" xr:uid="{87853EEF-DE95-4572-8444-58268F41A361}"/>
    <cellStyle name="Currency 5 2 2 3 4 3" xfId="5471" xr:uid="{00000000-0005-0000-0000-0000E50B0000}"/>
    <cellStyle name="Currency 5 2 2 3 4 3 2" xfId="13921" xr:uid="{114CCA37-FCB4-40AA-BE9B-D366FDEBC917}"/>
    <cellStyle name="Currency 5 2 2 3 4 3 2 2" xfId="40095" xr:uid="{99E0E5D2-9DD6-4B79-8BFD-2C901EB18A5F}"/>
    <cellStyle name="Currency 5 2 2 3 4 3 3" xfId="30816" xr:uid="{B38C2148-CA54-45DB-A2FE-236E52E77ED9}"/>
    <cellStyle name="Currency 5 2 2 3 4 3 4" xfId="22368" xr:uid="{9C92C8DA-BF0F-415A-9811-0F1FF18F8C74}"/>
    <cellStyle name="Currency 5 2 2 3 4 4" xfId="9703" xr:uid="{BE2FB877-5BF3-41A6-BB59-ACC5B7D33828}"/>
    <cellStyle name="Currency 5 2 2 3 4 4 2" xfId="35878" xr:uid="{88BDC253-B175-4504-9B8A-772366702AD6}"/>
    <cellStyle name="Currency 5 2 2 3 4 5" xfId="26598" xr:uid="{96C14D4A-858D-4EA4-BA09-3C557FAECFF7}"/>
    <cellStyle name="Currency 5 2 2 3 4 6" xfId="18151" xr:uid="{A475AA5F-9BC5-4BBA-8FC2-E68685BB62ED}"/>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C93CC8EC-43C9-450E-AC39-2062B1AA495B}"/>
    <cellStyle name="Currency 5 2 2 3 5 2 2 2 2" xfId="42653" xr:uid="{7CB6AB92-194E-43CA-99B5-21028D2FE803}"/>
    <cellStyle name="Currency 5 2 2 3 5 2 2 3" xfId="33374" xr:uid="{67022880-50BF-4549-8D67-7DDD54037113}"/>
    <cellStyle name="Currency 5 2 2 3 5 2 2 4" xfId="24926" xr:uid="{90AFD6BF-D072-4AD1-B693-4E7235E450F5}"/>
    <cellStyle name="Currency 5 2 2 3 5 2 3" xfId="12261" xr:uid="{A3B6889C-A466-419C-872B-42390E83F28B}"/>
    <cellStyle name="Currency 5 2 2 3 5 2 3 2" xfId="38436" xr:uid="{D2E21C9E-4D90-4EB4-A540-B0E2057F5B2F}"/>
    <cellStyle name="Currency 5 2 2 3 5 2 4" xfId="29156" xr:uid="{DEF5AA3D-77D0-4017-B6F5-2F65D0E63E7D}"/>
    <cellStyle name="Currency 5 2 2 3 5 2 5" xfId="20709" xr:uid="{6AEB124C-6678-4DD8-835B-0B4E12FBA67A}"/>
    <cellStyle name="Currency 5 2 2 3 5 3" xfId="5884" xr:uid="{00000000-0005-0000-0000-0000E90B0000}"/>
    <cellStyle name="Currency 5 2 2 3 5 3 2" xfId="14334" xr:uid="{A4475764-46FE-48AA-86AF-2D6003296403}"/>
    <cellStyle name="Currency 5 2 2 3 5 3 2 2" xfId="40508" xr:uid="{CC5A8CC1-82FC-4FC5-B3AF-14C5D705E122}"/>
    <cellStyle name="Currency 5 2 2 3 5 3 3" xfId="31229" xr:uid="{C1400733-E70A-4D47-868A-6DEA6777FC35}"/>
    <cellStyle name="Currency 5 2 2 3 5 3 4" xfId="22781" xr:uid="{2303A087-3EA9-49EC-B18D-E3D34F1B6F56}"/>
    <cellStyle name="Currency 5 2 2 3 5 4" xfId="10116" xr:uid="{A677A29D-A3D5-4B03-A49F-1EE38A9D0BC8}"/>
    <cellStyle name="Currency 5 2 2 3 5 4 2" xfId="36291" xr:uid="{64822110-E935-4743-B879-6B4C9BF296D8}"/>
    <cellStyle name="Currency 5 2 2 3 5 5" xfId="27011" xr:uid="{A0C07948-EFFE-4E27-BEE4-EA5FBF5E7B26}"/>
    <cellStyle name="Currency 5 2 2 3 5 6" xfId="18564" xr:uid="{AE645D28-E11F-44D2-A94C-4B28AA6B2443}"/>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B3CA57BA-9DD9-4ADD-A9C1-C85CF08F2701}"/>
    <cellStyle name="Currency 5 2 2 3 6 2 2 2 2" xfId="43066" xr:uid="{34977753-83D9-4577-B874-559FA7175C15}"/>
    <cellStyle name="Currency 5 2 2 3 6 2 2 3" xfId="33787" xr:uid="{0F761AB3-3C13-4592-85C9-381EA0B6E7E9}"/>
    <cellStyle name="Currency 5 2 2 3 6 2 2 4" xfId="25339" xr:uid="{7FFB8D76-2446-4619-B3A1-D51D87520639}"/>
    <cellStyle name="Currency 5 2 2 3 6 2 3" xfId="12674" xr:uid="{74875D19-BFA4-4DD6-A29C-935D01CEC623}"/>
    <cellStyle name="Currency 5 2 2 3 6 2 3 2" xfId="38849" xr:uid="{F0D9DAFA-E4A2-4096-A5FC-ACDE3957F71D}"/>
    <cellStyle name="Currency 5 2 2 3 6 2 4" xfId="29569" xr:uid="{5CFE0C6D-7421-4175-9F58-8375060D9938}"/>
    <cellStyle name="Currency 5 2 2 3 6 2 5" xfId="21122" xr:uid="{F19A987D-901A-4320-A87C-29155C538A33}"/>
    <cellStyle name="Currency 5 2 2 3 6 3" xfId="6297" xr:uid="{00000000-0005-0000-0000-0000ED0B0000}"/>
    <cellStyle name="Currency 5 2 2 3 6 3 2" xfId="14747" xr:uid="{A1EE2FEE-26F5-4872-8738-0C449302481D}"/>
    <cellStyle name="Currency 5 2 2 3 6 3 2 2" xfId="40921" xr:uid="{67F14477-FCE3-4172-95D7-2B2D8DB32157}"/>
    <cellStyle name="Currency 5 2 2 3 6 3 3" xfId="31642" xr:uid="{D2388F29-C5FE-471F-9CEC-126EB6C0FB9B}"/>
    <cellStyle name="Currency 5 2 2 3 6 3 4" xfId="23194" xr:uid="{84197597-79C2-437D-B3B2-4BB934C5BCEE}"/>
    <cellStyle name="Currency 5 2 2 3 6 4" xfId="10529" xr:uid="{95046010-AC24-49FF-917D-F55C36DB7760}"/>
    <cellStyle name="Currency 5 2 2 3 6 4 2" xfId="36704" xr:uid="{C50D8583-3482-499C-BC12-22B7F3F99F16}"/>
    <cellStyle name="Currency 5 2 2 3 6 5" xfId="27424" xr:uid="{D2DFA160-AD64-46D8-A4D9-394D00B3732E}"/>
    <cellStyle name="Currency 5 2 2 3 6 6" xfId="18977" xr:uid="{EFD4B811-638D-46EB-966E-86A4357A5AC2}"/>
    <cellStyle name="Currency 5 2 2 3 7" xfId="2426" xr:uid="{00000000-0005-0000-0000-0000EE0B0000}"/>
    <cellStyle name="Currency 5 2 2 3 7 2" xfId="6710" xr:uid="{00000000-0005-0000-0000-0000EF0B0000}"/>
    <cellStyle name="Currency 5 2 2 3 7 2 2" xfId="15160" xr:uid="{EB38C554-04F4-4479-BB3A-7AF7B30807AF}"/>
    <cellStyle name="Currency 5 2 2 3 7 2 2 2" xfId="41334" xr:uid="{3F00C4BC-323E-4A52-A29F-40CB450552E6}"/>
    <cellStyle name="Currency 5 2 2 3 7 2 3" xfId="32055" xr:uid="{01924EA1-EFBB-4275-9004-BD7EFECFDEE9}"/>
    <cellStyle name="Currency 5 2 2 3 7 2 4" xfId="23607" xr:uid="{73674F4C-0AC8-4E8F-8BA1-2C60086946A9}"/>
    <cellStyle name="Currency 5 2 2 3 7 3" xfId="10942" xr:uid="{339372B2-1D26-4041-90B1-44E21086E3E7}"/>
    <cellStyle name="Currency 5 2 2 3 7 3 2" xfId="37117" xr:uid="{0248ACED-A8B0-49E9-82D0-9DBC58211A45}"/>
    <cellStyle name="Currency 5 2 2 3 7 4" xfId="27837" xr:uid="{A96AD99A-3801-4F25-ADB4-CC2B1BBF91B8}"/>
    <cellStyle name="Currency 5 2 2 3 7 5" xfId="19390" xr:uid="{4F251E2C-849F-45FC-83D3-F5C56DD401AA}"/>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FAA98C06-F81F-4770-9B57-A53F8BD2D2F2}"/>
    <cellStyle name="Currency 5 2 2 3 9 2 2 2" xfId="41651" xr:uid="{2F231576-32A4-4EBC-9544-4D56778315D7}"/>
    <cellStyle name="Currency 5 2 2 3 9 2 3" xfId="32372" xr:uid="{A37D7369-B989-4837-9143-985F5861D6EC}"/>
    <cellStyle name="Currency 5 2 2 3 9 2 4" xfId="23924" xr:uid="{32C36F4B-259A-4472-B28E-4BD978F6EFE5}"/>
    <cellStyle name="Currency 5 2 2 3 9 3" xfId="11259" xr:uid="{DE04F2B2-75E0-4672-8569-0C0DDBB75DC8}"/>
    <cellStyle name="Currency 5 2 2 3 9 3 2" xfId="37434" xr:uid="{3588B2DA-8576-4092-9D05-9411650F2270}"/>
    <cellStyle name="Currency 5 2 2 3 9 4" xfId="28154" xr:uid="{78E01887-1C66-4936-A7F0-C266FD92359D}"/>
    <cellStyle name="Currency 5 2 2 3 9 5" xfId="19707" xr:uid="{1A204DAE-B244-4C1E-B58C-727E6BA1F6D8}"/>
    <cellStyle name="Currency 5 2 2 4" xfId="202" xr:uid="{00000000-0005-0000-0000-0000F30B0000}"/>
    <cellStyle name="Currency 5 2 2 4 10" xfId="8878" xr:uid="{0DC22F8D-9A3D-4E08-9779-573513E0E158}"/>
    <cellStyle name="Currency 5 2 2 4 10 2" xfId="35053" xr:uid="{2F52B58D-E5DB-478E-878C-8229EE3200E7}"/>
    <cellStyle name="Currency 5 2 2 4 11" xfId="34221" xr:uid="{A425E96B-1A63-47B3-A92B-25A88302036D}"/>
    <cellStyle name="Currency 5 2 2 4 12" xfId="25773" xr:uid="{2ED3574C-E0AD-478F-BB17-F5ACF896F406}"/>
    <cellStyle name="Currency 5 2 2 4 13" xfId="17326" xr:uid="{E2E46124-3221-43FB-9426-A8416FE57CEB}"/>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C28AB478-2252-4B69-A759-5D19B5186B4D}"/>
    <cellStyle name="Currency 5 2 2 4 2 2 2 2 2" xfId="41829" xr:uid="{A7298F5D-5588-4B5C-8CEC-F37ECBCFD80E}"/>
    <cellStyle name="Currency 5 2 2 4 2 2 2 3" xfId="32550" xr:uid="{7D1A8973-4DA2-40AB-BC0B-D08D46870003}"/>
    <cellStyle name="Currency 5 2 2 4 2 2 2 4" xfId="24102" xr:uid="{55E8A52A-8123-4FE6-8E0D-791EC230B28E}"/>
    <cellStyle name="Currency 5 2 2 4 2 2 3" xfId="11437" xr:uid="{910D9D1F-DEE2-45C8-B621-FE4C191B5E23}"/>
    <cellStyle name="Currency 5 2 2 4 2 2 3 2" xfId="37612" xr:uid="{68AEFCCC-2C1F-4D6A-AE17-5E363450B86B}"/>
    <cellStyle name="Currency 5 2 2 4 2 2 4" xfId="28332" xr:uid="{5051A4F5-36CD-451D-84D6-8AFA63CAC093}"/>
    <cellStyle name="Currency 5 2 2 4 2 2 5" xfId="19885" xr:uid="{D16B6C21-A180-4904-BEDC-32C85E234F84}"/>
    <cellStyle name="Currency 5 2 2 4 2 3" xfId="5060" xr:uid="{00000000-0005-0000-0000-0000F70B0000}"/>
    <cellStyle name="Currency 5 2 2 4 2 3 2" xfId="13510" xr:uid="{F842B322-9059-4FCE-8132-2C50929DCC41}"/>
    <cellStyle name="Currency 5 2 2 4 2 3 2 2" xfId="39684" xr:uid="{A2287A07-8650-4C7C-8307-60CE566CB1C5}"/>
    <cellStyle name="Currency 5 2 2 4 2 3 3" xfId="30405" xr:uid="{CF9FF775-AFC6-4727-B495-943D8FEDC2F5}"/>
    <cellStyle name="Currency 5 2 2 4 2 3 4" xfId="21957" xr:uid="{3375C159-B6A4-4312-936D-920FACD35B7B}"/>
    <cellStyle name="Currency 5 2 2 4 2 4" xfId="9292" xr:uid="{BBF78EB2-17F6-457E-9461-5BC60E51508F}"/>
    <cellStyle name="Currency 5 2 2 4 2 4 2" xfId="35467" xr:uid="{E0E102DA-C70D-405A-8FA7-2618D37B6499}"/>
    <cellStyle name="Currency 5 2 2 4 2 5" xfId="34637" xr:uid="{347B36CA-5DD4-436E-9593-AB65C7B9155D}"/>
    <cellStyle name="Currency 5 2 2 4 2 6" xfId="26187" xr:uid="{82AAB4BE-5E15-4E19-9426-0FA7C4CA22B6}"/>
    <cellStyle name="Currency 5 2 2 4 2 7" xfId="17740" xr:uid="{B6162AC0-EDF0-4FFB-AE71-DE0A272228E4}"/>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B946F9A4-AE68-4584-AA51-F83BE3FF2936}"/>
    <cellStyle name="Currency 5 2 2 4 3 2 2 2 2" xfId="42242" xr:uid="{DBD5EA01-C4EF-41F9-B10F-BF878DC97678}"/>
    <cellStyle name="Currency 5 2 2 4 3 2 2 3" xfId="32963" xr:uid="{426810CF-CFE0-46E8-AFA5-5120E9281D97}"/>
    <cellStyle name="Currency 5 2 2 4 3 2 2 4" xfId="24515" xr:uid="{6C30E6AC-F0D5-4F42-954C-0C1F5680B573}"/>
    <cellStyle name="Currency 5 2 2 4 3 2 3" xfId="11850" xr:uid="{59C0F450-923E-418C-80BB-48F65CA71B99}"/>
    <cellStyle name="Currency 5 2 2 4 3 2 3 2" xfId="38025" xr:uid="{D42AE037-1261-4CA9-A4BC-01C4C82DFDAC}"/>
    <cellStyle name="Currency 5 2 2 4 3 2 4" xfId="28745" xr:uid="{AA8A651B-9EF8-404D-8517-EBD250DF315F}"/>
    <cellStyle name="Currency 5 2 2 4 3 2 5" xfId="20298" xr:uid="{32FF9CB0-B396-401D-BCFB-F3964469261A}"/>
    <cellStyle name="Currency 5 2 2 4 3 3" xfId="5473" xr:uid="{00000000-0005-0000-0000-0000FB0B0000}"/>
    <cellStyle name="Currency 5 2 2 4 3 3 2" xfId="13923" xr:uid="{6328DE1A-489F-4F57-A48E-21BD06935D26}"/>
    <cellStyle name="Currency 5 2 2 4 3 3 2 2" xfId="40097" xr:uid="{E4AC1B49-AE16-49D9-8369-69607B1FD719}"/>
    <cellStyle name="Currency 5 2 2 4 3 3 3" xfId="30818" xr:uid="{1ADF9205-D031-45DE-ACA2-746433BC7FD1}"/>
    <cellStyle name="Currency 5 2 2 4 3 3 4" xfId="22370" xr:uid="{7BE3A8F4-4574-4578-86E2-3363E7945DB7}"/>
    <cellStyle name="Currency 5 2 2 4 3 4" xfId="9705" xr:uid="{73EB3971-DE3E-46B9-919D-CA333E74C7F6}"/>
    <cellStyle name="Currency 5 2 2 4 3 4 2" xfId="35880" xr:uid="{9FAAFFDD-F9ED-4EDA-8924-083BF0F408B6}"/>
    <cellStyle name="Currency 5 2 2 4 3 5" xfId="26600" xr:uid="{3F975866-9078-4BB2-B090-D339AF212A4D}"/>
    <cellStyle name="Currency 5 2 2 4 3 6" xfId="18153" xr:uid="{97EA2884-E3FA-4160-B4B4-C092E950601E}"/>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90504277-6B87-42FD-A7B1-610AC54E137A}"/>
    <cellStyle name="Currency 5 2 2 4 4 2 2 2 2" xfId="42655" xr:uid="{E4EBAD36-5B64-4343-BE96-94EC55BF578D}"/>
    <cellStyle name="Currency 5 2 2 4 4 2 2 3" xfId="33376" xr:uid="{B31F746D-E72F-4FE9-B9B0-24630B8ED1E5}"/>
    <cellStyle name="Currency 5 2 2 4 4 2 2 4" xfId="24928" xr:uid="{63B6BB5D-C9A5-4B31-902B-B1D3439C6ACD}"/>
    <cellStyle name="Currency 5 2 2 4 4 2 3" xfId="12263" xr:uid="{B8B33A62-5522-4AC5-A153-1E82DC0EEAD0}"/>
    <cellStyle name="Currency 5 2 2 4 4 2 3 2" xfId="38438" xr:uid="{3E165CC5-2E54-4957-B293-A7F7E01B72A0}"/>
    <cellStyle name="Currency 5 2 2 4 4 2 4" xfId="29158" xr:uid="{077B1AC8-5864-4709-9B11-01975AF0EBEE}"/>
    <cellStyle name="Currency 5 2 2 4 4 2 5" xfId="20711" xr:uid="{DD2F2251-CF60-4240-AD31-BB34F821D34A}"/>
    <cellStyle name="Currency 5 2 2 4 4 3" xfId="5886" xr:uid="{00000000-0005-0000-0000-0000FF0B0000}"/>
    <cellStyle name="Currency 5 2 2 4 4 3 2" xfId="14336" xr:uid="{F3B704E3-5660-432C-B440-CC42CCF3BDEA}"/>
    <cellStyle name="Currency 5 2 2 4 4 3 2 2" xfId="40510" xr:uid="{3BFDAE9B-F828-439D-B0AA-292D440304BC}"/>
    <cellStyle name="Currency 5 2 2 4 4 3 3" xfId="31231" xr:uid="{ABA644E6-2C59-49D8-89B9-A5B8882B5F2E}"/>
    <cellStyle name="Currency 5 2 2 4 4 3 4" xfId="22783" xr:uid="{8D2BB0AA-AC30-4B02-A158-E0D6FE5B258D}"/>
    <cellStyle name="Currency 5 2 2 4 4 4" xfId="10118" xr:uid="{3A4C5E60-9EBD-4B9E-9166-5CEDF9E991FF}"/>
    <cellStyle name="Currency 5 2 2 4 4 4 2" xfId="36293" xr:uid="{74B8DCBA-A057-405A-94E1-335FB56EF22E}"/>
    <cellStyle name="Currency 5 2 2 4 4 5" xfId="27013" xr:uid="{A5B71F66-69E0-4FB6-8C20-F3BFEE408E10}"/>
    <cellStyle name="Currency 5 2 2 4 4 6" xfId="18566" xr:uid="{F5EB46B5-75C4-43FC-A37F-B30819D9CBA7}"/>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0CE286F2-8A3F-4BA0-8C56-5A01BFC8A4E6}"/>
    <cellStyle name="Currency 5 2 2 4 5 2 2 2 2" xfId="43068" xr:uid="{0C6706AA-4516-4425-80E2-170ED7D86924}"/>
    <cellStyle name="Currency 5 2 2 4 5 2 2 3" xfId="33789" xr:uid="{8FC83794-A583-4CC7-8FDE-D4764CD27AE2}"/>
    <cellStyle name="Currency 5 2 2 4 5 2 2 4" xfId="25341" xr:uid="{3C32DA83-4340-4459-9CE5-16E9586AA279}"/>
    <cellStyle name="Currency 5 2 2 4 5 2 3" xfId="12676" xr:uid="{DD7ACBAD-3A24-4315-A1C3-56968D315187}"/>
    <cellStyle name="Currency 5 2 2 4 5 2 3 2" xfId="38851" xr:uid="{07B7FD14-9991-4128-B9B6-112832830048}"/>
    <cellStyle name="Currency 5 2 2 4 5 2 4" xfId="29571" xr:uid="{5AB5BF40-DD11-471D-98FE-238BF063296D}"/>
    <cellStyle name="Currency 5 2 2 4 5 2 5" xfId="21124" xr:uid="{0EB93396-0E4D-4E23-A33D-207C91CCE7DF}"/>
    <cellStyle name="Currency 5 2 2 4 5 3" xfId="6299" xr:uid="{00000000-0005-0000-0000-0000030C0000}"/>
    <cellStyle name="Currency 5 2 2 4 5 3 2" xfId="14749" xr:uid="{B7599F42-2E70-4F2E-BC7C-884C8640E2B9}"/>
    <cellStyle name="Currency 5 2 2 4 5 3 2 2" xfId="40923" xr:uid="{6EE1E979-FCE4-451E-AD68-7C6171C59A84}"/>
    <cellStyle name="Currency 5 2 2 4 5 3 3" xfId="31644" xr:uid="{CE3A4CBB-F0AF-44AB-8977-FA2A030BE8F3}"/>
    <cellStyle name="Currency 5 2 2 4 5 3 4" xfId="23196" xr:uid="{D71EC89D-22D6-402C-84A9-C4D08A472798}"/>
    <cellStyle name="Currency 5 2 2 4 5 4" xfId="10531" xr:uid="{D791B6E2-D484-4F52-97D8-09A4FA5B7077}"/>
    <cellStyle name="Currency 5 2 2 4 5 4 2" xfId="36706" xr:uid="{C54D8AB0-F4A5-41B1-90F4-209255EE200B}"/>
    <cellStyle name="Currency 5 2 2 4 5 5" xfId="27426" xr:uid="{64C47230-F9D0-45CD-9762-8C32D852B320}"/>
    <cellStyle name="Currency 5 2 2 4 5 6" xfId="18979" xr:uid="{C27C18FF-2B01-41CB-9448-C80BC094579E}"/>
    <cellStyle name="Currency 5 2 2 4 6" xfId="2428" xr:uid="{00000000-0005-0000-0000-0000040C0000}"/>
    <cellStyle name="Currency 5 2 2 4 6 2" xfId="6712" xr:uid="{00000000-0005-0000-0000-0000050C0000}"/>
    <cellStyle name="Currency 5 2 2 4 6 2 2" xfId="15162" xr:uid="{CFB06983-7CAC-4BC7-8FC0-237C744E058E}"/>
    <cellStyle name="Currency 5 2 2 4 6 2 2 2" xfId="41336" xr:uid="{0C0E19F5-8F5F-4CCA-82A9-590C702ED24F}"/>
    <cellStyle name="Currency 5 2 2 4 6 2 3" xfId="32057" xr:uid="{2C5FEFAA-F4F7-4808-8DFD-CD6F8B86CF77}"/>
    <cellStyle name="Currency 5 2 2 4 6 2 4" xfId="23609" xr:uid="{DC597082-2756-459A-9AB4-7B5706D71188}"/>
    <cellStyle name="Currency 5 2 2 4 6 3" xfId="10944" xr:uid="{A13FBDD7-1DBA-4938-8EFB-5868183BECCA}"/>
    <cellStyle name="Currency 5 2 2 4 6 3 2" xfId="37119" xr:uid="{EF22AC33-2B63-47BE-B995-92DD292EE398}"/>
    <cellStyle name="Currency 5 2 2 4 6 4" xfId="27839" xr:uid="{1B932771-5A9C-46EA-BCC8-251CC23BAC6F}"/>
    <cellStyle name="Currency 5 2 2 4 6 5" xfId="19392" xr:uid="{90F42F2C-C0CB-4C38-8BF4-F1C93D89779A}"/>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EAA00848-CF3A-4D03-AE0A-CF80520BC5CA}"/>
    <cellStyle name="Currency 5 2 2 4 8 2 2 2" xfId="41653" xr:uid="{F6BE314F-C4AF-45BF-AC5D-D30A2AB3D979}"/>
    <cellStyle name="Currency 5 2 2 4 8 2 3" xfId="32374" xr:uid="{92693D7C-5BF9-4116-AA3F-59E73C9295DD}"/>
    <cellStyle name="Currency 5 2 2 4 8 2 4" xfId="23926" xr:uid="{8B08F968-204F-4C96-A216-6408478823FB}"/>
    <cellStyle name="Currency 5 2 2 4 8 3" xfId="11261" xr:uid="{99DEF2F5-A9E0-4953-8A8F-4ED1DA6450CB}"/>
    <cellStyle name="Currency 5 2 2 4 8 3 2" xfId="37436" xr:uid="{F5AD8391-C43A-4EF0-AB9C-B83349DACF1C}"/>
    <cellStyle name="Currency 5 2 2 4 8 4" xfId="28156" xr:uid="{4EB43AAC-CB1A-4A47-B17A-504965D204B5}"/>
    <cellStyle name="Currency 5 2 2 4 8 5" xfId="19709" xr:uid="{230793F9-6C5C-4172-AB4F-4FF3A466371F}"/>
    <cellStyle name="Currency 5 2 2 4 9" xfId="4646" xr:uid="{00000000-0005-0000-0000-0000090C0000}"/>
    <cellStyle name="Currency 5 2 2 4 9 2" xfId="13096" xr:uid="{27A490A5-B764-4166-8AB6-90AE9CA7FA2D}"/>
    <cellStyle name="Currency 5 2 2 4 9 2 2" xfId="39270" xr:uid="{163AFB71-B197-41E1-838D-65A29E044978}"/>
    <cellStyle name="Currency 5 2 2 4 9 3" xfId="29991" xr:uid="{F9FDA214-ED41-428F-8391-19BD93DD7D82}"/>
    <cellStyle name="Currency 5 2 2 4 9 4" xfId="21543" xr:uid="{65458D21-3F3C-4949-BF66-3653C9B34E9C}"/>
    <cellStyle name="Currency 5 2 2 5" xfId="203" xr:uid="{00000000-0005-0000-0000-00000A0C0000}"/>
    <cellStyle name="Currency 5 2 2 5 10" xfId="8879" xr:uid="{43A89C43-F105-48FC-AD09-318EC03F47ED}"/>
    <cellStyle name="Currency 5 2 2 5 10 2" xfId="35054" xr:uid="{B64F4DC3-C20A-44CC-AC86-B8731E76CDAF}"/>
    <cellStyle name="Currency 5 2 2 5 11" xfId="34222" xr:uid="{B69B980C-8323-45DA-94F0-0F0B5C67D2FA}"/>
    <cellStyle name="Currency 5 2 2 5 12" xfId="25774" xr:uid="{84A71B2C-F926-41AE-BE53-6A0384C97B0E}"/>
    <cellStyle name="Currency 5 2 2 5 13" xfId="17327" xr:uid="{1654C8BD-D74D-4044-9FF1-6C397E2CC0FE}"/>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AF856BC4-C830-4892-B215-220894D560B9}"/>
    <cellStyle name="Currency 5 2 2 5 2 2 2 2 2" xfId="41830" xr:uid="{9C34ACEA-0C59-4E0C-85AB-198DB41AAD3A}"/>
    <cellStyle name="Currency 5 2 2 5 2 2 2 3" xfId="32551" xr:uid="{4358B9CD-CC80-4E40-B365-268A7A97D6A2}"/>
    <cellStyle name="Currency 5 2 2 5 2 2 2 4" xfId="24103" xr:uid="{227E5145-A815-4E99-8D38-CD3F3A2345C7}"/>
    <cellStyle name="Currency 5 2 2 5 2 2 3" xfId="11438" xr:uid="{99E9B1BD-E302-49FF-AA9A-58F5A16E6179}"/>
    <cellStyle name="Currency 5 2 2 5 2 2 3 2" xfId="37613" xr:uid="{1E4CA802-AF30-44C0-B1F5-BB2BD30D0E52}"/>
    <cellStyle name="Currency 5 2 2 5 2 2 4" xfId="28333" xr:uid="{4119936E-DDE2-4A8B-9B05-B78C17EA29D7}"/>
    <cellStyle name="Currency 5 2 2 5 2 2 5" xfId="19886" xr:uid="{51E12D35-F2E7-4272-A81B-7AAE677FA304}"/>
    <cellStyle name="Currency 5 2 2 5 2 3" xfId="5061" xr:uid="{00000000-0005-0000-0000-00000E0C0000}"/>
    <cellStyle name="Currency 5 2 2 5 2 3 2" xfId="13511" xr:uid="{3ED80D04-F7D7-42BE-A488-478B7E6EC355}"/>
    <cellStyle name="Currency 5 2 2 5 2 3 2 2" xfId="39685" xr:uid="{1E0C0370-5495-4F63-8F58-8877DF626B18}"/>
    <cellStyle name="Currency 5 2 2 5 2 3 3" xfId="30406" xr:uid="{876D5376-C516-471E-B2C1-F9C411D65620}"/>
    <cellStyle name="Currency 5 2 2 5 2 3 4" xfId="21958" xr:uid="{1D418E75-1F6B-44C1-9629-A437064997D6}"/>
    <cellStyle name="Currency 5 2 2 5 2 4" xfId="9293" xr:uid="{72EB0954-80C5-4120-9719-CB96C0FBB389}"/>
    <cellStyle name="Currency 5 2 2 5 2 4 2" xfId="35468" xr:uid="{D4002C65-044F-442E-969D-107ADDB79397}"/>
    <cellStyle name="Currency 5 2 2 5 2 5" xfId="34638" xr:uid="{317D725B-7805-4157-9AC8-44AFFD4AD344}"/>
    <cellStyle name="Currency 5 2 2 5 2 6" xfId="26188" xr:uid="{30B4A820-DD08-4361-B9CC-A282DA23F2B2}"/>
    <cellStyle name="Currency 5 2 2 5 2 7" xfId="17741" xr:uid="{561B91E9-604F-4404-BC02-7FA2BF8DEA1F}"/>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C76ED436-56A6-4227-839C-C79D4DDFF462}"/>
    <cellStyle name="Currency 5 2 2 5 3 2 2 2 2" xfId="42243" xr:uid="{1477FC86-B90F-4404-87DC-D24B6F7FB7A3}"/>
    <cellStyle name="Currency 5 2 2 5 3 2 2 3" xfId="32964" xr:uid="{66F55D60-6110-4C31-9D8E-77E57D7835F1}"/>
    <cellStyle name="Currency 5 2 2 5 3 2 2 4" xfId="24516" xr:uid="{219787EB-7508-4509-9E08-B4E7CFE1DFA5}"/>
    <cellStyle name="Currency 5 2 2 5 3 2 3" xfId="11851" xr:uid="{36C29CFC-2FC1-42C8-ABBB-5FC799C6FFA3}"/>
    <cellStyle name="Currency 5 2 2 5 3 2 3 2" xfId="38026" xr:uid="{8BEC9417-AA7A-4AE0-8A6F-158B5E985C7A}"/>
    <cellStyle name="Currency 5 2 2 5 3 2 4" xfId="28746" xr:uid="{83775542-E7BF-4CAD-8BD7-34DBFB8D7CFF}"/>
    <cellStyle name="Currency 5 2 2 5 3 2 5" xfId="20299" xr:uid="{832A51E6-30A4-490D-9BFE-15E0ABB8162E}"/>
    <cellStyle name="Currency 5 2 2 5 3 3" xfId="5474" xr:uid="{00000000-0005-0000-0000-0000120C0000}"/>
    <cellStyle name="Currency 5 2 2 5 3 3 2" xfId="13924" xr:uid="{11E99247-51EB-49F0-ACCD-9484B31E5666}"/>
    <cellStyle name="Currency 5 2 2 5 3 3 2 2" xfId="40098" xr:uid="{5498595E-F2B5-4467-91BD-C28DF9FD173B}"/>
    <cellStyle name="Currency 5 2 2 5 3 3 3" xfId="30819" xr:uid="{2F08DD57-623C-4E29-A4FD-5BF871051D50}"/>
    <cellStyle name="Currency 5 2 2 5 3 3 4" xfId="22371" xr:uid="{52BCC60C-AAD1-4221-A706-9B5E9DB8443C}"/>
    <cellStyle name="Currency 5 2 2 5 3 4" xfId="9706" xr:uid="{3A046E4B-6CFB-4C3C-83A2-26EC35020811}"/>
    <cellStyle name="Currency 5 2 2 5 3 4 2" xfId="35881" xr:uid="{E6A6E955-1CE4-4BB5-BC7E-99ACBCF28202}"/>
    <cellStyle name="Currency 5 2 2 5 3 5" xfId="26601" xr:uid="{80376884-8E6B-452E-8050-CFC985B8EBCB}"/>
    <cellStyle name="Currency 5 2 2 5 3 6" xfId="18154" xr:uid="{374282CA-B343-40FF-BE3F-006FC3870AA7}"/>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DBC95720-FCC7-4E9B-A765-D6852BE91B14}"/>
    <cellStyle name="Currency 5 2 2 5 4 2 2 2 2" xfId="42656" xr:uid="{D7E4CD42-5EC9-4DDF-8240-CBB836527352}"/>
    <cellStyle name="Currency 5 2 2 5 4 2 2 3" xfId="33377" xr:uid="{1708D786-46BB-430E-BFA5-77AB86DF82E7}"/>
    <cellStyle name="Currency 5 2 2 5 4 2 2 4" xfId="24929" xr:uid="{8F4809BC-7D3F-4AF0-BF3B-67F725F2869B}"/>
    <cellStyle name="Currency 5 2 2 5 4 2 3" xfId="12264" xr:uid="{33A925D7-0583-4504-835B-43B5078F7B5F}"/>
    <cellStyle name="Currency 5 2 2 5 4 2 3 2" xfId="38439" xr:uid="{F8A4B501-73BC-473F-90ED-D4B42F62FEAB}"/>
    <cellStyle name="Currency 5 2 2 5 4 2 4" xfId="29159" xr:uid="{86B26E00-CE18-4BFD-B381-B11DF718667D}"/>
    <cellStyle name="Currency 5 2 2 5 4 2 5" xfId="20712" xr:uid="{E0D8543C-9D4E-42E5-BDD2-F315BA884DC6}"/>
    <cellStyle name="Currency 5 2 2 5 4 3" xfId="5887" xr:uid="{00000000-0005-0000-0000-0000160C0000}"/>
    <cellStyle name="Currency 5 2 2 5 4 3 2" xfId="14337" xr:uid="{1FF94313-7FFE-4E0D-B096-7B9BFE2EC6DB}"/>
    <cellStyle name="Currency 5 2 2 5 4 3 2 2" xfId="40511" xr:uid="{F6A811F5-CFAA-45CC-A495-C8171C9C2CC1}"/>
    <cellStyle name="Currency 5 2 2 5 4 3 3" xfId="31232" xr:uid="{CC56AF0E-9871-4A35-B952-E204FA242515}"/>
    <cellStyle name="Currency 5 2 2 5 4 3 4" xfId="22784" xr:uid="{F9AAE197-6A39-4E8D-90AF-7228113B0F73}"/>
    <cellStyle name="Currency 5 2 2 5 4 4" xfId="10119" xr:uid="{0FEC1D04-607B-472A-B800-EE1D2B082E12}"/>
    <cellStyle name="Currency 5 2 2 5 4 4 2" xfId="36294" xr:uid="{571BEE49-123C-4D80-9CCD-E562CFCEA8D7}"/>
    <cellStyle name="Currency 5 2 2 5 4 5" xfId="27014" xr:uid="{92FEE13F-1D70-4E61-9182-DE27D2E72974}"/>
    <cellStyle name="Currency 5 2 2 5 4 6" xfId="18567" xr:uid="{7EC16EC8-F2C8-4538-93B9-3A834412ACA5}"/>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FEF7328D-74CC-4B31-9518-42108F844EE1}"/>
    <cellStyle name="Currency 5 2 2 5 5 2 2 2 2" xfId="43069" xr:uid="{3BDE41A3-6EE3-4702-9DDC-A7B3FBC05855}"/>
    <cellStyle name="Currency 5 2 2 5 5 2 2 3" xfId="33790" xr:uid="{84DA3A32-8264-44E8-81EF-8DCEE5CE1137}"/>
    <cellStyle name="Currency 5 2 2 5 5 2 2 4" xfId="25342" xr:uid="{68953502-BC8F-49CC-9A0A-ED67FF85E46D}"/>
    <cellStyle name="Currency 5 2 2 5 5 2 3" xfId="12677" xr:uid="{FDA35D88-C3BB-4DB7-9865-D3BC3F594DAE}"/>
    <cellStyle name="Currency 5 2 2 5 5 2 3 2" xfId="38852" xr:uid="{D03ECFFE-3F55-4702-8770-13E111D716BA}"/>
    <cellStyle name="Currency 5 2 2 5 5 2 4" xfId="29572" xr:uid="{67905923-F249-4906-8958-1922239113E2}"/>
    <cellStyle name="Currency 5 2 2 5 5 2 5" xfId="21125" xr:uid="{EAA6CE60-9C4D-40F9-AA6F-4C892F999CF3}"/>
    <cellStyle name="Currency 5 2 2 5 5 3" xfId="6300" xr:uid="{00000000-0005-0000-0000-00001A0C0000}"/>
    <cellStyle name="Currency 5 2 2 5 5 3 2" xfId="14750" xr:uid="{CA53993B-66F2-4ED3-93A6-CA678FCF68DF}"/>
    <cellStyle name="Currency 5 2 2 5 5 3 2 2" xfId="40924" xr:uid="{7B2EBAA7-E77F-4E40-B377-CF5B2D1983CF}"/>
    <cellStyle name="Currency 5 2 2 5 5 3 3" xfId="31645" xr:uid="{DDC1D834-F655-409A-8C17-3C4099A0B90D}"/>
    <cellStyle name="Currency 5 2 2 5 5 3 4" xfId="23197" xr:uid="{814026D3-7E75-4815-B991-3F24646909EB}"/>
    <cellStyle name="Currency 5 2 2 5 5 4" xfId="10532" xr:uid="{10303E86-0794-413F-A818-6CEFB22198C1}"/>
    <cellStyle name="Currency 5 2 2 5 5 4 2" xfId="36707" xr:uid="{D7C98C37-B349-479B-AD53-161D8D796E21}"/>
    <cellStyle name="Currency 5 2 2 5 5 5" xfId="27427" xr:uid="{9AF97C12-A80C-4798-BDD4-C19E121D0A2F}"/>
    <cellStyle name="Currency 5 2 2 5 5 6" xfId="18980" xr:uid="{905D0A32-8593-4824-A9BA-6AB7856B67C4}"/>
    <cellStyle name="Currency 5 2 2 5 6" xfId="2429" xr:uid="{00000000-0005-0000-0000-00001B0C0000}"/>
    <cellStyle name="Currency 5 2 2 5 6 2" xfId="6713" xr:uid="{00000000-0005-0000-0000-00001C0C0000}"/>
    <cellStyle name="Currency 5 2 2 5 6 2 2" xfId="15163" xr:uid="{07486503-F73D-499F-A676-E7AFEFDBFCDD}"/>
    <cellStyle name="Currency 5 2 2 5 6 2 2 2" xfId="41337" xr:uid="{2C8BF0B1-5F69-40AE-8005-8ECF6C01F135}"/>
    <cellStyle name="Currency 5 2 2 5 6 2 3" xfId="32058" xr:uid="{327A74B1-BB55-4F53-9721-A8E9B5C3ABBC}"/>
    <cellStyle name="Currency 5 2 2 5 6 2 4" xfId="23610" xr:uid="{7E37FED5-0588-4D2F-8356-BCB6D413C8A7}"/>
    <cellStyle name="Currency 5 2 2 5 6 3" xfId="10945" xr:uid="{2D62FF6C-55CB-42E8-95AD-E08F41E8EC45}"/>
    <cellStyle name="Currency 5 2 2 5 6 3 2" xfId="37120" xr:uid="{9B594477-9D52-4822-9F88-E5284FF925A3}"/>
    <cellStyle name="Currency 5 2 2 5 6 4" xfId="27840" xr:uid="{BA9B4D6D-289F-4665-8151-7FFC0BE176F6}"/>
    <cellStyle name="Currency 5 2 2 5 6 5" xfId="19393" xr:uid="{C320813F-D247-45FA-9A77-F9C1DE37B2E9}"/>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98F689F7-99A2-4CF5-BEE2-E3C954EAF684}"/>
    <cellStyle name="Currency 5 2 2 5 8 2 2 2" xfId="41654" xr:uid="{96D024FA-9620-4CB9-9873-11045C355529}"/>
    <cellStyle name="Currency 5 2 2 5 8 2 3" xfId="32375" xr:uid="{1735B622-6B92-42BF-A014-EACA1A71874E}"/>
    <cellStyle name="Currency 5 2 2 5 8 2 4" xfId="23927" xr:uid="{1069170C-AF40-4AE2-B061-C42B8B3D34A1}"/>
    <cellStyle name="Currency 5 2 2 5 8 3" xfId="11262" xr:uid="{2C0EB5F7-FF37-43FB-997E-B7369407AA9C}"/>
    <cellStyle name="Currency 5 2 2 5 8 3 2" xfId="37437" xr:uid="{EF16E13B-53CE-44BD-A149-93CEC3457220}"/>
    <cellStyle name="Currency 5 2 2 5 8 4" xfId="28157" xr:uid="{D9A2C28B-4420-448D-B1C2-CDDD026D879D}"/>
    <cellStyle name="Currency 5 2 2 5 8 5" xfId="19710" xr:uid="{61985C6E-BC47-43F7-B2E3-C414C36E0F43}"/>
    <cellStyle name="Currency 5 2 2 5 9" xfId="4647" xr:uid="{00000000-0005-0000-0000-0000200C0000}"/>
    <cellStyle name="Currency 5 2 2 5 9 2" xfId="13097" xr:uid="{BDC7EB0D-2407-4808-81AF-54ACB37B2415}"/>
    <cellStyle name="Currency 5 2 2 5 9 2 2" xfId="39271" xr:uid="{D623EBD6-E532-4310-9DF5-9DA704088C4E}"/>
    <cellStyle name="Currency 5 2 2 5 9 3" xfId="29992" xr:uid="{6D6E830E-9263-4568-964F-D70C7697C781}"/>
    <cellStyle name="Currency 5 2 2 5 9 4" xfId="21544" xr:uid="{EC16B574-BFB7-43D0-8365-985C0FC6B081}"/>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C99AE896-36FD-4D84-97AE-CB51275ADAEC}"/>
    <cellStyle name="Currency 5 2 4 10 2 2" xfId="39272" xr:uid="{8E393EBA-0462-4F2D-B0E8-30327833534D}"/>
    <cellStyle name="Currency 5 2 4 10 3" xfId="29993" xr:uid="{F60723CD-3D8E-473B-803A-67AB310C5A45}"/>
    <cellStyle name="Currency 5 2 4 10 4" xfId="21545" xr:uid="{951A98EE-F646-4187-B248-A1350F3616C8}"/>
    <cellStyle name="Currency 5 2 4 11" xfId="8880" xr:uid="{327CA322-E725-4507-ABEA-F8FEE0B89E8B}"/>
    <cellStyle name="Currency 5 2 4 11 2" xfId="35055" xr:uid="{654E4B14-D4F0-4A3E-8CDE-F3F57A65F08F}"/>
    <cellStyle name="Currency 5 2 4 12" xfId="34223" xr:uid="{716637F8-C12B-47A7-8B83-8E7999D6A52D}"/>
    <cellStyle name="Currency 5 2 4 13" xfId="25775" xr:uid="{7E12F4E6-335D-4141-85A9-CA0055B795E5}"/>
    <cellStyle name="Currency 5 2 4 14" xfId="17328" xr:uid="{896623EE-74A4-46A0-9865-F8E96CF0EB4C}"/>
    <cellStyle name="Currency 5 2 4 2" xfId="206" xr:uid="{00000000-0005-0000-0000-0000250C0000}"/>
    <cellStyle name="Currency 5 2 4 2 10" xfId="8881" xr:uid="{74D3FD82-F6A5-4AA5-8AAB-64EFB6721FEE}"/>
    <cellStyle name="Currency 5 2 4 2 10 2" xfId="35056" xr:uid="{8CD77E96-6408-46C5-88ED-8B59CACC86EA}"/>
    <cellStyle name="Currency 5 2 4 2 11" xfId="34224" xr:uid="{7B52F354-11CA-4F4E-943F-AC573EFA37B7}"/>
    <cellStyle name="Currency 5 2 4 2 12" xfId="25776" xr:uid="{16FC66B0-9F57-440A-89FD-72788AC95BC7}"/>
    <cellStyle name="Currency 5 2 4 2 13" xfId="17329" xr:uid="{EC55F7D1-0B86-49EE-8A46-61503DA3E90E}"/>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EDA391EA-8042-4B1C-BDF1-9EB06D4B6F00}"/>
    <cellStyle name="Currency 5 2 4 2 2 2 2 2 2" xfId="41832" xr:uid="{BA311791-ABCB-4E55-B19F-555339703436}"/>
    <cellStyle name="Currency 5 2 4 2 2 2 2 3" xfId="32553" xr:uid="{8E35D6D9-A6C1-4D8D-BFEE-AD59E2ADDBEC}"/>
    <cellStyle name="Currency 5 2 4 2 2 2 2 4" xfId="24105" xr:uid="{D46F3D52-82CD-48DA-81B3-DF85CBA891AB}"/>
    <cellStyle name="Currency 5 2 4 2 2 2 3" xfId="11440" xr:uid="{8DA3BBFD-B2A2-4247-8F97-F8387029160F}"/>
    <cellStyle name="Currency 5 2 4 2 2 2 3 2" xfId="37615" xr:uid="{C0412900-336D-486E-BF81-8B971A404994}"/>
    <cellStyle name="Currency 5 2 4 2 2 2 4" xfId="28335" xr:uid="{E4ED4D30-4248-4AE1-A3D0-C46DF7B85AD0}"/>
    <cellStyle name="Currency 5 2 4 2 2 2 5" xfId="19888" xr:uid="{248C61E8-D0DD-489E-B68E-8CDAC2CD5521}"/>
    <cellStyle name="Currency 5 2 4 2 2 3" xfId="5063" xr:uid="{00000000-0005-0000-0000-0000290C0000}"/>
    <cellStyle name="Currency 5 2 4 2 2 3 2" xfId="13513" xr:uid="{4C76F3C2-84A0-4817-BF9B-4466AD081FDD}"/>
    <cellStyle name="Currency 5 2 4 2 2 3 2 2" xfId="39687" xr:uid="{FDA7E1A4-163D-46ED-9338-C7129F55DF80}"/>
    <cellStyle name="Currency 5 2 4 2 2 3 3" xfId="30408" xr:uid="{3DE7FDD0-BBC4-460E-92A0-A5CCAF23F8A0}"/>
    <cellStyle name="Currency 5 2 4 2 2 3 4" xfId="21960" xr:uid="{7B1F2CCD-3116-4710-95D8-594A1F1158B9}"/>
    <cellStyle name="Currency 5 2 4 2 2 4" xfId="9295" xr:uid="{0EF51F0B-86D0-4B29-B97A-D18704308E66}"/>
    <cellStyle name="Currency 5 2 4 2 2 4 2" xfId="35470" xr:uid="{439ADFD6-586F-4DE9-94EA-5C0AF19B1C98}"/>
    <cellStyle name="Currency 5 2 4 2 2 5" xfId="34640" xr:uid="{93DEE091-0811-42A5-A564-4E3F0E157CA5}"/>
    <cellStyle name="Currency 5 2 4 2 2 6" xfId="26190" xr:uid="{F90A036C-5B98-417F-9E57-DED9C0D50BD1}"/>
    <cellStyle name="Currency 5 2 4 2 2 7" xfId="17743" xr:uid="{AFFC6ED1-DA25-48AB-880E-D4BE03CFFA26}"/>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4559281F-48DA-4FCB-A6A3-283333A4554A}"/>
    <cellStyle name="Currency 5 2 4 2 3 2 2 2 2" xfId="42245" xr:uid="{212ACCBB-3057-4B59-AFC0-6A35EBB1C552}"/>
    <cellStyle name="Currency 5 2 4 2 3 2 2 3" xfId="32966" xr:uid="{44D55177-46B3-4E7A-9645-544AF02FEAD7}"/>
    <cellStyle name="Currency 5 2 4 2 3 2 2 4" xfId="24518" xr:uid="{1978AF10-FAEA-4B1E-81FF-BAA5655CD2E0}"/>
    <cellStyle name="Currency 5 2 4 2 3 2 3" xfId="11853" xr:uid="{E6637A02-072B-4A16-9F68-9D75EB64A4E3}"/>
    <cellStyle name="Currency 5 2 4 2 3 2 3 2" xfId="38028" xr:uid="{D695FB32-7F33-4A8C-B5D1-8E8830860601}"/>
    <cellStyle name="Currency 5 2 4 2 3 2 4" xfId="28748" xr:uid="{54DEBF77-55A3-4D58-98F4-FB7B86B73522}"/>
    <cellStyle name="Currency 5 2 4 2 3 2 5" xfId="20301" xr:uid="{99D0E9C8-0FE1-4D46-9E0F-11699D8F475F}"/>
    <cellStyle name="Currency 5 2 4 2 3 3" xfId="5476" xr:uid="{00000000-0005-0000-0000-00002D0C0000}"/>
    <cellStyle name="Currency 5 2 4 2 3 3 2" xfId="13926" xr:uid="{603B42DC-C10E-48CE-BCA6-6D74D9493FAD}"/>
    <cellStyle name="Currency 5 2 4 2 3 3 2 2" xfId="40100" xr:uid="{27A62536-9822-4B64-BD5C-D4ED7247664D}"/>
    <cellStyle name="Currency 5 2 4 2 3 3 3" xfId="30821" xr:uid="{B6392E04-EECD-4EDA-A841-286D3D55177A}"/>
    <cellStyle name="Currency 5 2 4 2 3 3 4" xfId="22373" xr:uid="{1E6E0C7E-0E78-48D1-8BC3-97D045F4C914}"/>
    <cellStyle name="Currency 5 2 4 2 3 4" xfId="9708" xr:uid="{7AE1645D-021A-43A0-B99D-816A01F86329}"/>
    <cellStyle name="Currency 5 2 4 2 3 4 2" xfId="35883" xr:uid="{95FD07FE-9CE5-4EBE-8480-9AF40600AE0E}"/>
    <cellStyle name="Currency 5 2 4 2 3 5" xfId="26603" xr:uid="{431FD9B0-94E5-48FE-9C83-2AA8D59F2637}"/>
    <cellStyle name="Currency 5 2 4 2 3 6" xfId="18156" xr:uid="{797EC049-8E14-466D-9DA7-1858DCB00C7D}"/>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4C97FFCD-3EDC-4AD7-AFB0-66A291D58FC8}"/>
    <cellStyle name="Currency 5 2 4 2 4 2 2 2 2" xfId="42658" xr:uid="{22D2B25A-6748-4BE6-81D8-DA1212A86A59}"/>
    <cellStyle name="Currency 5 2 4 2 4 2 2 3" xfId="33379" xr:uid="{22F8A586-200D-41ED-A2B0-4A2BF94C5FB4}"/>
    <cellStyle name="Currency 5 2 4 2 4 2 2 4" xfId="24931" xr:uid="{9DF8E38E-0FB9-4A65-8ABA-CB401BB2619B}"/>
    <cellStyle name="Currency 5 2 4 2 4 2 3" xfId="12266" xr:uid="{6BF0AB17-D215-4324-9E22-8A594C3CE399}"/>
    <cellStyle name="Currency 5 2 4 2 4 2 3 2" xfId="38441" xr:uid="{306ABB72-65E2-4F71-BADA-A49FD65CB999}"/>
    <cellStyle name="Currency 5 2 4 2 4 2 4" xfId="29161" xr:uid="{5E5CA765-5D1D-456E-97A3-0ED74AA4558A}"/>
    <cellStyle name="Currency 5 2 4 2 4 2 5" xfId="20714" xr:uid="{D9446557-80BE-4368-9BF5-A482DB889A6D}"/>
    <cellStyle name="Currency 5 2 4 2 4 3" xfId="5889" xr:uid="{00000000-0005-0000-0000-0000310C0000}"/>
    <cellStyle name="Currency 5 2 4 2 4 3 2" xfId="14339" xr:uid="{9BE6D5B4-711F-4138-AE41-646BDDFC8783}"/>
    <cellStyle name="Currency 5 2 4 2 4 3 2 2" xfId="40513" xr:uid="{3563EA56-EFF3-4097-9B9F-0249BAC3BEE8}"/>
    <cellStyle name="Currency 5 2 4 2 4 3 3" xfId="31234" xr:uid="{5F4A103C-C900-48D6-A49E-A3965A13432C}"/>
    <cellStyle name="Currency 5 2 4 2 4 3 4" xfId="22786" xr:uid="{2DEC2161-F822-41DA-835D-6C50DDD0DE3D}"/>
    <cellStyle name="Currency 5 2 4 2 4 4" xfId="10121" xr:uid="{26F459CF-1597-4756-8E3D-B6D26EC5740D}"/>
    <cellStyle name="Currency 5 2 4 2 4 4 2" xfId="36296" xr:uid="{9FE9179A-DB3C-4C95-92CC-CA0E7B69A801}"/>
    <cellStyle name="Currency 5 2 4 2 4 5" xfId="27016" xr:uid="{D74DDDC3-62DC-40A5-9F36-438DBEE6CBFE}"/>
    <cellStyle name="Currency 5 2 4 2 4 6" xfId="18569" xr:uid="{B0D796E4-2EC7-4CD3-9E89-2F38E45B27F4}"/>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813045EE-038E-4823-B096-84F560696E43}"/>
    <cellStyle name="Currency 5 2 4 2 5 2 2 2 2" xfId="43071" xr:uid="{775810F8-B6EB-4224-A411-8F593B2F82C6}"/>
    <cellStyle name="Currency 5 2 4 2 5 2 2 3" xfId="33792" xr:uid="{C3DDA234-2761-4DFE-97F7-8DECE7B84564}"/>
    <cellStyle name="Currency 5 2 4 2 5 2 2 4" xfId="25344" xr:uid="{78D04ADA-576C-4DC3-A3A7-DE2D293F01BC}"/>
    <cellStyle name="Currency 5 2 4 2 5 2 3" xfId="12679" xr:uid="{02B2C175-5D0D-4653-ADEC-47D180AED09B}"/>
    <cellStyle name="Currency 5 2 4 2 5 2 3 2" xfId="38854" xr:uid="{D752F310-6EC9-4340-8233-FA9CD27F54B2}"/>
    <cellStyle name="Currency 5 2 4 2 5 2 4" xfId="29574" xr:uid="{E9FE737D-E719-451C-854B-9A3180CEF130}"/>
    <cellStyle name="Currency 5 2 4 2 5 2 5" xfId="21127" xr:uid="{EE3CC762-743F-4946-95AC-65FD5398C32A}"/>
    <cellStyle name="Currency 5 2 4 2 5 3" xfId="6302" xr:uid="{00000000-0005-0000-0000-0000350C0000}"/>
    <cellStyle name="Currency 5 2 4 2 5 3 2" xfId="14752" xr:uid="{C668A5E7-6EEB-46E1-B75F-4E132C7EA465}"/>
    <cellStyle name="Currency 5 2 4 2 5 3 2 2" xfId="40926" xr:uid="{88BA1355-3558-4C9B-B507-8EDDCF3A6568}"/>
    <cellStyle name="Currency 5 2 4 2 5 3 3" xfId="31647" xr:uid="{E0344B02-E0A5-44BD-A50D-937FBF4483FF}"/>
    <cellStyle name="Currency 5 2 4 2 5 3 4" xfId="23199" xr:uid="{799FA8FA-E09D-4E8A-8754-7ABDF3FEB154}"/>
    <cellStyle name="Currency 5 2 4 2 5 4" xfId="10534" xr:uid="{9419C6A6-9C08-4D82-9186-3043AD69C8A9}"/>
    <cellStyle name="Currency 5 2 4 2 5 4 2" xfId="36709" xr:uid="{ACA7D086-4E25-4067-A499-929592EA004F}"/>
    <cellStyle name="Currency 5 2 4 2 5 5" xfId="27429" xr:uid="{54851CB9-CA6E-46A2-8172-D2719EA078EF}"/>
    <cellStyle name="Currency 5 2 4 2 5 6" xfId="18982" xr:uid="{3A5075F6-4D24-40D1-A017-F262C117C025}"/>
    <cellStyle name="Currency 5 2 4 2 6" xfId="2431" xr:uid="{00000000-0005-0000-0000-0000360C0000}"/>
    <cellStyle name="Currency 5 2 4 2 6 2" xfId="6715" xr:uid="{00000000-0005-0000-0000-0000370C0000}"/>
    <cellStyle name="Currency 5 2 4 2 6 2 2" xfId="15165" xr:uid="{BC8EA498-4AA9-4FA1-84E2-9203B8A3659A}"/>
    <cellStyle name="Currency 5 2 4 2 6 2 2 2" xfId="41339" xr:uid="{B0C99E63-2468-4BE2-97FB-B8889E55E317}"/>
    <cellStyle name="Currency 5 2 4 2 6 2 3" xfId="32060" xr:uid="{5AE7F412-7412-4E7E-9212-AF63E15D3A72}"/>
    <cellStyle name="Currency 5 2 4 2 6 2 4" xfId="23612" xr:uid="{87D5EAB3-97AF-4088-B630-BFE2D4137252}"/>
    <cellStyle name="Currency 5 2 4 2 6 3" xfId="10947" xr:uid="{0A31930F-B407-4752-A52C-93E540902F63}"/>
    <cellStyle name="Currency 5 2 4 2 6 3 2" xfId="37122" xr:uid="{AE6A5E78-E4CD-4471-B6FA-F56850E3CA44}"/>
    <cellStyle name="Currency 5 2 4 2 6 4" xfId="27842" xr:uid="{68D4B81D-3C22-4265-8AA8-851A6BE353AC}"/>
    <cellStyle name="Currency 5 2 4 2 6 5" xfId="19395" xr:uid="{C4DE48B8-2BC5-48C0-B4A4-C6038DB95C90}"/>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BF679642-28E0-4022-83C0-1EA3991D3658}"/>
    <cellStyle name="Currency 5 2 4 2 8 2 2 2" xfId="41656" xr:uid="{AC0D89CB-7DBE-40CF-A7FB-1B7DF3999DE2}"/>
    <cellStyle name="Currency 5 2 4 2 8 2 3" xfId="32377" xr:uid="{66493043-BE47-4037-9534-A2A96ADF8BD2}"/>
    <cellStyle name="Currency 5 2 4 2 8 2 4" xfId="23929" xr:uid="{3CCEA826-0A7A-4B77-8E8A-5E3B16F158BA}"/>
    <cellStyle name="Currency 5 2 4 2 8 3" xfId="11264" xr:uid="{32263EAC-CA3A-43FD-88CA-790CAEA7F221}"/>
    <cellStyle name="Currency 5 2 4 2 8 3 2" xfId="37439" xr:uid="{AA549A96-8A81-4A2E-9876-DBEE5D2D3E7F}"/>
    <cellStyle name="Currency 5 2 4 2 8 4" xfId="28159" xr:uid="{D99AAE21-BB8B-40E6-BD98-E6A4ED993CC6}"/>
    <cellStyle name="Currency 5 2 4 2 8 5" xfId="19712" xr:uid="{263822E6-D2FC-4B4B-9709-FCC351652B13}"/>
    <cellStyle name="Currency 5 2 4 2 9" xfId="4649" xr:uid="{00000000-0005-0000-0000-00003B0C0000}"/>
    <cellStyle name="Currency 5 2 4 2 9 2" xfId="13099" xr:uid="{F66D57EA-1508-4657-B79C-A927988F5AA7}"/>
    <cellStyle name="Currency 5 2 4 2 9 2 2" xfId="39273" xr:uid="{0291C897-4F8A-4C83-9099-8359F5E4CD32}"/>
    <cellStyle name="Currency 5 2 4 2 9 3" xfId="29994" xr:uid="{A0346FFE-0A06-4FB1-857E-55156996BBCE}"/>
    <cellStyle name="Currency 5 2 4 2 9 4" xfId="21546" xr:uid="{439B2D04-992E-4690-9D42-53484A50B822}"/>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68748A89-B39D-4F4C-A9F7-F2E75B16B183}"/>
    <cellStyle name="Currency 5 2 4 3 2 2 2 2" xfId="41831" xr:uid="{459E31D4-4054-4E44-9EF0-8CB6DF13463E}"/>
    <cellStyle name="Currency 5 2 4 3 2 2 3" xfId="32552" xr:uid="{B539712B-3E7A-4797-B5B4-EDA71E16C383}"/>
    <cellStyle name="Currency 5 2 4 3 2 2 4" xfId="24104" xr:uid="{68F24E21-E99D-49D7-A921-EB8E5C1012E5}"/>
    <cellStyle name="Currency 5 2 4 3 2 3" xfId="11439" xr:uid="{F8629490-49DD-4066-BA3F-FD4F77D71268}"/>
    <cellStyle name="Currency 5 2 4 3 2 3 2" xfId="37614" xr:uid="{26D2D131-1ED3-4F7D-BE74-209915B9C884}"/>
    <cellStyle name="Currency 5 2 4 3 2 4" xfId="28334" xr:uid="{F77C1A72-3F30-47A8-8BF4-6CB5B72B8EFE}"/>
    <cellStyle name="Currency 5 2 4 3 2 5" xfId="19887" xr:uid="{E9431FD7-B36A-4183-B534-6C430C976111}"/>
    <cellStyle name="Currency 5 2 4 3 3" xfId="5062" xr:uid="{00000000-0005-0000-0000-00003F0C0000}"/>
    <cellStyle name="Currency 5 2 4 3 3 2" xfId="13512" xr:uid="{74583011-B9DA-43A4-8675-CEC130EC2474}"/>
    <cellStyle name="Currency 5 2 4 3 3 2 2" xfId="39686" xr:uid="{4B5A6F78-A35A-4109-AA13-01B7EEB917B9}"/>
    <cellStyle name="Currency 5 2 4 3 3 3" xfId="30407" xr:uid="{608B9949-6343-42AD-A3B5-A2756F217B86}"/>
    <cellStyle name="Currency 5 2 4 3 3 4" xfId="21959" xr:uid="{A5D1447E-791B-4917-A0A7-0BCB46FBA790}"/>
    <cellStyle name="Currency 5 2 4 3 4" xfId="9294" xr:uid="{556CD97A-114B-418E-AEDC-C108CC17F689}"/>
    <cellStyle name="Currency 5 2 4 3 4 2" xfId="35469" xr:uid="{FD145C3F-850E-489E-89D0-2E848F2B3456}"/>
    <cellStyle name="Currency 5 2 4 3 5" xfId="34639" xr:uid="{90DC67FB-7652-4356-9713-A4EDB1DC95C3}"/>
    <cellStyle name="Currency 5 2 4 3 6" xfId="26189" xr:uid="{02A51F4C-DA8D-4906-9D81-C2EAA5A5F985}"/>
    <cellStyle name="Currency 5 2 4 3 7" xfId="17742" xr:uid="{9204CFF0-8631-4DEE-9049-9DEAD8D26E21}"/>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C32398C1-41BC-4A40-9986-4E1BA876B689}"/>
    <cellStyle name="Currency 5 2 4 4 2 2 2 2" xfId="42244" xr:uid="{146C99BB-323E-4A75-B9FA-45BACB11D50D}"/>
    <cellStyle name="Currency 5 2 4 4 2 2 3" xfId="32965" xr:uid="{FD5DCC64-0F5E-46AB-8158-2667046AD0A0}"/>
    <cellStyle name="Currency 5 2 4 4 2 2 4" xfId="24517" xr:uid="{73C5861E-2340-453A-B3CE-20B64081ECB2}"/>
    <cellStyle name="Currency 5 2 4 4 2 3" xfId="11852" xr:uid="{88A44E8A-FC00-4500-96A4-30B785590F16}"/>
    <cellStyle name="Currency 5 2 4 4 2 3 2" xfId="38027" xr:uid="{A1AC804E-853E-410F-A353-8E8EA0727771}"/>
    <cellStyle name="Currency 5 2 4 4 2 4" xfId="28747" xr:uid="{059CF972-B6FE-4736-AEF1-4ABDDD04B034}"/>
    <cellStyle name="Currency 5 2 4 4 2 5" xfId="20300" xr:uid="{98B50663-3787-46CB-AD8F-9DCED04F7452}"/>
    <cellStyle name="Currency 5 2 4 4 3" xfId="5475" xr:uid="{00000000-0005-0000-0000-0000430C0000}"/>
    <cellStyle name="Currency 5 2 4 4 3 2" xfId="13925" xr:uid="{0B740C8E-9EF5-427C-9A6A-E0AE9DF00783}"/>
    <cellStyle name="Currency 5 2 4 4 3 2 2" xfId="40099" xr:uid="{8EE3C758-201E-4F4B-A35D-1D19FEC285DD}"/>
    <cellStyle name="Currency 5 2 4 4 3 3" xfId="30820" xr:uid="{406DCE20-1387-4F2D-A330-79FA43CCD75B}"/>
    <cellStyle name="Currency 5 2 4 4 3 4" xfId="22372" xr:uid="{C073BCE7-5E3C-4E7F-9642-80C1F0137577}"/>
    <cellStyle name="Currency 5 2 4 4 4" xfId="9707" xr:uid="{D8ACE567-978E-4B4E-BA98-23CD3402A670}"/>
    <cellStyle name="Currency 5 2 4 4 4 2" xfId="35882" xr:uid="{F7220DE7-C5A9-4FD3-905D-B2B80A646A0F}"/>
    <cellStyle name="Currency 5 2 4 4 5" xfId="26602" xr:uid="{E772C900-7051-4870-933A-57E3B29CF0FC}"/>
    <cellStyle name="Currency 5 2 4 4 6" xfId="18155" xr:uid="{87D0EBB4-2539-40C9-ABF9-D606B8E2FAD2}"/>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E6C58750-83C1-497A-A64C-9758C192674D}"/>
    <cellStyle name="Currency 5 2 4 5 2 2 2 2" xfId="42657" xr:uid="{70732982-2632-48A7-811B-C122E0419203}"/>
    <cellStyle name="Currency 5 2 4 5 2 2 3" xfId="33378" xr:uid="{843B505D-43E9-4D5D-8B6A-E0955EEEC375}"/>
    <cellStyle name="Currency 5 2 4 5 2 2 4" xfId="24930" xr:uid="{3F885922-3FE9-4C8C-A076-EF4C05B958E8}"/>
    <cellStyle name="Currency 5 2 4 5 2 3" xfId="12265" xr:uid="{57D8008D-FE7F-45EB-A84C-F283B6F8BC84}"/>
    <cellStyle name="Currency 5 2 4 5 2 3 2" xfId="38440" xr:uid="{B5DE1618-C79D-4509-9A0D-254C07AFBB03}"/>
    <cellStyle name="Currency 5 2 4 5 2 4" xfId="29160" xr:uid="{CB37711E-9A0E-45A0-A64D-DA96E4133359}"/>
    <cellStyle name="Currency 5 2 4 5 2 5" xfId="20713" xr:uid="{4F1EDAE2-D7DD-405A-84FE-AA85DFB25F62}"/>
    <cellStyle name="Currency 5 2 4 5 3" xfId="5888" xr:uid="{00000000-0005-0000-0000-0000470C0000}"/>
    <cellStyle name="Currency 5 2 4 5 3 2" xfId="14338" xr:uid="{F3EF6342-362C-4382-8176-9BE0E1AC0CCF}"/>
    <cellStyle name="Currency 5 2 4 5 3 2 2" xfId="40512" xr:uid="{6C7E32D1-20AB-4B6E-BB26-93E325FCFCF9}"/>
    <cellStyle name="Currency 5 2 4 5 3 3" xfId="31233" xr:uid="{69733060-EA6C-46B3-A9D2-3169C70E47BE}"/>
    <cellStyle name="Currency 5 2 4 5 3 4" xfId="22785" xr:uid="{00069369-13E8-4954-99E0-1306AA2622E1}"/>
    <cellStyle name="Currency 5 2 4 5 4" xfId="10120" xr:uid="{FD63E441-85E0-4671-A4A7-EAE43ECE3883}"/>
    <cellStyle name="Currency 5 2 4 5 4 2" xfId="36295" xr:uid="{E82CFEA4-C13C-4A04-8C2C-3EA736E7E86C}"/>
    <cellStyle name="Currency 5 2 4 5 5" xfId="27015" xr:uid="{69D4E335-94E6-48FA-A57A-BCE21371F3A1}"/>
    <cellStyle name="Currency 5 2 4 5 6" xfId="18568" xr:uid="{CCDEDFCC-9C8E-4203-83A1-CB3DF9C2C6D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A99D1EF6-4DB5-40EF-A422-F1A7543495F6}"/>
    <cellStyle name="Currency 5 2 4 6 2 2 2 2" xfId="43070" xr:uid="{6807286D-B054-4A78-BC1E-E7838FDEFDDD}"/>
    <cellStyle name="Currency 5 2 4 6 2 2 3" xfId="33791" xr:uid="{75C6858D-60E4-4744-96FB-C86CF2A252AB}"/>
    <cellStyle name="Currency 5 2 4 6 2 2 4" xfId="25343" xr:uid="{CC67D9B5-E26E-4E65-B4B8-BA06E1776456}"/>
    <cellStyle name="Currency 5 2 4 6 2 3" xfId="12678" xr:uid="{F5B8C652-5240-46ED-BBE0-601D93B191AA}"/>
    <cellStyle name="Currency 5 2 4 6 2 3 2" xfId="38853" xr:uid="{CB95F935-CB63-4B08-B982-46F36FD639D3}"/>
    <cellStyle name="Currency 5 2 4 6 2 4" xfId="29573" xr:uid="{F206578A-3717-4F7D-BFE8-AFB882B1118C}"/>
    <cellStyle name="Currency 5 2 4 6 2 5" xfId="21126" xr:uid="{55ED3D00-E2BE-43A6-B915-9B46C6AAB322}"/>
    <cellStyle name="Currency 5 2 4 6 3" xfId="6301" xr:uid="{00000000-0005-0000-0000-00004B0C0000}"/>
    <cellStyle name="Currency 5 2 4 6 3 2" xfId="14751" xr:uid="{6889AFB6-4C5A-4AB3-A35B-AF0C55D1586F}"/>
    <cellStyle name="Currency 5 2 4 6 3 2 2" xfId="40925" xr:uid="{3236EF04-DC36-43F1-A379-31171AAE591E}"/>
    <cellStyle name="Currency 5 2 4 6 3 3" xfId="31646" xr:uid="{5BD70E76-7A33-4F3E-891B-7B80037A8687}"/>
    <cellStyle name="Currency 5 2 4 6 3 4" xfId="23198" xr:uid="{5F0F8FB0-9EE1-41A4-B6F2-B8848190FD20}"/>
    <cellStyle name="Currency 5 2 4 6 4" xfId="10533" xr:uid="{1441D455-7D0D-46D6-89CC-2DF4DDB21071}"/>
    <cellStyle name="Currency 5 2 4 6 4 2" xfId="36708" xr:uid="{5B6C910C-139D-4B4B-A716-145237874D05}"/>
    <cellStyle name="Currency 5 2 4 6 5" xfId="27428" xr:uid="{939B0EA0-2EF4-4997-9F06-F44A76D39E0E}"/>
    <cellStyle name="Currency 5 2 4 6 6" xfId="18981" xr:uid="{F1787777-F901-4427-B0FC-3C4E926AD6B3}"/>
    <cellStyle name="Currency 5 2 4 7" xfId="2430" xr:uid="{00000000-0005-0000-0000-00004C0C0000}"/>
    <cellStyle name="Currency 5 2 4 7 2" xfId="6714" xr:uid="{00000000-0005-0000-0000-00004D0C0000}"/>
    <cellStyle name="Currency 5 2 4 7 2 2" xfId="15164" xr:uid="{E951FB73-5323-435F-8FA3-700272B6EAB7}"/>
    <cellStyle name="Currency 5 2 4 7 2 2 2" xfId="41338" xr:uid="{5B7A9AE4-AC93-4494-AF8A-82459D9E2117}"/>
    <cellStyle name="Currency 5 2 4 7 2 3" xfId="32059" xr:uid="{BF8A24F6-A406-440F-B8F6-069C52126282}"/>
    <cellStyle name="Currency 5 2 4 7 2 4" xfId="23611" xr:uid="{18DC6423-6619-406E-AE21-6CB44A698799}"/>
    <cellStyle name="Currency 5 2 4 7 3" xfId="10946" xr:uid="{072D20E5-D08C-45B0-B158-1DF540970F75}"/>
    <cellStyle name="Currency 5 2 4 7 3 2" xfId="37121" xr:uid="{1905D58E-58C2-42F9-80B1-F9D2BB632CEE}"/>
    <cellStyle name="Currency 5 2 4 7 4" xfId="27841" xr:uid="{267C7C20-BB56-4BDD-8995-6F76668CB476}"/>
    <cellStyle name="Currency 5 2 4 7 5" xfId="19394" xr:uid="{49B2270C-7EAC-4BC0-8610-F514C620EBFD}"/>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3AE2FD51-D077-4295-91EA-DF9DC16EDB20}"/>
    <cellStyle name="Currency 5 2 4 9 2 2 2" xfId="41655" xr:uid="{E3B1EBAF-BBF5-47D5-AFD9-CFA6AAE89E06}"/>
    <cellStyle name="Currency 5 2 4 9 2 3" xfId="32376" xr:uid="{A1DB0213-4F89-4683-958B-C987F84719F1}"/>
    <cellStyle name="Currency 5 2 4 9 2 4" xfId="23928" xr:uid="{5015F141-98C1-4F03-96CA-E561F2F967A9}"/>
    <cellStyle name="Currency 5 2 4 9 3" xfId="11263" xr:uid="{246A0F93-844F-4B49-85A1-25345C131E81}"/>
    <cellStyle name="Currency 5 2 4 9 3 2" xfId="37438" xr:uid="{48EE82C3-FBA9-49AB-A8F0-CF079429CCC5}"/>
    <cellStyle name="Currency 5 2 4 9 4" xfId="28158" xr:uid="{4B1189EE-514E-4F27-A6D7-21FF44D6E0A8}"/>
    <cellStyle name="Currency 5 2 4 9 5" xfId="19711" xr:uid="{9D02E6B4-0EA2-4EDD-8DFE-DF5879E94600}"/>
    <cellStyle name="Currency 5 2 5" xfId="207" xr:uid="{00000000-0005-0000-0000-0000510C0000}"/>
    <cellStyle name="Currency 5 2 5 10" xfId="8882" xr:uid="{A2B47294-910E-4582-B055-CB4E0C13E5D3}"/>
    <cellStyle name="Currency 5 2 5 10 2" xfId="35057" xr:uid="{31F17D17-ED2B-403E-B38D-0D2DC7A7BE9E}"/>
    <cellStyle name="Currency 5 2 5 11" xfId="34225" xr:uid="{ABC6253D-ED41-4B91-99EC-9AC68EE038B0}"/>
    <cellStyle name="Currency 5 2 5 12" xfId="25777" xr:uid="{BA74AD6E-E145-400B-81B8-09FB6C107EDC}"/>
    <cellStyle name="Currency 5 2 5 13" xfId="17330" xr:uid="{2025FAE7-492C-4830-B43D-143CECF1B684}"/>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732A40DA-CBEE-4F86-80CE-5D0DD2D69D4F}"/>
    <cellStyle name="Currency 5 2 5 2 2 2 2 2" xfId="41833" xr:uid="{D9BCCC5A-45CF-4FFB-98DE-6DFC02144039}"/>
    <cellStyle name="Currency 5 2 5 2 2 2 3" xfId="32554" xr:uid="{F20C7A42-CE5B-42E3-982B-BD81954F8554}"/>
    <cellStyle name="Currency 5 2 5 2 2 2 4" xfId="24106" xr:uid="{EFCE2AF5-B92C-40F4-A9D2-DFE0901407B3}"/>
    <cellStyle name="Currency 5 2 5 2 2 3" xfId="11441" xr:uid="{F44F796C-4A52-46D6-AC0A-0F9A139E18BC}"/>
    <cellStyle name="Currency 5 2 5 2 2 3 2" xfId="37616" xr:uid="{2C008F95-2040-44B4-AE9F-41F87FCA6E3B}"/>
    <cellStyle name="Currency 5 2 5 2 2 4" xfId="28336" xr:uid="{80B47D97-B4D7-4D3C-BF2A-2126C338A538}"/>
    <cellStyle name="Currency 5 2 5 2 2 5" xfId="19889" xr:uid="{ADA83D50-27C4-42D8-813A-AB75DC941523}"/>
    <cellStyle name="Currency 5 2 5 2 3" xfId="5064" xr:uid="{00000000-0005-0000-0000-0000550C0000}"/>
    <cellStyle name="Currency 5 2 5 2 3 2" xfId="13514" xr:uid="{9A8A3E36-2668-4908-B35C-3DB1E8F9E52E}"/>
    <cellStyle name="Currency 5 2 5 2 3 2 2" xfId="39688" xr:uid="{14AB8B49-9C09-4332-8426-69D68C28A116}"/>
    <cellStyle name="Currency 5 2 5 2 3 3" xfId="30409" xr:uid="{A45EA63C-8F2D-407F-9FF3-A726110ED787}"/>
    <cellStyle name="Currency 5 2 5 2 3 4" xfId="21961" xr:uid="{2C80B144-594F-4521-AA12-69F9374ABDF3}"/>
    <cellStyle name="Currency 5 2 5 2 4" xfId="9296" xr:uid="{AA1CD719-EA45-4A09-9197-5A3B44BE2389}"/>
    <cellStyle name="Currency 5 2 5 2 4 2" xfId="35471" xr:uid="{2EF82E63-E25F-4E2B-8DA0-D4BBF5D72A2D}"/>
    <cellStyle name="Currency 5 2 5 2 5" xfId="34641" xr:uid="{FF2B59EF-B3B3-447E-A807-EDDC18A765D5}"/>
    <cellStyle name="Currency 5 2 5 2 6" xfId="26191" xr:uid="{2697A29F-C824-4663-A6D9-24E8C025B321}"/>
    <cellStyle name="Currency 5 2 5 2 7" xfId="17744" xr:uid="{43694AC4-55C6-429F-9B1F-E86BCE6C2E3A}"/>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D29FE9CC-6CEA-4E3A-BC5F-A5A62641A1CA}"/>
    <cellStyle name="Currency 5 2 5 3 2 2 2 2" xfId="42246" xr:uid="{356455F4-3073-4DE8-AD38-29E4A5A95CAE}"/>
    <cellStyle name="Currency 5 2 5 3 2 2 3" xfId="32967" xr:uid="{11E5EAA0-48FB-44A8-91CA-690967E44ECD}"/>
    <cellStyle name="Currency 5 2 5 3 2 2 4" xfId="24519" xr:uid="{6E11645F-E0E4-41D4-B2F0-35E08EABAE3D}"/>
    <cellStyle name="Currency 5 2 5 3 2 3" xfId="11854" xr:uid="{E4AF7019-66BE-428D-9B67-C852CADCFD0D}"/>
    <cellStyle name="Currency 5 2 5 3 2 3 2" xfId="38029" xr:uid="{CC6D5459-4703-4290-9709-4755FBFF2910}"/>
    <cellStyle name="Currency 5 2 5 3 2 4" xfId="28749" xr:uid="{B82A83A4-8E11-4918-A44E-1FFE03B49860}"/>
    <cellStyle name="Currency 5 2 5 3 2 5" xfId="20302" xr:uid="{7091C4D4-B485-4DCD-992B-57625F118DAB}"/>
    <cellStyle name="Currency 5 2 5 3 3" xfId="5477" xr:uid="{00000000-0005-0000-0000-0000590C0000}"/>
    <cellStyle name="Currency 5 2 5 3 3 2" xfId="13927" xr:uid="{4669C748-C836-4064-8C8F-7839D4080A72}"/>
    <cellStyle name="Currency 5 2 5 3 3 2 2" xfId="40101" xr:uid="{F36EECE2-15D9-486C-AEBE-E8E01D8057BE}"/>
    <cellStyle name="Currency 5 2 5 3 3 3" xfId="30822" xr:uid="{A4BB8578-2C15-4FD9-87AE-650F816CD67A}"/>
    <cellStyle name="Currency 5 2 5 3 3 4" xfId="22374" xr:uid="{F63BD9FF-3C2B-4744-BACF-C00C753D2E84}"/>
    <cellStyle name="Currency 5 2 5 3 4" xfId="9709" xr:uid="{0F93612C-11DF-48B2-8922-53AD5E36A3E0}"/>
    <cellStyle name="Currency 5 2 5 3 4 2" xfId="35884" xr:uid="{3F76ADE0-054E-49A8-980B-A7080B0B6C7F}"/>
    <cellStyle name="Currency 5 2 5 3 5" xfId="26604" xr:uid="{C5418D2B-B344-4B3E-9FA7-A971EB75DDBB}"/>
    <cellStyle name="Currency 5 2 5 3 6" xfId="18157" xr:uid="{9FD3BC58-9FEF-4E7A-804E-842E4E253384}"/>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11C29C41-F993-44B7-88EE-F876FDB47DA8}"/>
    <cellStyle name="Currency 5 2 5 4 2 2 2 2" xfId="42659" xr:uid="{3B93EC40-6FA8-4A65-AEB1-BCD139B46AFA}"/>
    <cellStyle name="Currency 5 2 5 4 2 2 3" xfId="33380" xr:uid="{A7F2B681-9A0F-4C93-BF57-6CE4A3DF37D5}"/>
    <cellStyle name="Currency 5 2 5 4 2 2 4" xfId="24932" xr:uid="{FF0320E1-6118-46C6-9DB9-175E9CA6DD0A}"/>
    <cellStyle name="Currency 5 2 5 4 2 3" xfId="12267" xr:uid="{EA132BB3-C9F9-4F3D-9C02-69530E50AEBC}"/>
    <cellStyle name="Currency 5 2 5 4 2 3 2" xfId="38442" xr:uid="{79B8308C-BF21-43D7-9C3F-125E9DF97670}"/>
    <cellStyle name="Currency 5 2 5 4 2 4" xfId="29162" xr:uid="{1BB7A423-5183-4ADE-A54E-6A7BE0B24434}"/>
    <cellStyle name="Currency 5 2 5 4 2 5" xfId="20715" xr:uid="{BC14B284-89B2-4B4F-9390-49E76D014A09}"/>
    <cellStyle name="Currency 5 2 5 4 3" xfId="5890" xr:uid="{00000000-0005-0000-0000-00005D0C0000}"/>
    <cellStyle name="Currency 5 2 5 4 3 2" xfId="14340" xr:uid="{931AB2F4-2AB0-4BBC-BBE4-EBA195651436}"/>
    <cellStyle name="Currency 5 2 5 4 3 2 2" xfId="40514" xr:uid="{44FAE237-1523-464B-A303-3C2AEB93ADC9}"/>
    <cellStyle name="Currency 5 2 5 4 3 3" xfId="31235" xr:uid="{D8769F40-1466-4D70-AAD5-7BF81062EACF}"/>
    <cellStyle name="Currency 5 2 5 4 3 4" xfId="22787" xr:uid="{3BE87018-CAD8-4E30-89AF-00B758FD770C}"/>
    <cellStyle name="Currency 5 2 5 4 4" xfId="10122" xr:uid="{8C9BE232-E855-42A8-8858-5E7B09455830}"/>
    <cellStyle name="Currency 5 2 5 4 4 2" xfId="36297" xr:uid="{5BC3CAD9-7E22-49BE-9639-6152AE223C56}"/>
    <cellStyle name="Currency 5 2 5 4 5" xfId="27017" xr:uid="{9557A15A-F221-4314-A493-DB395B2D600D}"/>
    <cellStyle name="Currency 5 2 5 4 6" xfId="18570" xr:uid="{4F032611-CDAC-4C7C-B45C-34EEEA781E84}"/>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C9FA04A3-5585-42B3-9FD0-59A864944FBB}"/>
    <cellStyle name="Currency 5 2 5 5 2 2 2 2" xfId="43072" xr:uid="{B4D49190-BC31-40C6-B58B-0820108AD67A}"/>
    <cellStyle name="Currency 5 2 5 5 2 2 3" xfId="33793" xr:uid="{5DD9FAAE-10B8-46FF-90B9-549E42263B1C}"/>
    <cellStyle name="Currency 5 2 5 5 2 2 4" xfId="25345" xr:uid="{9F65A7E3-9FF5-4029-B19F-972B9BA6286F}"/>
    <cellStyle name="Currency 5 2 5 5 2 3" xfId="12680" xr:uid="{A3FC8170-DA12-434D-A2C9-84272B487D85}"/>
    <cellStyle name="Currency 5 2 5 5 2 3 2" xfId="38855" xr:uid="{9C478090-2076-413C-9ABD-51B3E5CA4CFB}"/>
    <cellStyle name="Currency 5 2 5 5 2 4" xfId="29575" xr:uid="{45DA27E3-E4A8-46AD-9326-365DF82AD22C}"/>
    <cellStyle name="Currency 5 2 5 5 2 5" xfId="21128" xr:uid="{816600E7-9B06-4B40-AC29-0C1703A52C1A}"/>
    <cellStyle name="Currency 5 2 5 5 3" xfId="6303" xr:uid="{00000000-0005-0000-0000-0000610C0000}"/>
    <cellStyle name="Currency 5 2 5 5 3 2" xfId="14753" xr:uid="{0D5B3A59-34DC-4F47-81C0-53A45D21059F}"/>
    <cellStyle name="Currency 5 2 5 5 3 2 2" xfId="40927" xr:uid="{529E0083-A9A7-4C7B-BDF2-32789FE59100}"/>
    <cellStyle name="Currency 5 2 5 5 3 3" xfId="31648" xr:uid="{08A1DA8C-48C5-4889-B2B5-7D3A8FAA0F6A}"/>
    <cellStyle name="Currency 5 2 5 5 3 4" xfId="23200" xr:uid="{6A736B09-E349-4CE9-AC20-3F8EDFA39E8E}"/>
    <cellStyle name="Currency 5 2 5 5 4" xfId="10535" xr:uid="{04038601-A088-4D91-A70F-24088E8BA79A}"/>
    <cellStyle name="Currency 5 2 5 5 4 2" xfId="36710" xr:uid="{88784EF8-C674-47D3-A472-1D6CBAA7F5B6}"/>
    <cellStyle name="Currency 5 2 5 5 5" xfId="27430" xr:uid="{B040833F-9B97-4FA2-B7C5-492AE2E34E2D}"/>
    <cellStyle name="Currency 5 2 5 5 6" xfId="18983" xr:uid="{50E2DBE5-5605-4BE0-9D0F-52070C9A50BD}"/>
    <cellStyle name="Currency 5 2 5 6" xfId="2432" xr:uid="{00000000-0005-0000-0000-0000620C0000}"/>
    <cellStyle name="Currency 5 2 5 6 2" xfId="6716" xr:uid="{00000000-0005-0000-0000-0000630C0000}"/>
    <cellStyle name="Currency 5 2 5 6 2 2" xfId="15166" xr:uid="{505C3960-FB78-4143-9889-03A56F4822C1}"/>
    <cellStyle name="Currency 5 2 5 6 2 2 2" xfId="41340" xr:uid="{E2F75076-8212-4171-B586-8D63AFD6CBE4}"/>
    <cellStyle name="Currency 5 2 5 6 2 3" xfId="32061" xr:uid="{7431E023-8197-44AB-A798-CBCC8B439D38}"/>
    <cellStyle name="Currency 5 2 5 6 2 4" xfId="23613" xr:uid="{B8D9ACF5-1C0E-41F0-8E01-2DEB53860DDB}"/>
    <cellStyle name="Currency 5 2 5 6 3" xfId="10948" xr:uid="{2CEBFB70-215D-4785-AB99-032F3F821083}"/>
    <cellStyle name="Currency 5 2 5 6 3 2" xfId="37123" xr:uid="{814F1892-0A98-4104-ABAC-8A47835151DC}"/>
    <cellStyle name="Currency 5 2 5 6 4" xfId="27843" xr:uid="{A89E5A6C-2BF0-42DA-BF20-81C29CD84527}"/>
    <cellStyle name="Currency 5 2 5 6 5" xfId="19396" xr:uid="{60E2ECD9-CBC4-48D0-B166-FA5DFA0A5414}"/>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D19330BC-D37E-451C-BE5B-6AA32DB216CC}"/>
    <cellStyle name="Currency 5 2 5 8 2 2 2" xfId="41657" xr:uid="{3700AF18-3EBD-40F2-BE36-2F219D69460D}"/>
    <cellStyle name="Currency 5 2 5 8 2 3" xfId="32378" xr:uid="{6171D439-C96F-41E7-9CFC-44E672DDFFA5}"/>
    <cellStyle name="Currency 5 2 5 8 2 4" xfId="23930" xr:uid="{F14C6013-0C98-4A7A-88A4-9C58756EF0D5}"/>
    <cellStyle name="Currency 5 2 5 8 3" xfId="11265" xr:uid="{C8343179-F84C-43B2-819D-A655CE1A3E56}"/>
    <cellStyle name="Currency 5 2 5 8 3 2" xfId="37440" xr:uid="{B20B7E81-BE99-482B-8278-AF71C00F072B}"/>
    <cellStyle name="Currency 5 2 5 8 4" xfId="28160" xr:uid="{EE9D36A5-AA83-47B2-9B74-BB6FED22DE5C}"/>
    <cellStyle name="Currency 5 2 5 8 5" xfId="19713" xr:uid="{88153CF8-52B6-4023-8AE5-EA6AB7325F70}"/>
    <cellStyle name="Currency 5 2 5 9" xfId="4650" xr:uid="{00000000-0005-0000-0000-0000670C0000}"/>
    <cellStyle name="Currency 5 2 5 9 2" xfId="13100" xr:uid="{327EA6EC-0219-412B-A97A-67FFCD78144C}"/>
    <cellStyle name="Currency 5 2 5 9 2 2" xfId="39274" xr:uid="{159A0E42-8F5D-45CC-B457-B9AFF3AD4173}"/>
    <cellStyle name="Currency 5 2 5 9 3" xfId="29995" xr:uid="{FDC69201-973A-4F15-8A73-9C6E0BFC7A4A}"/>
    <cellStyle name="Currency 5 2 5 9 4" xfId="21547" xr:uid="{C5A2D8E3-E7FC-41B0-85EC-F5255474ACDB}"/>
    <cellStyle name="Currency 5 2 6" xfId="208" xr:uid="{00000000-0005-0000-0000-0000680C0000}"/>
    <cellStyle name="Currency 5 2 6 10" xfId="8883" xr:uid="{49E4BAE9-B659-4123-86DC-5A69EF119325}"/>
    <cellStyle name="Currency 5 2 6 10 2" xfId="35058" xr:uid="{C5F24CD4-96BE-4328-94AC-BB7BC3788155}"/>
    <cellStyle name="Currency 5 2 6 11" xfId="34226" xr:uid="{1B192303-7ADD-44BC-8F58-3C3EEF4B6EE4}"/>
    <cellStyle name="Currency 5 2 6 12" xfId="25778" xr:uid="{CC6408BD-81EB-48BD-B97A-464F5482BD14}"/>
    <cellStyle name="Currency 5 2 6 13" xfId="17331" xr:uid="{BC19FF72-5D47-4C69-BE91-05B9A36B8373}"/>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88A66DFC-22EE-4F59-B2A3-6D29042D9824}"/>
    <cellStyle name="Currency 5 2 6 2 2 2 2 2" xfId="41834" xr:uid="{5D6D2067-60FB-4762-ABF7-940011B1BBB6}"/>
    <cellStyle name="Currency 5 2 6 2 2 2 3" xfId="32555" xr:uid="{1164823E-92ED-46C1-AF9D-2FEAC33B20D4}"/>
    <cellStyle name="Currency 5 2 6 2 2 2 4" xfId="24107" xr:uid="{C302E595-133C-4F10-BFE2-C787EBBB4787}"/>
    <cellStyle name="Currency 5 2 6 2 2 3" xfId="11442" xr:uid="{80678A62-2C90-4A6F-9B64-1F55542EA027}"/>
    <cellStyle name="Currency 5 2 6 2 2 3 2" xfId="37617" xr:uid="{3568BB6E-B646-4D56-9FC2-76D537D54B89}"/>
    <cellStyle name="Currency 5 2 6 2 2 4" xfId="28337" xr:uid="{07948986-289D-426C-A409-E4697672301D}"/>
    <cellStyle name="Currency 5 2 6 2 2 5" xfId="19890" xr:uid="{A405AC11-91AA-4335-A917-D78FC818DDF6}"/>
    <cellStyle name="Currency 5 2 6 2 3" xfId="5065" xr:uid="{00000000-0005-0000-0000-00006C0C0000}"/>
    <cellStyle name="Currency 5 2 6 2 3 2" xfId="13515" xr:uid="{1D8A7479-0EC4-4E5C-BE99-0DF8CC0CE99E}"/>
    <cellStyle name="Currency 5 2 6 2 3 2 2" xfId="39689" xr:uid="{F896B89C-5A33-4BBF-BECE-E97FC5444190}"/>
    <cellStyle name="Currency 5 2 6 2 3 3" xfId="30410" xr:uid="{8485C8F8-6041-4919-BA89-3A98E15FA286}"/>
    <cellStyle name="Currency 5 2 6 2 3 4" xfId="21962" xr:uid="{8B7D2F0F-1E72-4483-B79C-C93191CB430E}"/>
    <cellStyle name="Currency 5 2 6 2 4" xfId="9297" xr:uid="{F74D7C77-48E0-4C0E-8A98-95435E16817E}"/>
    <cellStyle name="Currency 5 2 6 2 4 2" xfId="35472" xr:uid="{FE5F57ED-3410-4FD4-AC06-EDA7EFD2314C}"/>
    <cellStyle name="Currency 5 2 6 2 5" xfId="34642" xr:uid="{8CFE6B92-C5B7-475F-91F1-DEDE5CFBE224}"/>
    <cellStyle name="Currency 5 2 6 2 6" xfId="26192" xr:uid="{169CF6E3-B6BE-4522-93AE-437F116675E3}"/>
    <cellStyle name="Currency 5 2 6 2 7" xfId="17745" xr:uid="{9433092B-FBE7-4442-B1DF-73D426CE00FC}"/>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2B8982AB-27BA-4DD4-8664-ACEF598C3DBC}"/>
    <cellStyle name="Currency 5 2 6 3 2 2 2 2" xfId="42247" xr:uid="{2DC7F105-EC36-4B71-AF8D-91F4986B444B}"/>
    <cellStyle name="Currency 5 2 6 3 2 2 3" xfId="32968" xr:uid="{DF676862-ADA9-45B6-B872-D4FD84C1B3A7}"/>
    <cellStyle name="Currency 5 2 6 3 2 2 4" xfId="24520" xr:uid="{5C231579-5E6F-444A-8256-582407B24F57}"/>
    <cellStyle name="Currency 5 2 6 3 2 3" xfId="11855" xr:uid="{8DF0BC3B-75CC-4B59-8EC3-505F389DF80F}"/>
    <cellStyle name="Currency 5 2 6 3 2 3 2" xfId="38030" xr:uid="{7BAA8DCA-44E9-4174-B44D-8DFBB8EDB533}"/>
    <cellStyle name="Currency 5 2 6 3 2 4" xfId="28750" xr:uid="{3A6EE9EA-F824-4468-816A-5C88CC19932E}"/>
    <cellStyle name="Currency 5 2 6 3 2 5" xfId="20303" xr:uid="{A638C73B-AC4C-4B54-80BF-09814E6BE72C}"/>
    <cellStyle name="Currency 5 2 6 3 3" xfId="5478" xr:uid="{00000000-0005-0000-0000-0000700C0000}"/>
    <cellStyle name="Currency 5 2 6 3 3 2" xfId="13928" xr:uid="{689F1A2F-5511-422A-A4CA-EE88CA64A3FF}"/>
    <cellStyle name="Currency 5 2 6 3 3 2 2" xfId="40102" xr:uid="{B332D9B7-F50E-4A4F-A929-6B495E28F67A}"/>
    <cellStyle name="Currency 5 2 6 3 3 3" xfId="30823" xr:uid="{0C7ABFB0-FB35-40DF-A126-D7BC11578E86}"/>
    <cellStyle name="Currency 5 2 6 3 3 4" xfId="22375" xr:uid="{82A7678A-525E-47ED-8A37-A201E7039B11}"/>
    <cellStyle name="Currency 5 2 6 3 4" xfId="9710" xr:uid="{04921741-8B40-404E-A64E-F47D4BB5B049}"/>
    <cellStyle name="Currency 5 2 6 3 4 2" xfId="35885" xr:uid="{649C5793-81E4-426D-B70F-387F6F3726EC}"/>
    <cellStyle name="Currency 5 2 6 3 5" xfId="26605" xr:uid="{882028CF-519B-4989-8F56-43D10504FD68}"/>
    <cellStyle name="Currency 5 2 6 3 6" xfId="18158" xr:uid="{45BBE96B-632B-4F28-967D-0F3C03304974}"/>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29FD8BA6-BDD3-4C8B-BF97-4A7E4E530E2C}"/>
    <cellStyle name="Currency 5 2 6 4 2 2 2 2" xfId="42660" xr:uid="{037AD1F8-6CDB-4F66-8417-01F879E34963}"/>
    <cellStyle name="Currency 5 2 6 4 2 2 3" xfId="33381" xr:uid="{E6E4C729-B223-4A4D-AAFB-39AE701844CD}"/>
    <cellStyle name="Currency 5 2 6 4 2 2 4" xfId="24933" xr:uid="{B2F244EE-5016-4DFD-BFE9-3A40A9A4DA97}"/>
    <cellStyle name="Currency 5 2 6 4 2 3" xfId="12268" xr:uid="{08AC5864-E396-471C-880E-C02D5B4588A8}"/>
    <cellStyle name="Currency 5 2 6 4 2 3 2" xfId="38443" xr:uid="{F899566F-505F-44A8-A0D9-BCCD50A90590}"/>
    <cellStyle name="Currency 5 2 6 4 2 4" xfId="29163" xr:uid="{D3161533-8612-48EA-9CEC-239A24BF3290}"/>
    <cellStyle name="Currency 5 2 6 4 2 5" xfId="20716" xr:uid="{4C4B2708-B103-44B5-82C7-CECD2FB4474C}"/>
    <cellStyle name="Currency 5 2 6 4 3" xfId="5891" xr:uid="{00000000-0005-0000-0000-0000740C0000}"/>
    <cellStyle name="Currency 5 2 6 4 3 2" xfId="14341" xr:uid="{8907A319-4CFE-4805-A05A-CD10F98FBBE5}"/>
    <cellStyle name="Currency 5 2 6 4 3 2 2" xfId="40515" xr:uid="{B95C8D87-17FC-45D9-9669-EA40811E1CF2}"/>
    <cellStyle name="Currency 5 2 6 4 3 3" xfId="31236" xr:uid="{819F2732-40EE-4088-9471-4E192DBAA830}"/>
    <cellStyle name="Currency 5 2 6 4 3 4" xfId="22788" xr:uid="{261F6963-107F-4C19-95EB-0658A2BE5060}"/>
    <cellStyle name="Currency 5 2 6 4 4" xfId="10123" xr:uid="{D932BCEA-2BA0-45A8-8E53-90EFDE4F5A05}"/>
    <cellStyle name="Currency 5 2 6 4 4 2" xfId="36298" xr:uid="{DD0FB82A-D67D-4C3B-926C-C7C43D887928}"/>
    <cellStyle name="Currency 5 2 6 4 5" xfId="27018" xr:uid="{56AEA5B3-3119-48F9-805F-EFADF824DCEE}"/>
    <cellStyle name="Currency 5 2 6 4 6" xfId="18571" xr:uid="{194A19E5-638D-4D68-9007-95A7A4A10F95}"/>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6C63AC52-FF2C-4F3E-8899-46F8F8CE487B}"/>
    <cellStyle name="Currency 5 2 6 5 2 2 2 2" xfId="43073" xr:uid="{F5BA3DB8-591B-4F74-9CFA-AA07340B7871}"/>
    <cellStyle name="Currency 5 2 6 5 2 2 3" xfId="33794" xr:uid="{A9196558-3183-4C75-908B-0DCCA58BBBB8}"/>
    <cellStyle name="Currency 5 2 6 5 2 2 4" xfId="25346" xr:uid="{2C583AC5-27F1-4F88-AF74-A2B00C5ED855}"/>
    <cellStyle name="Currency 5 2 6 5 2 3" xfId="12681" xr:uid="{8D743F30-322E-4F99-A7C1-64B4EFBF967E}"/>
    <cellStyle name="Currency 5 2 6 5 2 3 2" xfId="38856" xr:uid="{8708E398-6561-4D0D-9570-7068537C8568}"/>
    <cellStyle name="Currency 5 2 6 5 2 4" xfId="29576" xr:uid="{A1E5E1C1-0379-4962-80F6-699A8CEA9572}"/>
    <cellStyle name="Currency 5 2 6 5 2 5" xfId="21129" xr:uid="{790C8D86-4934-403B-9365-445DB8301B4A}"/>
    <cellStyle name="Currency 5 2 6 5 3" xfId="6304" xr:uid="{00000000-0005-0000-0000-0000780C0000}"/>
    <cellStyle name="Currency 5 2 6 5 3 2" xfId="14754" xr:uid="{8ED2A967-54CE-44A7-A4EB-814A9D4AF2CA}"/>
    <cellStyle name="Currency 5 2 6 5 3 2 2" xfId="40928" xr:uid="{21D945BC-204E-4F5C-8D5E-4349F1FC6F60}"/>
    <cellStyle name="Currency 5 2 6 5 3 3" xfId="31649" xr:uid="{D21CF55E-C562-44F9-B31A-0A1BFB90E6BB}"/>
    <cellStyle name="Currency 5 2 6 5 3 4" xfId="23201" xr:uid="{A9E32A26-2361-4950-AB6B-7C1A0AC6FF0B}"/>
    <cellStyle name="Currency 5 2 6 5 4" xfId="10536" xr:uid="{6D0C0380-9174-46C2-A9B7-D61A5E7BF4EB}"/>
    <cellStyle name="Currency 5 2 6 5 4 2" xfId="36711" xr:uid="{382FA803-DCF3-4EB2-92C6-1EAE45413ED7}"/>
    <cellStyle name="Currency 5 2 6 5 5" xfId="27431" xr:uid="{4132CBA6-FD6A-4DDE-B325-11F7849FFFF8}"/>
    <cellStyle name="Currency 5 2 6 5 6" xfId="18984" xr:uid="{178FAA37-66F5-4B11-A53A-A1A7A81A21A9}"/>
    <cellStyle name="Currency 5 2 6 6" xfId="2433" xr:uid="{00000000-0005-0000-0000-0000790C0000}"/>
    <cellStyle name="Currency 5 2 6 6 2" xfId="6717" xr:uid="{00000000-0005-0000-0000-00007A0C0000}"/>
    <cellStyle name="Currency 5 2 6 6 2 2" xfId="15167" xr:uid="{38040129-6DED-47E0-96E0-4F5700180CAE}"/>
    <cellStyle name="Currency 5 2 6 6 2 2 2" xfId="41341" xr:uid="{5A197744-F6BA-4E9A-B4E5-92510FC57311}"/>
    <cellStyle name="Currency 5 2 6 6 2 3" xfId="32062" xr:uid="{49D2F307-E554-412C-88EA-277CD9CE9896}"/>
    <cellStyle name="Currency 5 2 6 6 2 4" xfId="23614" xr:uid="{410F9B31-9326-4D9B-A46A-BD19739DAE4A}"/>
    <cellStyle name="Currency 5 2 6 6 3" xfId="10949" xr:uid="{DF55135B-4E2B-471B-BB54-D27837419E21}"/>
    <cellStyle name="Currency 5 2 6 6 3 2" xfId="37124" xr:uid="{70234F82-978F-414E-89EC-C55DB0FD2E84}"/>
    <cellStyle name="Currency 5 2 6 6 4" xfId="27844" xr:uid="{74D09310-5969-4668-BC30-F278E7C9D22A}"/>
    <cellStyle name="Currency 5 2 6 6 5" xfId="19397" xr:uid="{3B2D0BCE-6CB0-47B1-9286-59365D6F3E2F}"/>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EC9BFCAC-7C7F-4EE9-B6D2-1614FE00162F}"/>
    <cellStyle name="Currency 5 2 6 8 2 2 2" xfId="41658" xr:uid="{DDB18A4B-027A-4A39-A8BF-1596CBA47F66}"/>
    <cellStyle name="Currency 5 2 6 8 2 3" xfId="32379" xr:uid="{E85A2C38-6DB5-429C-A47E-D6B7741CF7C5}"/>
    <cellStyle name="Currency 5 2 6 8 2 4" xfId="23931" xr:uid="{DA71C08D-4574-43F2-AABC-AB672FC23B66}"/>
    <cellStyle name="Currency 5 2 6 8 3" xfId="11266" xr:uid="{D5F39917-6D86-4F83-B002-2EB1FE855721}"/>
    <cellStyle name="Currency 5 2 6 8 3 2" xfId="37441" xr:uid="{FFA00891-17AE-420B-8729-48BCC8ADAD88}"/>
    <cellStyle name="Currency 5 2 6 8 4" xfId="28161" xr:uid="{5A76C7BF-E93A-49CB-BA95-8E6597A34588}"/>
    <cellStyle name="Currency 5 2 6 8 5" xfId="19714" xr:uid="{FB14FDAC-EE79-4556-AE05-6E7394C0D77B}"/>
    <cellStyle name="Currency 5 2 6 9" xfId="4651" xr:uid="{00000000-0005-0000-0000-00007E0C0000}"/>
    <cellStyle name="Currency 5 2 6 9 2" xfId="13101" xr:uid="{A6EB72F3-7E17-479B-AEC2-F9852E76744D}"/>
    <cellStyle name="Currency 5 2 6 9 2 2" xfId="39275" xr:uid="{674B15A9-A095-43E5-94DB-52411C268C7F}"/>
    <cellStyle name="Currency 5 2 6 9 3" xfId="29996" xr:uid="{7D1A1627-D1B4-4FEC-BACB-43381DB4C9C8}"/>
    <cellStyle name="Currency 5 2 6 9 4" xfId="21548" xr:uid="{F67CA20C-B853-4BEB-B684-D5106B30F453}"/>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84124AD3-7D93-4B2A-89DA-64FA20240D97}"/>
    <cellStyle name="Currency 5 3 2 10 2 2 2" xfId="41659" xr:uid="{032A0832-1AEA-40C4-A3D9-9EA7A374EB78}"/>
    <cellStyle name="Currency 5 3 2 10 2 3" xfId="32380" xr:uid="{F96BF5E6-591C-44E0-8E2C-56B072EC9FC3}"/>
    <cellStyle name="Currency 5 3 2 10 2 4" xfId="23932" xr:uid="{1CD56BD0-2583-42B7-9829-7A2CD55336D2}"/>
    <cellStyle name="Currency 5 3 2 10 3" xfId="11267" xr:uid="{F23BC4A0-56DC-48E7-A0BD-30B210FDF9F4}"/>
    <cellStyle name="Currency 5 3 2 10 3 2" xfId="37442" xr:uid="{8A1062A3-80E1-4505-8294-4E85C471C820}"/>
    <cellStyle name="Currency 5 3 2 10 4" xfId="28162" xr:uid="{D144B4F0-9A18-42C7-B874-83B1D8F53DE5}"/>
    <cellStyle name="Currency 5 3 2 10 5" xfId="19715" xr:uid="{515F757E-FAFD-4FE8-9C85-B16A4C9A0555}"/>
    <cellStyle name="Currency 5 3 2 11" xfId="4652" xr:uid="{00000000-0005-0000-0000-0000840C0000}"/>
    <cellStyle name="Currency 5 3 2 11 2" xfId="13102" xr:uid="{09CB86DB-C33F-45B7-BD4D-F03C4B7D202F}"/>
    <cellStyle name="Currency 5 3 2 11 2 2" xfId="39276" xr:uid="{AB873AB0-6491-4508-B248-966E28DD35CF}"/>
    <cellStyle name="Currency 5 3 2 11 3" xfId="29997" xr:uid="{0A61D9F9-DD9A-4A7B-8ED0-0495764A8AB3}"/>
    <cellStyle name="Currency 5 3 2 11 4" xfId="21549" xr:uid="{DC07DDA3-FDA4-4C13-925D-3FBF6F39F63A}"/>
    <cellStyle name="Currency 5 3 2 12" xfId="8884" xr:uid="{1D3FDA4C-B726-4AEA-9159-948C778B9282}"/>
    <cellStyle name="Currency 5 3 2 12 2" xfId="35059" xr:uid="{5AC16D55-007C-4768-A932-8C1F2C5ACD70}"/>
    <cellStyle name="Currency 5 3 2 13" xfId="34227" xr:uid="{22906979-17E8-44DA-B204-159490828248}"/>
    <cellStyle name="Currency 5 3 2 14" xfId="25779" xr:uid="{095713B4-D7E4-402E-BDFE-91E5039E76AC}"/>
    <cellStyle name="Currency 5 3 2 15" xfId="17332" xr:uid="{D9F803F2-436C-46BC-B366-2B84D1860954}"/>
    <cellStyle name="Currency 5 3 2 2" xfId="211" xr:uid="{00000000-0005-0000-0000-0000850C0000}"/>
    <cellStyle name="Currency 5 3 2 2 10" xfId="4653" xr:uid="{00000000-0005-0000-0000-0000860C0000}"/>
    <cellStyle name="Currency 5 3 2 2 10 2" xfId="13103" xr:uid="{EEECBF89-815A-4460-9EE5-F6460A7023CD}"/>
    <cellStyle name="Currency 5 3 2 2 10 2 2" xfId="39277" xr:uid="{5B7877A3-16BD-45ED-9F57-E79DB9ADF8D6}"/>
    <cellStyle name="Currency 5 3 2 2 10 3" xfId="29998" xr:uid="{8806BB09-ED7A-4992-8515-A40B8DB6F43E}"/>
    <cellStyle name="Currency 5 3 2 2 10 4" xfId="21550" xr:uid="{FBB54D51-1CCD-4134-8C13-B39041D2C7BD}"/>
    <cellStyle name="Currency 5 3 2 2 11" xfId="8885" xr:uid="{8BA1648A-E421-45A2-8742-719B0E192910}"/>
    <cellStyle name="Currency 5 3 2 2 11 2" xfId="35060" xr:uid="{3ADE0F82-3636-41C5-9438-AF48B6C798F8}"/>
    <cellStyle name="Currency 5 3 2 2 12" xfId="34228" xr:uid="{A11BD68D-A42C-4DA9-90DE-76D13B48D682}"/>
    <cellStyle name="Currency 5 3 2 2 13" xfId="25780" xr:uid="{12910F8B-8FC4-415C-BE79-BDDF6C60D732}"/>
    <cellStyle name="Currency 5 3 2 2 14" xfId="17333" xr:uid="{5CDCAC2B-2AC2-42A2-BE02-344F6E23F23F}"/>
    <cellStyle name="Currency 5 3 2 2 2" xfId="212" xr:uid="{00000000-0005-0000-0000-0000870C0000}"/>
    <cellStyle name="Currency 5 3 2 2 2 10" xfId="8886" xr:uid="{CF42E89F-7F5D-45A1-8E7C-30BE97CE43A0}"/>
    <cellStyle name="Currency 5 3 2 2 2 10 2" xfId="35061" xr:uid="{88388431-8054-4B51-9CF8-D4294709C35E}"/>
    <cellStyle name="Currency 5 3 2 2 2 11" xfId="34229" xr:uid="{60C49B83-44AE-4370-A8FF-1D9DF725AE30}"/>
    <cellStyle name="Currency 5 3 2 2 2 12" xfId="25781" xr:uid="{4FF5D239-6D8A-4967-A723-00F6EC97D091}"/>
    <cellStyle name="Currency 5 3 2 2 2 13" xfId="17334" xr:uid="{83F0BF2D-06FA-41F2-A950-408C6379DE3C}"/>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5CED196C-002E-497D-8D24-12A12AF01A11}"/>
    <cellStyle name="Currency 5 3 2 2 2 2 2 2 2 2" xfId="41837" xr:uid="{A0355476-3C80-4BA0-BD7F-23A5FD5AF728}"/>
    <cellStyle name="Currency 5 3 2 2 2 2 2 2 3" xfId="32558" xr:uid="{BF4EC564-6162-40B4-B12C-0C7EA0E87620}"/>
    <cellStyle name="Currency 5 3 2 2 2 2 2 2 4" xfId="24110" xr:uid="{B7993A96-52F2-4F62-BA4B-B8CD8D17EE7A}"/>
    <cellStyle name="Currency 5 3 2 2 2 2 2 3" xfId="11445" xr:uid="{168CC162-2A19-4310-A83C-1B9679160CCC}"/>
    <cellStyle name="Currency 5 3 2 2 2 2 2 3 2" xfId="37620" xr:uid="{2509027E-B4C6-4AE2-9EF2-F93C173C00B2}"/>
    <cellStyle name="Currency 5 3 2 2 2 2 2 4" xfId="28340" xr:uid="{1740128F-4F5E-401E-A6D0-0CD6CD7C174C}"/>
    <cellStyle name="Currency 5 3 2 2 2 2 2 5" xfId="19893" xr:uid="{C88E8A78-BDE2-439D-86EB-8C1ABC21CB2C}"/>
    <cellStyle name="Currency 5 3 2 2 2 2 3" xfId="5068" xr:uid="{00000000-0005-0000-0000-00008B0C0000}"/>
    <cellStyle name="Currency 5 3 2 2 2 2 3 2" xfId="13518" xr:uid="{C7AA0A44-471D-4235-BF01-E48F6F2AC504}"/>
    <cellStyle name="Currency 5 3 2 2 2 2 3 2 2" xfId="39692" xr:uid="{DE9F68CE-9E10-43AB-9EC0-ED8A39213407}"/>
    <cellStyle name="Currency 5 3 2 2 2 2 3 3" xfId="30413" xr:uid="{299FFDD6-EA24-4A88-9A2F-DC0FF5F4B5CE}"/>
    <cellStyle name="Currency 5 3 2 2 2 2 3 4" xfId="21965" xr:uid="{8185E2EC-29DC-444F-99D5-2D20223A78A5}"/>
    <cellStyle name="Currency 5 3 2 2 2 2 4" xfId="9300" xr:uid="{204D080A-33D9-4F46-B067-9A37D22C2EEA}"/>
    <cellStyle name="Currency 5 3 2 2 2 2 4 2" xfId="35475" xr:uid="{3EC7EAC5-7D21-41CB-97A0-A64B6E7948B0}"/>
    <cellStyle name="Currency 5 3 2 2 2 2 5" xfId="34645" xr:uid="{2AF9E2A2-DB44-4B0A-8183-5F2821223999}"/>
    <cellStyle name="Currency 5 3 2 2 2 2 6" xfId="26195" xr:uid="{4BE898B0-CF2C-4AB1-9B4C-70DBCE789237}"/>
    <cellStyle name="Currency 5 3 2 2 2 2 7" xfId="17748" xr:uid="{A3D4837F-135B-4B4B-ABAB-7E42D3E9BA77}"/>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63DBEEDE-0C6D-4138-8FEC-06487B4F8FF3}"/>
    <cellStyle name="Currency 5 3 2 2 2 3 2 2 2 2" xfId="42250" xr:uid="{D463CF52-C49F-469B-94BA-957B463649CD}"/>
    <cellStyle name="Currency 5 3 2 2 2 3 2 2 3" xfId="32971" xr:uid="{E62972E2-A3E5-4F11-AE5A-9684F4CF8842}"/>
    <cellStyle name="Currency 5 3 2 2 2 3 2 2 4" xfId="24523" xr:uid="{18D8C0CC-0666-4E4B-86DC-000331425C24}"/>
    <cellStyle name="Currency 5 3 2 2 2 3 2 3" xfId="11858" xr:uid="{E8BB038E-67DD-4786-BD2B-8ECBF87F255A}"/>
    <cellStyle name="Currency 5 3 2 2 2 3 2 3 2" xfId="38033" xr:uid="{BF8E0BA2-D0BF-4578-8438-8CD6E1EAAF71}"/>
    <cellStyle name="Currency 5 3 2 2 2 3 2 4" xfId="28753" xr:uid="{B7581563-6CBC-4434-A476-C8C68F1F2322}"/>
    <cellStyle name="Currency 5 3 2 2 2 3 2 5" xfId="20306" xr:uid="{C5779CC6-38A7-4CEF-8B4A-267E839A884D}"/>
    <cellStyle name="Currency 5 3 2 2 2 3 3" xfId="5481" xr:uid="{00000000-0005-0000-0000-00008F0C0000}"/>
    <cellStyle name="Currency 5 3 2 2 2 3 3 2" xfId="13931" xr:uid="{6B426921-3DF8-4762-A892-A9FD45132B83}"/>
    <cellStyle name="Currency 5 3 2 2 2 3 3 2 2" xfId="40105" xr:uid="{6A57CDA2-AB1E-4F29-9C97-0D700720B817}"/>
    <cellStyle name="Currency 5 3 2 2 2 3 3 3" xfId="30826" xr:uid="{E67BB1C6-742A-456B-A2EC-46E98A9BA8EA}"/>
    <cellStyle name="Currency 5 3 2 2 2 3 3 4" xfId="22378" xr:uid="{99D5A210-DE32-497D-9B14-F184FB69EC68}"/>
    <cellStyle name="Currency 5 3 2 2 2 3 4" xfId="9713" xr:uid="{788628F0-DC40-42FA-8FF8-DA9ADF7D6FF3}"/>
    <cellStyle name="Currency 5 3 2 2 2 3 4 2" xfId="35888" xr:uid="{500F403B-3480-44D0-AA47-5DF0047453E6}"/>
    <cellStyle name="Currency 5 3 2 2 2 3 5" xfId="26608" xr:uid="{625D65F5-067D-4D59-BB31-587FF19F5D37}"/>
    <cellStyle name="Currency 5 3 2 2 2 3 6" xfId="18161" xr:uid="{B375862C-A28F-4516-A2D5-0E4CDDD1DF7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B355092E-D487-4B37-8ADF-AE9D12BC486C}"/>
    <cellStyle name="Currency 5 3 2 2 2 4 2 2 2 2" xfId="42663" xr:uid="{AB32FCEF-EB5B-4BE4-A154-636125CA6EAB}"/>
    <cellStyle name="Currency 5 3 2 2 2 4 2 2 3" xfId="33384" xr:uid="{963E7110-5CCA-45DD-B648-28CE540491F9}"/>
    <cellStyle name="Currency 5 3 2 2 2 4 2 2 4" xfId="24936" xr:uid="{F84867BF-6D32-47E2-AB69-708780127614}"/>
    <cellStyle name="Currency 5 3 2 2 2 4 2 3" xfId="12271" xr:uid="{F3FAD47D-4156-4AE8-9811-2DF53DAA649C}"/>
    <cellStyle name="Currency 5 3 2 2 2 4 2 3 2" xfId="38446" xr:uid="{05E42804-1B11-4A22-BF71-EE3DC9DAC336}"/>
    <cellStyle name="Currency 5 3 2 2 2 4 2 4" xfId="29166" xr:uid="{BCCD06EF-FDFD-41FB-84C5-05DC5A8B06FC}"/>
    <cellStyle name="Currency 5 3 2 2 2 4 2 5" xfId="20719" xr:uid="{E3A3DD72-1AC3-4460-B447-0573E366681C}"/>
    <cellStyle name="Currency 5 3 2 2 2 4 3" xfId="5894" xr:uid="{00000000-0005-0000-0000-0000930C0000}"/>
    <cellStyle name="Currency 5 3 2 2 2 4 3 2" xfId="14344" xr:uid="{0C8E70C5-1335-4BEA-AB3E-DF66161659A1}"/>
    <cellStyle name="Currency 5 3 2 2 2 4 3 2 2" xfId="40518" xr:uid="{56B05338-4220-4A0F-9818-E5D269549C6B}"/>
    <cellStyle name="Currency 5 3 2 2 2 4 3 3" xfId="31239" xr:uid="{048593C6-9298-40FC-948E-BBC48C891E9C}"/>
    <cellStyle name="Currency 5 3 2 2 2 4 3 4" xfId="22791" xr:uid="{A5E902E2-1E5F-439A-B6F5-23743B83C8B7}"/>
    <cellStyle name="Currency 5 3 2 2 2 4 4" xfId="10126" xr:uid="{F81021EC-69B4-45FD-8E24-D90E29046649}"/>
    <cellStyle name="Currency 5 3 2 2 2 4 4 2" xfId="36301" xr:uid="{960187A3-E629-45BE-A4A3-0B6CAE6DD382}"/>
    <cellStyle name="Currency 5 3 2 2 2 4 5" xfId="27021" xr:uid="{237B6F3B-6411-466D-8384-FED94E15CDBD}"/>
    <cellStyle name="Currency 5 3 2 2 2 4 6" xfId="18574" xr:uid="{8BFD1934-AC74-4D39-A488-98DF8FBB5474}"/>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DB990E87-11B3-474B-B7FD-D158AAE40B21}"/>
    <cellStyle name="Currency 5 3 2 2 2 5 2 2 2 2" xfId="43076" xr:uid="{E69AE3FA-9092-4CD4-A421-86D1D7B400CD}"/>
    <cellStyle name="Currency 5 3 2 2 2 5 2 2 3" xfId="33797" xr:uid="{5D1FBD03-86C2-4F14-ACE4-CA1AF5D57C6E}"/>
    <cellStyle name="Currency 5 3 2 2 2 5 2 2 4" xfId="25349" xr:uid="{BCA2F655-9F66-46D2-93D8-58B2D06EEE20}"/>
    <cellStyle name="Currency 5 3 2 2 2 5 2 3" xfId="12684" xr:uid="{316A8FD3-48A4-43B7-8DED-620E26139330}"/>
    <cellStyle name="Currency 5 3 2 2 2 5 2 3 2" xfId="38859" xr:uid="{A4A1FC4D-BC64-4A39-AD08-A7E6D46B15E1}"/>
    <cellStyle name="Currency 5 3 2 2 2 5 2 4" xfId="29579" xr:uid="{6DFA5984-E1AD-49EC-B10B-9BFB5C5CA362}"/>
    <cellStyle name="Currency 5 3 2 2 2 5 2 5" xfId="21132" xr:uid="{A2F41E3D-053B-46A8-A71F-E0BF18642909}"/>
    <cellStyle name="Currency 5 3 2 2 2 5 3" xfId="6307" xr:uid="{00000000-0005-0000-0000-0000970C0000}"/>
    <cellStyle name="Currency 5 3 2 2 2 5 3 2" xfId="14757" xr:uid="{7613ACF5-2B7C-4019-919E-9803E7D06652}"/>
    <cellStyle name="Currency 5 3 2 2 2 5 3 2 2" xfId="40931" xr:uid="{DE1AC3BC-3B24-4E7A-AB6C-040C89BD18BD}"/>
    <cellStyle name="Currency 5 3 2 2 2 5 3 3" xfId="31652" xr:uid="{B6A35BE9-BAB3-4CAA-A6EF-3F66738EAD2B}"/>
    <cellStyle name="Currency 5 3 2 2 2 5 3 4" xfId="23204" xr:uid="{865C2B60-A2C8-4D24-ACCE-85946107241E}"/>
    <cellStyle name="Currency 5 3 2 2 2 5 4" xfId="10539" xr:uid="{00BB90ED-20D9-49F8-9045-F42FFC92BC4E}"/>
    <cellStyle name="Currency 5 3 2 2 2 5 4 2" xfId="36714" xr:uid="{71A42DD9-79E3-4907-942E-C74009974952}"/>
    <cellStyle name="Currency 5 3 2 2 2 5 5" xfId="27434" xr:uid="{0327BDC8-82B1-4B4C-820E-19287B617387}"/>
    <cellStyle name="Currency 5 3 2 2 2 5 6" xfId="18987" xr:uid="{945DBE13-E750-4B89-BFF9-D2600CEFAE46}"/>
    <cellStyle name="Currency 5 3 2 2 2 6" xfId="2436" xr:uid="{00000000-0005-0000-0000-0000980C0000}"/>
    <cellStyle name="Currency 5 3 2 2 2 6 2" xfId="6720" xr:uid="{00000000-0005-0000-0000-0000990C0000}"/>
    <cellStyle name="Currency 5 3 2 2 2 6 2 2" xfId="15170" xr:uid="{0EC89B5C-A4DD-4509-9AE8-6BBDBFF443AF}"/>
    <cellStyle name="Currency 5 3 2 2 2 6 2 2 2" xfId="41344" xr:uid="{336207A4-0FC2-4406-9804-E75C86308F27}"/>
    <cellStyle name="Currency 5 3 2 2 2 6 2 3" xfId="32065" xr:uid="{4E0F985A-2BC1-4E27-88AF-97254AE44469}"/>
    <cellStyle name="Currency 5 3 2 2 2 6 2 4" xfId="23617" xr:uid="{68B0B7EA-A731-44A1-9A46-7FCC3484B983}"/>
    <cellStyle name="Currency 5 3 2 2 2 6 3" xfId="10952" xr:uid="{6052735A-F803-4011-A9B6-D0BE2153A2B1}"/>
    <cellStyle name="Currency 5 3 2 2 2 6 3 2" xfId="37127" xr:uid="{6F65FBE2-E213-4C78-ABBD-6DCC53161332}"/>
    <cellStyle name="Currency 5 3 2 2 2 6 4" xfId="27847" xr:uid="{DECC7920-4425-4A2F-8B13-FE94298706AD}"/>
    <cellStyle name="Currency 5 3 2 2 2 6 5" xfId="19400" xr:uid="{09AC81C5-8171-45B5-A732-82F5F964B82E}"/>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7F62F211-C8F3-4188-B076-B2A6E3BC4106}"/>
    <cellStyle name="Currency 5 3 2 2 2 8 2 2 2" xfId="41661" xr:uid="{4B383A9E-F0CA-4012-995C-31C0E6B67FF8}"/>
    <cellStyle name="Currency 5 3 2 2 2 8 2 3" xfId="32382" xr:uid="{27A9EC8D-9F37-4BA9-B329-E1E3CD865042}"/>
    <cellStyle name="Currency 5 3 2 2 2 8 2 4" xfId="23934" xr:uid="{FC52B26E-5446-4A03-A865-03F84F9DE78B}"/>
    <cellStyle name="Currency 5 3 2 2 2 8 3" xfId="11269" xr:uid="{C04D798F-6923-442F-9E67-80E912BC54EE}"/>
    <cellStyle name="Currency 5 3 2 2 2 8 3 2" xfId="37444" xr:uid="{A5556E32-AD87-41FD-85A9-830284BC49FA}"/>
    <cellStyle name="Currency 5 3 2 2 2 8 4" xfId="28164" xr:uid="{8CD3D57E-CE74-4456-93A0-04A3159E7402}"/>
    <cellStyle name="Currency 5 3 2 2 2 8 5" xfId="19717" xr:uid="{989CC7B7-8579-4846-8975-615878387F06}"/>
    <cellStyle name="Currency 5 3 2 2 2 9" xfId="4654" xr:uid="{00000000-0005-0000-0000-00009D0C0000}"/>
    <cellStyle name="Currency 5 3 2 2 2 9 2" xfId="13104" xr:uid="{F1427FA6-226F-4391-80C8-87DBD7FC9E80}"/>
    <cellStyle name="Currency 5 3 2 2 2 9 2 2" xfId="39278" xr:uid="{72EB3C90-1930-4FAC-90FE-D0397B8C36CE}"/>
    <cellStyle name="Currency 5 3 2 2 2 9 3" xfId="29999" xr:uid="{65115956-CBFE-4B9D-83E4-46AA84A8C8E2}"/>
    <cellStyle name="Currency 5 3 2 2 2 9 4" xfId="21551" xr:uid="{235CC4CE-CCD5-4220-9563-343DAB1A9AFE}"/>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555C5A0B-450D-4561-8C7B-7A36E842A979}"/>
    <cellStyle name="Currency 5 3 2 2 3 2 2 2 2" xfId="41836" xr:uid="{DC0F920C-665F-407D-A50E-E5E09E894CDA}"/>
    <cellStyle name="Currency 5 3 2 2 3 2 2 3" xfId="32557" xr:uid="{C4CC1FDD-62F1-43AB-8991-E01BBC7F4F2E}"/>
    <cellStyle name="Currency 5 3 2 2 3 2 2 4" xfId="24109" xr:uid="{151BC5D2-FD01-4143-8A9C-6F7DA237DE31}"/>
    <cellStyle name="Currency 5 3 2 2 3 2 3" xfId="11444" xr:uid="{F74C906F-09E3-4267-809D-4FDE8893805E}"/>
    <cellStyle name="Currency 5 3 2 2 3 2 3 2" xfId="37619" xr:uid="{F58FAB37-BEEF-47A0-A2DA-A6D5FD470A68}"/>
    <cellStyle name="Currency 5 3 2 2 3 2 4" xfId="28339" xr:uid="{A154127C-B753-4474-AE39-DCF49001AF94}"/>
    <cellStyle name="Currency 5 3 2 2 3 2 5" xfId="19892" xr:uid="{34A21633-27F2-4A64-8FB4-2B28C59FF5F2}"/>
    <cellStyle name="Currency 5 3 2 2 3 3" xfId="5067" xr:uid="{00000000-0005-0000-0000-0000A10C0000}"/>
    <cellStyle name="Currency 5 3 2 2 3 3 2" xfId="13517" xr:uid="{53341031-93CB-4BE8-8006-6E2A400E3406}"/>
    <cellStyle name="Currency 5 3 2 2 3 3 2 2" xfId="39691" xr:uid="{678D2110-FB12-4BAD-8675-C3BA70BEED96}"/>
    <cellStyle name="Currency 5 3 2 2 3 3 3" xfId="30412" xr:uid="{1F803BD8-F96C-4D9D-95B1-6D1BB20A84A4}"/>
    <cellStyle name="Currency 5 3 2 2 3 3 4" xfId="21964" xr:uid="{7E9CBE31-5A4E-424D-935B-BDCCA40BE4F7}"/>
    <cellStyle name="Currency 5 3 2 2 3 4" xfId="9299" xr:uid="{8142F343-CB4C-4DC3-B114-44F9440F251A}"/>
    <cellStyle name="Currency 5 3 2 2 3 4 2" xfId="35474" xr:uid="{D9D558D0-1E24-4420-A7D3-17933EE1A495}"/>
    <cellStyle name="Currency 5 3 2 2 3 5" xfId="34644" xr:uid="{134302DF-B3EC-497E-A610-03B19A3408C5}"/>
    <cellStyle name="Currency 5 3 2 2 3 6" xfId="26194" xr:uid="{C7F0B84A-7CB5-4409-90A9-F4F56FCD62E6}"/>
    <cellStyle name="Currency 5 3 2 2 3 7" xfId="17747" xr:uid="{4D09854E-5C93-4D55-A0E1-11CC6A4CE072}"/>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975E68ED-3836-48EB-B7F6-DFA266E9F7D2}"/>
    <cellStyle name="Currency 5 3 2 2 4 2 2 2 2" xfId="42249" xr:uid="{F27D5C12-FE06-47F6-B59D-53DE4846622A}"/>
    <cellStyle name="Currency 5 3 2 2 4 2 2 3" xfId="32970" xr:uid="{4BADFDA8-C187-4C2B-ACBE-8F1F726F63CB}"/>
    <cellStyle name="Currency 5 3 2 2 4 2 2 4" xfId="24522" xr:uid="{533C4D09-B50C-4836-A60D-DCB0EB09FB23}"/>
    <cellStyle name="Currency 5 3 2 2 4 2 3" xfId="11857" xr:uid="{CECE3B32-96C8-4596-9D64-DD3479B0C6B6}"/>
    <cellStyle name="Currency 5 3 2 2 4 2 3 2" xfId="38032" xr:uid="{F2999047-2513-4DC1-B2F0-560C5D4380BC}"/>
    <cellStyle name="Currency 5 3 2 2 4 2 4" xfId="28752" xr:uid="{32BC2A08-0CEE-469C-8E7D-58A87643BD5B}"/>
    <cellStyle name="Currency 5 3 2 2 4 2 5" xfId="20305" xr:uid="{B88B6004-A4D4-4F93-ACCD-0067BE81B2FD}"/>
    <cellStyle name="Currency 5 3 2 2 4 3" xfId="5480" xr:uid="{00000000-0005-0000-0000-0000A50C0000}"/>
    <cellStyle name="Currency 5 3 2 2 4 3 2" xfId="13930" xr:uid="{CA93E117-EC8B-43E9-8AD3-3A2810F9CC20}"/>
    <cellStyle name="Currency 5 3 2 2 4 3 2 2" xfId="40104" xr:uid="{41F6D87A-38C4-40F3-ABA7-B27081AA8E64}"/>
    <cellStyle name="Currency 5 3 2 2 4 3 3" xfId="30825" xr:uid="{88AC72CA-0659-48C9-8377-D11EB4409C69}"/>
    <cellStyle name="Currency 5 3 2 2 4 3 4" xfId="22377" xr:uid="{931968BE-9735-4E0F-8056-EE09AF26DA3C}"/>
    <cellStyle name="Currency 5 3 2 2 4 4" xfId="9712" xr:uid="{9511255D-AF2C-4910-91BB-B598AFE2AFC9}"/>
    <cellStyle name="Currency 5 3 2 2 4 4 2" xfId="35887" xr:uid="{B848D993-D881-44F8-8798-5DFEFD54FAE5}"/>
    <cellStyle name="Currency 5 3 2 2 4 5" xfId="26607" xr:uid="{FED1CA90-6CED-4829-A8F4-358E801177AE}"/>
    <cellStyle name="Currency 5 3 2 2 4 6" xfId="18160" xr:uid="{BF7A3B07-F6FB-4997-BE57-24235C2CB4A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C16B84D7-BBAD-4D96-A840-FDB864D7FE8E}"/>
    <cellStyle name="Currency 5 3 2 2 5 2 2 2 2" xfId="42662" xr:uid="{A95E653D-5FD1-4FDB-AA9A-2D09EE578F38}"/>
    <cellStyle name="Currency 5 3 2 2 5 2 2 3" xfId="33383" xr:uid="{F4DD53BE-3113-4E9C-9F79-EDCEE97D05F9}"/>
    <cellStyle name="Currency 5 3 2 2 5 2 2 4" xfId="24935" xr:uid="{1D90825D-2B48-4987-88DE-09FCEDB573A9}"/>
    <cellStyle name="Currency 5 3 2 2 5 2 3" xfId="12270" xr:uid="{2880C117-60CB-43EF-9A0F-CC150C27A50D}"/>
    <cellStyle name="Currency 5 3 2 2 5 2 3 2" xfId="38445" xr:uid="{02F0AF85-E348-4554-966D-BEDB93795E65}"/>
    <cellStyle name="Currency 5 3 2 2 5 2 4" xfId="29165" xr:uid="{EBF661E9-C73A-4B67-B28A-5C03AE55EC6B}"/>
    <cellStyle name="Currency 5 3 2 2 5 2 5" xfId="20718" xr:uid="{47C76F60-4BA2-4026-AAE2-2D19830E22D9}"/>
    <cellStyle name="Currency 5 3 2 2 5 3" xfId="5893" xr:uid="{00000000-0005-0000-0000-0000A90C0000}"/>
    <cellStyle name="Currency 5 3 2 2 5 3 2" xfId="14343" xr:uid="{98B793DE-A6E6-4FB6-9903-065E3DCAD148}"/>
    <cellStyle name="Currency 5 3 2 2 5 3 2 2" xfId="40517" xr:uid="{6CA88F96-F08F-4B61-8EA6-0D99C450729C}"/>
    <cellStyle name="Currency 5 3 2 2 5 3 3" xfId="31238" xr:uid="{92698586-E4BE-44CA-890C-04D6984A882E}"/>
    <cellStyle name="Currency 5 3 2 2 5 3 4" xfId="22790" xr:uid="{05F3A6A1-66FA-4297-BB55-72594AC33486}"/>
    <cellStyle name="Currency 5 3 2 2 5 4" xfId="10125" xr:uid="{210B6E35-158E-44E3-89D5-6BA23C079564}"/>
    <cellStyle name="Currency 5 3 2 2 5 4 2" xfId="36300" xr:uid="{34E54CE8-2A61-485B-B41E-925AC4CE4120}"/>
    <cellStyle name="Currency 5 3 2 2 5 5" xfId="27020" xr:uid="{1949C0B0-6371-4160-8B84-B2B2A2007A1D}"/>
    <cellStyle name="Currency 5 3 2 2 5 6" xfId="18573" xr:uid="{FFE7D9DB-8664-4F75-93AA-50FE114F1C7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EEEBAD83-DF5A-4F7B-91EE-38AD244CF8CF}"/>
    <cellStyle name="Currency 5 3 2 2 6 2 2 2 2" xfId="43075" xr:uid="{BCB0C75E-19F7-4B8A-839D-2EFB3D2BA902}"/>
    <cellStyle name="Currency 5 3 2 2 6 2 2 3" xfId="33796" xr:uid="{C8BDC430-421B-48A1-BE50-D1DA2C7E0FDF}"/>
    <cellStyle name="Currency 5 3 2 2 6 2 2 4" xfId="25348" xr:uid="{A15C27D3-F48F-47D9-B425-89E05FD930F6}"/>
    <cellStyle name="Currency 5 3 2 2 6 2 3" xfId="12683" xr:uid="{6D9A19F9-0BD2-4EA3-9017-64DB3B49EBCD}"/>
    <cellStyle name="Currency 5 3 2 2 6 2 3 2" xfId="38858" xr:uid="{812C9F7E-096E-4219-919D-A938C1787B49}"/>
    <cellStyle name="Currency 5 3 2 2 6 2 4" xfId="29578" xr:uid="{5AA01C52-73F1-4B9A-A6FD-8ACA0C163296}"/>
    <cellStyle name="Currency 5 3 2 2 6 2 5" xfId="21131" xr:uid="{17E57605-929B-44B6-8CD3-7354E6036273}"/>
    <cellStyle name="Currency 5 3 2 2 6 3" xfId="6306" xr:uid="{00000000-0005-0000-0000-0000AD0C0000}"/>
    <cellStyle name="Currency 5 3 2 2 6 3 2" xfId="14756" xr:uid="{F04D888E-D97F-49F8-AF14-54DE5FBB05D8}"/>
    <cellStyle name="Currency 5 3 2 2 6 3 2 2" xfId="40930" xr:uid="{F9AD568F-C4FD-4F06-AF49-0D8E1A080816}"/>
    <cellStyle name="Currency 5 3 2 2 6 3 3" xfId="31651" xr:uid="{651DE214-EDFC-46BD-8DA8-9CD242A3F624}"/>
    <cellStyle name="Currency 5 3 2 2 6 3 4" xfId="23203" xr:uid="{494D13BE-D03C-4CBA-A790-EF1E5ABFAD0E}"/>
    <cellStyle name="Currency 5 3 2 2 6 4" xfId="10538" xr:uid="{26BF7FB9-7C80-41FE-BCC5-D11A2B6042C2}"/>
    <cellStyle name="Currency 5 3 2 2 6 4 2" xfId="36713" xr:uid="{D3FBCF3E-7AEA-4888-942A-2BB1A648DE2E}"/>
    <cellStyle name="Currency 5 3 2 2 6 5" xfId="27433" xr:uid="{87F61257-C032-4C44-9044-E409942D8EE2}"/>
    <cellStyle name="Currency 5 3 2 2 6 6" xfId="18986" xr:uid="{4B37087D-7D5D-4C7F-89F9-D1FDC68F6015}"/>
    <cellStyle name="Currency 5 3 2 2 7" xfId="2435" xr:uid="{00000000-0005-0000-0000-0000AE0C0000}"/>
    <cellStyle name="Currency 5 3 2 2 7 2" xfId="6719" xr:uid="{00000000-0005-0000-0000-0000AF0C0000}"/>
    <cellStyle name="Currency 5 3 2 2 7 2 2" xfId="15169" xr:uid="{01A61A9D-9151-43B2-B238-89B968313737}"/>
    <cellStyle name="Currency 5 3 2 2 7 2 2 2" xfId="41343" xr:uid="{B45D4916-B8E1-4AB7-9428-00051DA889C1}"/>
    <cellStyle name="Currency 5 3 2 2 7 2 3" xfId="32064" xr:uid="{213FD695-CC68-4D91-814E-D81CCD57802F}"/>
    <cellStyle name="Currency 5 3 2 2 7 2 4" xfId="23616" xr:uid="{4DF19DBC-49AD-437C-9793-1CF6D8F9509A}"/>
    <cellStyle name="Currency 5 3 2 2 7 3" xfId="10951" xr:uid="{66235FA3-F9B1-4FF3-9DA1-C4143A5870D6}"/>
    <cellStyle name="Currency 5 3 2 2 7 3 2" xfId="37126" xr:uid="{DDBC84CD-D4B7-4CD7-9513-9243169AC52D}"/>
    <cellStyle name="Currency 5 3 2 2 7 4" xfId="27846" xr:uid="{E71FD964-8265-4A06-9D19-00AABD867BF3}"/>
    <cellStyle name="Currency 5 3 2 2 7 5" xfId="19399" xr:uid="{B5719DE4-5634-4F07-B61B-00933507C582}"/>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7BD7B49A-E2D8-41DA-92CD-3FD1B229DCC9}"/>
    <cellStyle name="Currency 5 3 2 2 9 2 2 2" xfId="41660" xr:uid="{C22DA6FF-7CA0-4704-9509-5AF1DC295A26}"/>
    <cellStyle name="Currency 5 3 2 2 9 2 3" xfId="32381" xr:uid="{B658AB30-816B-43B5-8329-0256FD1F5CEA}"/>
    <cellStyle name="Currency 5 3 2 2 9 2 4" xfId="23933" xr:uid="{7F59DD8E-815C-4936-A14D-B337FAA25B0A}"/>
    <cellStyle name="Currency 5 3 2 2 9 3" xfId="11268" xr:uid="{C7A05D1D-E77B-4E28-B4D2-1078AF383762}"/>
    <cellStyle name="Currency 5 3 2 2 9 3 2" xfId="37443" xr:uid="{330783A7-452B-4522-9FB1-02C69948A2C7}"/>
    <cellStyle name="Currency 5 3 2 2 9 4" xfId="28163" xr:uid="{C791C399-071A-4ABD-AFB5-48F75E796577}"/>
    <cellStyle name="Currency 5 3 2 2 9 5" xfId="19716" xr:uid="{ADE79456-64E2-49C4-835D-E2732049757C}"/>
    <cellStyle name="Currency 5 3 2 3" xfId="213" xr:uid="{00000000-0005-0000-0000-0000B30C0000}"/>
    <cellStyle name="Currency 5 3 2 3 10" xfId="8887" xr:uid="{205B2E7A-91CF-4CA1-B075-6B250626D3FC}"/>
    <cellStyle name="Currency 5 3 2 3 10 2" xfId="35062" xr:uid="{03301180-8DA5-4DEF-B5F8-1F3C5A1B771F}"/>
    <cellStyle name="Currency 5 3 2 3 11" xfId="34230" xr:uid="{36432C6A-1788-4793-849D-0947623AB87A}"/>
    <cellStyle name="Currency 5 3 2 3 12" xfId="25782" xr:uid="{4030143C-C2CC-4011-9E50-8D16151A299C}"/>
    <cellStyle name="Currency 5 3 2 3 13" xfId="17335" xr:uid="{9A1288B5-D137-45CC-840A-CD5DD31A9F3D}"/>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F89E1CFC-10DD-4616-AA5E-90AB4FE18364}"/>
    <cellStyle name="Currency 5 3 2 3 2 2 2 2 2" xfId="41838" xr:uid="{F5109989-5032-4468-BA25-20A3C5C17F02}"/>
    <cellStyle name="Currency 5 3 2 3 2 2 2 3" xfId="32559" xr:uid="{9C6C62AF-6EB2-4E71-B185-8BC7623D58B2}"/>
    <cellStyle name="Currency 5 3 2 3 2 2 2 4" xfId="24111" xr:uid="{96D44EAB-A550-40C8-AEAF-095106F710D2}"/>
    <cellStyle name="Currency 5 3 2 3 2 2 3" xfId="11446" xr:uid="{F041F680-6522-4E0D-90BD-9F51A41D7A45}"/>
    <cellStyle name="Currency 5 3 2 3 2 2 3 2" xfId="37621" xr:uid="{BA034505-2ACF-43AC-8DD0-32B9FE6D06E6}"/>
    <cellStyle name="Currency 5 3 2 3 2 2 4" xfId="28341" xr:uid="{8450FAF0-06E8-48CD-8F53-39498315EE67}"/>
    <cellStyle name="Currency 5 3 2 3 2 2 5" xfId="19894" xr:uid="{4AF477C7-7CD0-43A8-A71E-2938B88F631A}"/>
    <cellStyle name="Currency 5 3 2 3 2 3" xfId="5069" xr:uid="{00000000-0005-0000-0000-0000B70C0000}"/>
    <cellStyle name="Currency 5 3 2 3 2 3 2" xfId="13519" xr:uid="{0AA4B7D8-C646-4DDA-82F1-39860E3168D6}"/>
    <cellStyle name="Currency 5 3 2 3 2 3 2 2" xfId="39693" xr:uid="{CCFC465E-DB9D-48D2-A044-611BB2274A8C}"/>
    <cellStyle name="Currency 5 3 2 3 2 3 3" xfId="30414" xr:uid="{E7424CE8-D4F4-492F-8278-106D766967CF}"/>
    <cellStyle name="Currency 5 3 2 3 2 3 4" xfId="21966" xr:uid="{46509207-FEE2-4D17-85D2-4E6354D1262A}"/>
    <cellStyle name="Currency 5 3 2 3 2 4" xfId="9301" xr:uid="{E40E8A33-03F8-4019-B127-7798BF948721}"/>
    <cellStyle name="Currency 5 3 2 3 2 4 2" xfId="35476" xr:uid="{CA9FD68F-3FC9-4423-8BE9-ADA85D1DCD35}"/>
    <cellStyle name="Currency 5 3 2 3 2 5" xfId="34646" xr:uid="{D9F15FC1-BA81-465F-965F-CBD05773904A}"/>
    <cellStyle name="Currency 5 3 2 3 2 6" xfId="26196" xr:uid="{BBC24B83-D5BE-4ADC-839B-76FD1535FA82}"/>
    <cellStyle name="Currency 5 3 2 3 2 7" xfId="17749" xr:uid="{B126402B-7B95-4E0A-861C-5AB40A287D49}"/>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57062AE9-AE15-4DF6-817B-CDCB59A6FF2B}"/>
    <cellStyle name="Currency 5 3 2 3 3 2 2 2 2" xfId="42251" xr:uid="{F35FB865-542D-46B4-97F9-DC0E4E7BA64A}"/>
    <cellStyle name="Currency 5 3 2 3 3 2 2 3" xfId="32972" xr:uid="{2F866DC1-5C6C-4DA3-AA8A-324B780FF9F0}"/>
    <cellStyle name="Currency 5 3 2 3 3 2 2 4" xfId="24524" xr:uid="{31DAA5DA-CC0F-4837-845A-F21DF403FE4B}"/>
    <cellStyle name="Currency 5 3 2 3 3 2 3" xfId="11859" xr:uid="{412D2FD3-3DC1-4F79-97EF-F37842B6D134}"/>
    <cellStyle name="Currency 5 3 2 3 3 2 3 2" xfId="38034" xr:uid="{8F4F6DF6-5707-44D3-81E6-67922DAF0796}"/>
    <cellStyle name="Currency 5 3 2 3 3 2 4" xfId="28754" xr:uid="{50212CC9-E4A7-4409-91A2-9473164730E9}"/>
    <cellStyle name="Currency 5 3 2 3 3 2 5" xfId="20307" xr:uid="{70AEAE65-211D-4C7A-84FE-7C85634BC42B}"/>
    <cellStyle name="Currency 5 3 2 3 3 3" xfId="5482" xr:uid="{00000000-0005-0000-0000-0000BB0C0000}"/>
    <cellStyle name="Currency 5 3 2 3 3 3 2" xfId="13932" xr:uid="{4B878781-BE8B-4844-9AAB-C1AE99E638B7}"/>
    <cellStyle name="Currency 5 3 2 3 3 3 2 2" xfId="40106" xr:uid="{0B7B8FF8-F608-4BA3-9619-6812EEC65FAD}"/>
    <cellStyle name="Currency 5 3 2 3 3 3 3" xfId="30827" xr:uid="{C73F77B9-0ECF-42A7-9453-924CAECE2EF0}"/>
    <cellStyle name="Currency 5 3 2 3 3 3 4" xfId="22379" xr:uid="{A1809006-5E1A-4CD8-8979-270D4D992B34}"/>
    <cellStyle name="Currency 5 3 2 3 3 4" xfId="9714" xr:uid="{7A3E7B1E-F75A-40E7-80C5-FB0CB73FF8E5}"/>
    <cellStyle name="Currency 5 3 2 3 3 4 2" xfId="35889" xr:uid="{BBC88335-45FD-4E84-8DBC-C782AF7B7E85}"/>
    <cellStyle name="Currency 5 3 2 3 3 5" xfId="26609" xr:uid="{17A26CB0-8DEB-4D38-86D5-C939C74CDB92}"/>
    <cellStyle name="Currency 5 3 2 3 3 6" xfId="18162" xr:uid="{C7EFD214-3BDA-4221-A107-20B742CD7D73}"/>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B3C261E6-3883-4366-99CC-FB2A8783B22B}"/>
    <cellStyle name="Currency 5 3 2 3 4 2 2 2 2" xfId="42664" xr:uid="{AFE04D7F-96BB-40A0-B54A-27783E8A4BC5}"/>
    <cellStyle name="Currency 5 3 2 3 4 2 2 3" xfId="33385" xr:uid="{488D23A2-8793-4068-97B1-4E362F95E7F8}"/>
    <cellStyle name="Currency 5 3 2 3 4 2 2 4" xfId="24937" xr:uid="{8ECD7CCB-269D-4078-9610-5194843DE8D4}"/>
    <cellStyle name="Currency 5 3 2 3 4 2 3" xfId="12272" xr:uid="{46345EEA-21AD-47E4-8B14-A8BB43B96AE0}"/>
    <cellStyle name="Currency 5 3 2 3 4 2 3 2" xfId="38447" xr:uid="{5777B457-11E5-498B-829B-ADF1EB834697}"/>
    <cellStyle name="Currency 5 3 2 3 4 2 4" xfId="29167" xr:uid="{606032D3-9189-4300-A813-188DDFDB6727}"/>
    <cellStyle name="Currency 5 3 2 3 4 2 5" xfId="20720" xr:uid="{6C5E5102-C808-4946-B54E-B5EC21AD163F}"/>
    <cellStyle name="Currency 5 3 2 3 4 3" xfId="5895" xr:uid="{00000000-0005-0000-0000-0000BF0C0000}"/>
    <cellStyle name="Currency 5 3 2 3 4 3 2" xfId="14345" xr:uid="{7BFF5804-B113-4419-A70C-476BFCC7E630}"/>
    <cellStyle name="Currency 5 3 2 3 4 3 2 2" xfId="40519" xr:uid="{10E139FA-0F88-447E-BCAA-9698763DAA60}"/>
    <cellStyle name="Currency 5 3 2 3 4 3 3" xfId="31240" xr:uid="{DC13B4D5-3EA1-47AF-B396-62E4FA203152}"/>
    <cellStyle name="Currency 5 3 2 3 4 3 4" xfId="22792" xr:uid="{18A99384-C733-42F5-ACD2-05FCD7CFBF70}"/>
    <cellStyle name="Currency 5 3 2 3 4 4" xfId="10127" xr:uid="{836AC9BD-2765-466F-86C1-84B904350BF2}"/>
    <cellStyle name="Currency 5 3 2 3 4 4 2" xfId="36302" xr:uid="{DE072281-2EEB-491B-8C7E-655699B82E4D}"/>
    <cellStyle name="Currency 5 3 2 3 4 5" xfId="27022" xr:uid="{C2940BE5-5401-4DC4-B7FB-4E320B4C74CC}"/>
    <cellStyle name="Currency 5 3 2 3 4 6" xfId="18575" xr:uid="{067B458E-7820-40F2-9936-8EC92D918D1B}"/>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392A34CF-C00B-40CF-A915-4CC198A04704}"/>
    <cellStyle name="Currency 5 3 2 3 5 2 2 2 2" xfId="43077" xr:uid="{A1B326F2-058D-4939-B969-D493A40DFA97}"/>
    <cellStyle name="Currency 5 3 2 3 5 2 2 3" xfId="33798" xr:uid="{5B302AE9-46E4-4695-A6F7-AD321A379114}"/>
    <cellStyle name="Currency 5 3 2 3 5 2 2 4" xfId="25350" xr:uid="{EFFDD10B-7202-4CA8-869A-36B37FEB1A38}"/>
    <cellStyle name="Currency 5 3 2 3 5 2 3" xfId="12685" xr:uid="{EBE14D7E-BCD5-4B5D-8363-DE23DCF86E2F}"/>
    <cellStyle name="Currency 5 3 2 3 5 2 3 2" xfId="38860" xr:uid="{E92AB201-AE07-48FA-9A0B-D958BEC9DEE0}"/>
    <cellStyle name="Currency 5 3 2 3 5 2 4" xfId="29580" xr:uid="{FE92527E-80F2-40CB-80BA-190400A61D13}"/>
    <cellStyle name="Currency 5 3 2 3 5 2 5" xfId="21133" xr:uid="{36A2B666-6AAF-47C5-841F-79CCCBBEB8C1}"/>
    <cellStyle name="Currency 5 3 2 3 5 3" xfId="6308" xr:uid="{00000000-0005-0000-0000-0000C30C0000}"/>
    <cellStyle name="Currency 5 3 2 3 5 3 2" xfId="14758" xr:uid="{C559123E-6C9F-46BA-8EF2-B0EF46FB7625}"/>
    <cellStyle name="Currency 5 3 2 3 5 3 2 2" xfId="40932" xr:uid="{A4B03BF0-588F-47FB-B060-BD4441307E6D}"/>
    <cellStyle name="Currency 5 3 2 3 5 3 3" xfId="31653" xr:uid="{ADF2BE0C-2A6D-432F-9FC0-9C2DE837FA99}"/>
    <cellStyle name="Currency 5 3 2 3 5 3 4" xfId="23205" xr:uid="{583C5D61-B7E4-419E-86C9-503827C3DAF3}"/>
    <cellStyle name="Currency 5 3 2 3 5 4" xfId="10540" xr:uid="{571A1A4B-6D97-4C10-B667-EAED52C83F0B}"/>
    <cellStyle name="Currency 5 3 2 3 5 4 2" xfId="36715" xr:uid="{17E8F776-7C69-4AD4-952C-4C2886BB9E00}"/>
    <cellStyle name="Currency 5 3 2 3 5 5" xfId="27435" xr:uid="{4A03A8CA-2232-4C6F-BDEA-CE11BD73A02D}"/>
    <cellStyle name="Currency 5 3 2 3 5 6" xfId="18988" xr:uid="{527D1BB8-C101-452A-9892-C0C7B5835DBC}"/>
    <cellStyle name="Currency 5 3 2 3 6" xfId="2437" xr:uid="{00000000-0005-0000-0000-0000C40C0000}"/>
    <cellStyle name="Currency 5 3 2 3 6 2" xfId="6721" xr:uid="{00000000-0005-0000-0000-0000C50C0000}"/>
    <cellStyle name="Currency 5 3 2 3 6 2 2" xfId="15171" xr:uid="{ED778DE7-1592-404D-A07C-0199C75FCAF4}"/>
    <cellStyle name="Currency 5 3 2 3 6 2 2 2" xfId="41345" xr:uid="{3380E512-819B-4473-AB85-729162E18329}"/>
    <cellStyle name="Currency 5 3 2 3 6 2 3" xfId="32066" xr:uid="{D823D98B-200D-4551-B5E1-541B5EBB6664}"/>
    <cellStyle name="Currency 5 3 2 3 6 2 4" xfId="23618" xr:uid="{2B665466-551F-488B-BD4C-1652C7E7B75A}"/>
    <cellStyle name="Currency 5 3 2 3 6 3" xfId="10953" xr:uid="{F5486E9F-3A69-4F8B-B2FA-52397B7A8281}"/>
    <cellStyle name="Currency 5 3 2 3 6 3 2" xfId="37128" xr:uid="{87F56F75-4DE5-4B0D-B38E-01C179E2E7B2}"/>
    <cellStyle name="Currency 5 3 2 3 6 4" xfId="27848" xr:uid="{724B8420-5302-47FA-A379-23EB362DBF49}"/>
    <cellStyle name="Currency 5 3 2 3 6 5" xfId="19401" xr:uid="{AB7ED935-1B33-4D49-8F7C-6FDEAE4B1935}"/>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1F1DD6EE-8741-4402-93D0-E18482C66F87}"/>
    <cellStyle name="Currency 5 3 2 3 8 2 2 2" xfId="41662" xr:uid="{E9E1716D-ADE2-4BF2-9B1F-17A87CCFDDD4}"/>
    <cellStyle name="Currency 5 3 2 3 8 2 3" xfId="32383" xr:uid="{FF1E04E8-3ECF-4DBD-8CA6-55741BBC7872}"/>
    <cellStyle name="Currency 5 3 2 3 8 2 4" xfId="23935" xr:uid="{BFB71F5D-2099-4E5E-96D8-E5BF299CD0BC}"/>
    <cellStyle name="Currency 5 3 2 3 8 3" xfId="11270" xr:uid="{FF6963AA-E2DB-42D1-9575-639D980FC071}"/>
    <cellStyle name="Currency 5 3 2 3 8 3 2" xfId="37445" xr:uid="{920BB56A-0A91-4C3E-BF55-54549B1ECCB2}"/>
    <cellStyle name="Currency 5 3 2 3 8 4" xfId="28165" xr:uid="{EE0E0D93-FFBF-4551-9446-1985FC4F6260}"/>
    <cellStyle name="Currency 5 3 2 3 8 5" xfId="19718" xr:uid="{71918488-0D46-4608-8336-2E36F4F85B36}"/>
    <cellStyle name="Currency 5 3 2 3 9" xfId="4655" xr:uid="{00000000-0005-0000-0000-0000C90C0000}"/>
    <cellStyle name="Currency 5 3 2 3 9 2" xfId="13105" xr:uid="{CD5355C5-13D4-4278-86AE-58AF184E0A31}"/>
    <cellStyle name="Currency 5 3 2 3 9 2 2" xfId="39279" xr:uid="{77F3CAC6-1D47-4DF1-9814-2BE17DA7F2DF}"/>
    <cellStyle name="Currency 5 3 2 3 9 3" xfId="30000" xr:uid="{CDB0D7D7-63D5-4AEB-9D4A-B3792F28DCE8}"/>
    <cellStyle name="Currency 5 3 2 3 9 4" xfId="21552" xr:uid="{6C1CF681-AFBA-43B6-B697-6BDE14FBDA84}"/>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7CB49D13-4803-4CFC-98C1-C64B1F2472F0}"/>
    <cellStyle name="Currency 5 3 2 4 2 2 2 2" xfId="41835" xr:uid="{874CAB7E-BDD2-41AA-ABEC-56016AA9D283}"/>
    <cellStyle name="Currency 5 3 2 4 2 2 3" xfId="32556" xr:uid="{9CFD563B-5566-4E74-95CF-F0DA45F26A08}"/>
    <cellStyle name="Currency 5 3 2 4 2 2 4" xfId="24108" xr:uid="{AE1D2CE0-53F9-43AF-961B-20526B2CD6C9}"/>
    <cellStyle name="Currency 5 3 2 4 2 3" xfId="11443" xr:uid="{29C97C42-0EC1-4634-A35F-60166E1D368E}"/>
    <cellStyle name="Currency 5 3 2 4 2 3 2" xfId="37618" xr:uid="{A46B6666-32AA-4192-813F-7E2F496BF40B}"/>
    <cellStyle name="Currency 5 3 2 4 2 4" xfId="28338" xr:uid="{38166F04-3579-4E23-8FA7-CEA38D2B3DD8}"/>
    <cellStyle name="Currency 5 3 2 4 2 5" xfId="19891" xr:uid="{59560A94-790B-48E6-8927-B679875E575E}"/>
    <cellStyle name="Currency 5 3 2 4 3" xfId="5066" xr:uid="{00000000-0005-0000-0000-0000CD0C0000}"/>
    <cellStyle name="Currency 5 3 2 4 3 2" xfId="13516" xr:uid="{D272AF3D-6A37-41C4-8F2F-6AA0913B61D0}"/>
    <cellStyle name="Currency 5 3 2 4 3 2 2" xfId="39690" xr:uid="{C51B2816-EBAE-4A33-93AE-42439F896D24}"/>
    <cellStyle name="Currency 5 3 2 4 3 3" xfId="30411" xr:uid="{A34EF362-996B-40EF-BD7E-31D20CDEF323}"/>
    <cellStyle name="Currency 5 3 2 4 3 4" xfId="21963" xr:uid="{9768568D-E840-4BC5-918F-CDB42FAB9E23}"/>
    <cellStyle name="Currency 5 3 2 4 4" xfId="9298" xr:uid="{DB2BF30B-3DB4-4436-8AF5-8DFDE45040DD}"/>
    <cellStyle name="Currency 5 3 2 4 4 2" xfId="35473" xr:uid="{59E76A36-49C6-4B74-922C-BEF44EFA11CC}"/>
    <cellStyle name="Currency 5 3 2 4 5" xfId="34643" xr:uid="{09F6385B-85C9-48BB-BFF3-776B7F5E4666}"/>
    <cellStyle name="Currency 5 3 2 4 6" xfId="26193" xr:uid="{7DB3F49B-B25C-418A-A76B-5D6335FB9372}"/>
    <cellStyle name="Currency 5 3 2 4 7" xfId="17746" xr:uid="{B9ED57CE-6AFD-4F9F-A6E6-B1E57D3336ED}"/>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B7B94093-D684-4310-929D-29DD5864DB8C}"/>
    <cellStyle name="Currency 5 3 2 5 2 2 2 2" xfId="42248" xr:uid="{1CB82824-A726-471B-90C8-BAE3D64B9B84}"/>
    <cellStyle name="Currency 5 3 2 5 2 2 3" xfId="32969" xr:uid="{936CE451-B41C-44C0-80E7-515AB663B3A9}"/>
    <cellStyle name="Currency 5 3 2 5 2 2 4" xfId="24521" xr:uid="{EA46F0B6-AA30-40A9-9BDE-838CE30CDC9F}"/>
    <cellStyle name="Currency 5 3 2 5 2 3" xfId="11856" xr:uid="{6EB86601-E575-4255-9156-D5F55B316C32}"/>
    <cellStyle name="Currency 5 3 2 5 2 3 2" xfId="38031" xr:uid="{D4595B27-861D-41A2-9E0F-2CBE9737BA9C}"/>
    <cellStyle name="Currency 5 3 2 5 2 4" xfId="28751" xr:uid="{4631CA54-2707-4127-A57E-A8DA6F52813A}"/>
    <cellStyle name="Currency 5 3 2 5 2 5" xfId="20304" xr:uid="{F25E4AF0-312C-429B-8162-9796DD3E3C6F}"/>
    <cellStyle name="Currency 5 3 2 5 3" xfId="5479" xr:uid="{00000000-0005-0000-0000-0000D10C0000}"/>
    <cellStyle name="Currency 5 3 2 5 3 2" xfId="13929" xr:uid="{7547546E-FCFD-4FB7-A060-78BAA377F51B}"/>
    <cellStyle name="Currency 5 3 2 5 3 2 2" xfId="40103" xr:uid="{8B8C23A3-1F11-4522-95B0-9456FC3E439E}"/>
    <cellStyle name="Currency 5 3 2 5 3 3" xfId="30824" xr:uid="{3690A8FF-2E54-4FCA-B5AB-A48D812EBE84}"/>
    <cellStyle name="Currency 5 3 2 5 3 4" xfId="22376" xr:uid="{A9CB243D-2F00-4FAD-8E40-5C6068A889D5}"/>
    <cellStyle name="Currency 5 3 2 5 4" xfId="9711" xr:uid="{BA7A7209-0907-49B5-8975-0F4A0D46E12C}"/>
    <cellStyle name="Currency 5 3 2 5 4 2" xfId="35886" xr:uid="{03FA5009-DDF2-486E-8F48-22636FDBBCEE}"/>
    <cellStyle name="Currency 5 3 2 5 5" xfId="26606" xr:uid="{5802E021-C60E-4A6F-BE22-150728F81322}"/>
    <cellStyle name="Currency 5 3 2 5 6" xfId="18159" xr:uid="{EE494173-3A2E-42F7-8735-0DE8F5D90706}"/>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5E236BD9-9DD9-44FE-881E-C4DB3C207B7B}"/>
    <cellStyle name="Currency 5 3 2 6 2 2 2 2" xfId="42661" xr:uid="{04610E3A-70F0-4B91-B561-9A54E29550A2}"/>
    <cellStyle name="Currency 5 3 2 6 2 2 3" xfId="33382" xr:uid="{10D83F28-3E67-45D5-A299-9927A85416E1}"/>
    <cellStyle name="Currency 5 3 2 6 2 2 4" xfId="24934" xr:uid="{92C629FE-1BEE-4D03-B34B-49CDA702FEC7}"/>
    <cellStyle name="Currency 5 3 2 6 2 3" xfId="12269" xr:uid="{08D60EB8-1E4A-49A7-857E-7BA7CA311A67}"/>
    <cellStyle name="Currency 5 3 2 6 2 3 2" xfId="38444" xr:uid="{C28614BD-8644-4CCB-AB3F-5FFFF6FE56B3}"/>
    <cellStyle name="Currency 5 3 2 6 2 4" xfId="29164" xr:uid="{710D8F10-E4BF-44F6-8D16-45709CB3E767}"/>
    <cellStyle name="Currency 5 3 2 6 2 5" xfId="20717" xr:uid="{1E90D21F-2B14-4EC6-9899-AAA8A97DF5EE}"/>
    <cellStyle name="Currency 5 3 2 6 3" xfId="5892" xr:uid="{00000000-0005-0000-0000-0000D50C0000}"/>
    <cellStyle name="Currency 5 3 2 6 3 2" xfId="14342" xr:uid="{7B6BA5BA-78FC-4361-8A48-199D4E258CC9}"/>
    <cellStyle name="Currency 5 3 2 6 3 2 2" xfId="40516" xr:uid="{DB295554-CDD7-4202-A5DB-AEFEB2FC8A5A}"/>
    <cellStyle name="Currency 5 3 2 6 3 3" xfId="31237" xr:uid="{51C932FD-E06B-4530-B83A-254C6FE2804F}"/>
    <cellStyle name="Currency 5 3 2 6 3 4" xfId="22789" xr:uid="{E119F941-5F61-48B3-8FFA-8C2E051C9CE7}"/>
    <cellStyle name="Currency 5 3 2 6 4" xfId="10124" xr:uid="{C36ABE86-4049-4ECB-85EB-BA83118BCB9A}"/>
    <cellStyle name="Currency 5 3 2 6 4 2" xfId="36299" xr:uid="{42BE35BA-D026-4AF7-AF78-A7EF258557F1}"/>
    <cellStyle name="Currency 5 3 2 6 5" xfId="27019" xr:uid="{51B6E99F-446E-4540-9340-3D33709DC528}"/>
    <cellStyle name="Currency 5 3 2 6 6" xfId="18572" xr:uid="{4A16F38F-E1CC-4FAA-B55A-A05489732A76}"/>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8068EBD0-0FD1-4283-85DD-1F378B63C553}"/>
    <cellStyle name="Currency 5 3 2 7 2 2 2 2" xfId="43074" xr:uid="{37DC1AEF-2A72-4D7D-BB44-791FA3ACA1F9}"/>
    <cellStyle name="Currency 5 3 2 7 2 2 3" xfId="33795" xr:uid="{7A697940-A3A4-468A-BBC8-44C410154219}"/>
    <cellStyle name="Currency 5 3 2 7 2 2 4" xfId="25347" xr:uid="{ABEE9A39-4F64-430D-B770-E9EDA2F062A4}"/>
    <cellStyle name="Currency 5 3 2 7 2 3" xfId="12682" xr:uid="{BB382F47-8876-4366-978F-3D508027FCD2}"/>
    <cellStyle name="Currency 5 3 2 7 2 3 2" xfId="38857" xr:uid="{3B5D838A-5A63-4E45-B7BB-53D10F220051}"/>
    <cellStyle name="Currency 5 3 2 7 2 4" xfId="29577" xr:uid="{D15F5FA5-BFB5-4761-941F-E6B638B66F89}"/>
    <cellStyle name="Currency 5 3 2 7 2 5" xfId="21130" xr:uid="{1315C3E6-B763-4A7E-A562-9E075CCDA620}"/>
    <cellStyle name="Currency 5 3 2 7 3" xfId="6305" xr:uid="{00000000-0005-0000-0000-0000D90C0000}"/>
    <cellStyle name="Currency 5 3 2 7 3 2" xfId="14755" xr:uid="{1EF1503E-D028-4659-82E7-ED79CB963D19}"/>
    <cellStyle name="Currency 5 3 2 7 3 2 2" xfId="40929" xr:uid="{923EA965-FE47-46CA-BEDC-030DD420FC5F}"/>
    <cellStyle name="Currency 5 3 2 7 3 3" xfId="31650" xr:uid="{6D454B8A-F29A-4EB4-9065-D9BCC7670DAB}"/>
    <cellStyle name="Currency 5 3 2 7 3 4" xfId="23202" xr:uid="{A7A33D25-EDB6-43E0-B25D-CF184519BC56}"/>
    <cellStyle name="Currency 5 3 2 7 4" xfId="10537" xr:uid="{84A7E3ED-D5FF-406D-992D-C63365BE412B}"/>
    <cellStyle name="Currency 5 3 2 7 4 2" xfId="36712" xr:uid="{9ED5D62E-B1E1-470A-8FDD-EA48ACDD874E}"/>
    <cellStyle name="Currency 5 3 2 7 5" xfId="27432" xr:uid="{63A77ED1-3C6A-48F6-90A3-0393030AE8D3}"/>
    <cellStyle name="Currency 5 3 2 7 6" xfId="18985" xr:uid="{175D88F6-306A-4339-984B-B35090463649}"/>
    <cellStyle name="Currency 5 3 2 8" xfId="2434" xr:uid="{00000000-0005-0000-0000-0000DA0C0000}"/>
    <cellStyle name="Currency 5 3 2 8 2" xfId="6718" xr:uid="{00000000-0005-0000-0000-0000DB0C0000}"/>
    <cellStyle name="Currency 5 3 2 8 2 2" xfId="15168" xr:uid="{195BAA4D-47A3-42DA-9C3E-8FC26FEC0037}"/>
    <cellStyle name="Currency 5 3 2 8 2 2 2" xfId="41342" xr:uid="{00271EB5-A351-4B9B-B395-2F4536351867}"/>
    <cellStyle name="Currency 5 3 2 8 2 3" xfId="32063" xr:uid="{54ECAE72-B3E4-4D97-A8E8-AF0447F1D630}"/>
    <cellStyle name="Currency 5 3 2 8 2 4" xfId="23615" xr:uid="{A1AB595C-122A-4F81-AEF8-DC0C896972B0}"/>
    <cellStyle name="Currency 5 3 2 8 3" xfId="10950" xr:uid="{93BF3CF5-26D4-4CA2-A3E4-A518ED6BD1B4}"/>
    <cellStyle name="Currency 5 3 2 8 3 2" xfId="37125" xr:uid="{9835A0A7-66F1-4A8E-AC82-A2A4727EF58B}"/>
    <cellStyle name="Currency 5 3 2 8 4" xfId="27845" xr:uid="{42D07A9F-AF3A-4FBB-B500-B24087A80258}"/>
    <cellStyle name="Currency 5 3 2 8 5" xfId="19398" xr:uid="{602B78E5-45C1-46B9-AEA4-0AD05D2CE1B6}"/>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EB5C7240-22D5-4FC8-BD09-9C89C3A131BF}"/>
    <cellStyle name="Currency 5 3 3 10 2 2" xfId="39280" xr:uid="{34F87C38-A920-4652-AFC0-AD3899856E06}"/>
    <cellStyle name="Currency 5 3 3 10 3" xfId="30001" xr:uid="{BDB88277-5FAF-4CD1-82B8-9B522891E8F3}"/>
    <cellStyle name="Currency 5 3 3 10 4" xfId="21553" xr:uid="{0CC93027-88D7-47A1-B59F-D2565800A188}"/>
    <cellStyle name="Currency 5 3 3 11" xfId="8888" xr:uid="{78AC10A1-F604-4F71-A94D-DA86459783C8}"/>
    <cellStyle name="Currency 5 3 3 11 2" xfId="35063" xr:uid="{0409CEA6-2159-44BD-B41C-6D8048077728}"/>
    <cellStyle name="Currency 5 3 3 12" xfId="34231" xr:uid="{9261CC9E-771D-4A7C-BA71-8E509C9B8E73}"/>
    <cellStyle name="Currency 5 3 3 13" xfId="25783" xr:uid="{2048BA7D-347B-44C8-8BFB-1269126A5006}"/>
    <cellStyle name="Currency 5 3 3 14" xfId="17336" xr:uid="{A0FA6291-2C25-4AC7-9480-3DD988D13F29}"/>
    <cellStyle name="Currency 5 3 3 2" xfId="215" xr:uid="{00000000-0005-0000-0000-0000DF0C0000}"/>
    <cellStyle name="Currency 5 3 3 2 10" xfId="8889" xr:uid="{69896273-5CE0-4A6B-B343-F40FADBD1A29}"/>
    <cellStyle name="Currency 5 3 3 2 10 2" xfId="35064" xr:uid="{98D8416D-694A-4E07-967B-27A29681183A}"/>
    <cellStyle name="Currency 5 3 3 2 11" xfId="34232" xr:uid="{FDF58F88-C19B-4F3C-B408-B3D0DAFF1E62}"/>
    <cellStyle name="Currency 5 3 3 2 12" xfId="25784" xr:uid="{A8052FBA-BE1F-496F-9FA5-FCD5D3C67701}"/>
    <cellStyle name="Currency 5 3 3 2 13" xfId="17337" xr:uid="{9B578E54-0088-4939-97FE-BA6CC580FA2A}"/>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D66F0ACE-698B-41E3-BFA0-55C9DCC0132A}"/>
    <cellStyle name="Currency 5 3 3 2 2 2 2 2 2" xfId="41840" xr:uid="{90BD123D-2474-48C1-B41E-32AC0020A870}"/>
    <cellStyle name="Currency 5 3 3 2 2 2 2 3" xfId="32561" xr:uid="{CFB56B19-7A7B-4390-BB7D-F843EF6C3877}"/>
    <cellStyle name="Currency 5 3 3 2 2 2 2 4" xfId="24113" xr:uid="{1736F655-19E8-4601-9E3D-446C57361146}"/>
    <cellStyle name="Currency 5 3 3 2 2 2 3" xfId="11448" xr:uid="{2FE11BFD-33CD-45FC-A29D-52F21EE43C41}"/>
    <cellStyle name="Currency 5 3 3 2 2 2 3 2" xfId="37623" xr:uid="{4E040449-7AC5-479F-B354-213C17281339}"/>
    <cellStyle name="Currency 5 3 3 2 2 2 4" xfId="28343" xr:uid="{AA3BD03B-BC0C-4282-861B-44B6A49708BA}"/>
    <cellStyle name="Currency 5 3 3 2 2 2 5" xfId="19896" xr:uid="{9A14959D-1090-48DC-A0A6-5C62D554481D}"/>
    <cellStyle name="Currency 5 3 3 2 2 3" xfId="5071" xr:uid="{00000000-0005-0000-0000-0000E30C0000}"/>
    <cellStyle name="Currency 5 3 3 2 2 3 2" xfId="13521" xr:uid="{27293612-38F5-4EA6-87A9-A61975108674}"/>
    <cellStyle name="Currency 5 3 3 2 2 3 2 2" xfId="39695" xr:uid="{2DC13965-06AD-4DA7-91FD-C11D10F13021}"/>
    <cellStyle name="Currency 5 3 3 2 2 3 3" xfId="30416" xr:uid="{3D20ED46-AB6C-4438-9B49-46474D29E55A}"/>
    <cellStyle name="Currency 5 3 3 2 2 3 4" xfId="21968" xr:uid="{07E9CFF7-AE7F-4437-87B7-4652DC850714}"/>
    <cellStyle name="Currency 5 3 3 2 2 4" xfId="9303" xr:uid="{60BCC8C7-A6B0-4E00-BFEB-9A53E712A0B9}"/>
    <cellStyle name="Currency 5 3 3 2 2 4 2" xfId="35478" xr:uid="{EDA929C8-71A8-426D-A011-A294D6892728}"/>
    <cellStyle name="Currency 5 3 3 2 2 5" xfId="34648" xr:uid="{B68E764F-C016-4DC3-A162-7352CC4A6451}"/>
    <cellStyle name="Currency 5 3 3 2 2 6" xfId="26198" xr:uid="{5FDE2E7C-282C-4753-9227-AE23A18C967A}"/>
    <cellStyle name="Currency 5 3 3 2 2 7" xfId="17751" xr:uid="{CF4D7710-1185-45D2-9586-743B1C33434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C677CE39-3664-48E9-BDB8-B75736583285}"/>
    <cellStyle name="Currency 5 3 3 2 3 2 2 2 2" xfId="42253" xr:uid="{DB86EF42-FE34-42EE-B2A5-78FA5388C7BA}"/>
    <cellStyle name="Currency 5 3 3 2 3 2 2 3" xfId="32974" xr:uid="{93A4082A-AA55-4750-9EAE-DB3730EA027B}"/>
    <cellStyle name="Currency 5 3 3 2 3 2 2 4" xfId="24526" xr:uid="{367B460A-A2F0-4911-989B-9ABEE47F3912}"/>
    <cellStyle name="Currency 5 3 3 2 3 2 3" xfId="11861" xr:uid="{814632D7-84E5-4477-8C88-93DA1971EDFD}"/>
    <cellStyle name="Currency 5 3 3 2 3 2 3 2" xfId="38036" xr:uid="{49207489-7CD2-4C08-96E6-C5028482648B}"/>
    <cellStyle name="Currency 5 3 3 2 3 2 4" xfId="28756" xr:uid="{6FAD0824-3DA3-459D-9100-C96130D377F0}"/>
    <cellStyle name="Currency 5 3 3 2 3 2 5" xfId="20309" xr:uid="{924E367E-F000-46C9-80B5-93E7DD0A7266}"/>
    <cellStyle name="Currency 5 3 3 2 3 3" xfId="5484" xr:uid="{00000000-0005-0000-0000-0000E70C0000}"/>
    <cellStyle name="Currency 5 3 3 2 3 3 2" xfId="13934" xr:uid="{4B654206-5EEE-459A-949E-E702E42E667A}"/>
    <cellStyle name="Currency 5 3 3 2 3 3 2 2" xfId="40108" xr:uid="{0BF5F469-3F70-4243-A044-FA1A0A71399B}"/>
    <cellStyle name="Currency 5 3 3 2 3 3 3" xfId="30829" xr:uid="{0CDD4FBD-4F68-4335-A353-4171EFABB51B}"/>
    <cellStyle name="Currency 5 3 3 2 3 3 4" xfId="22381" xr:uid="{7397A00E-EA77-4E6C-84C0-4C17438B99BA}"/>
    <cellStyle name="Currency 5 3 3 2 3 4" xfId="9716" xr:uid="{ACBCF1F0-886F-4BBC-ABD3-EF03F2497E4F}"/>
    <cellStyle name="Currency 5 3 3 2 3 4 2" xfId="35891" xr:uid="{13E226FC-ACAC-4C0D-911C-F24B68E7C761}"/>
    <cellStyle name="Currency 5 3 3 2 3 5" xfId="26611" xr:uid="{8F7D9BB0-13A6-4EAB-AB3B-6C3DE49B70F7}"/>
    <cellStyle name="Currency 5 3 3 2 3 6" xfId="18164" xr:uid="{AC69405B-465D-4CB8-BB6C-919D2015BEE7}"/>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C974CE8B-C88A-4B41-B576-B3E6FBD7D184}"/>
    <cellStyle name="Currency 5 3 3 2 4 2 2 2 2" xfId="42666" xr:uid="{5C7E2768-31EF-45B4-A48D-F5F9506054FE}"/>
    <cellStyle name="Currency 5 3 3 2 4 2 2 3" xfId="33387" xr:uid="{C747E87C-F690-466E-A612-BFCC8D736908}"/>
    <cellStyle name="Currency 5 3 3 2 4 2 2 4" xfId="24939" xr:uid="{FCC4E6EB-D782-4361-AE9E-CBA8CF623645}"/>
    <cellStyle name="Currency 5 3 3 2 4 2 3" xfId="12274" xr:uid="{0BFD056E-BC03-4065-90A7-AABBA4910015}"/>
    <cellStyle name="Currency 5 3 3 2 4 2 3 2" xfId="38449" xr:uid="{2FD802D3-8BA2-4CA5-B37C-5644D96C35A1}"/>
    <cellStyle name="Currency 5 3 3 2 4 2 4" xfId="29169" xr:uid="{2230091E-5779-4613-814D-85B44D5C44A3}"/>
    <cellStyle name="Currency 5 3 3 2 4 2 5" xfId="20722" xr:uid="{67CCED5A-3116-488C-9D4F-B99EB7FF63AA}"/>
    <cellStyle name="Currency 5 3 3 2 4 3" xfId="5897" xr:uid="{00000000-0005-0000-0000-0000EB0C0000}"/>
    <cellStyle name="Currency 5 3 3 2 4 3 2" xfId="14347" xr:uid="{C029FD6E-BA86-4976-862A-B64FBD53758A}"/>
    <cellStyle name="Currency 5 3 3 2 4 3 2 2" xfId="40521" xr:uid="{C1167A0C-B133-404C-9950-1EB7C19E173A}"/>
    <cellStyle name="Currency 5 3 3 2 4 3 3" xfId="31242" xr:uid="{742F91FD-4C0C-4E6C-8B0F-F1E34307189C}"/>
    <cellStyle name="Currency 5 3 3 2 4 3 4" xfId="22794" xr:uid="{3FACAE22-5DCB-4FC7-BB1F-F667C9B7EC4B}"/>
    <cellStyle name="Currency 5 3 3 2 4 4" xfId="10129" xr:uid="{578349AB-5CCE-4EB7-BF6B-D57D619E2BF2}"/>
    <cellStyle name="Currency 5 3 3 2 4 4 2" xfId="36304" xr:uid="{F75C47EC-B1AE-4F2C-8C95-BD712298DA6A}"/>
    <cellStyle name="Currency 5 3 3 2 4 5" xfId="27024" xr:uid="{ED8B0C27-9B32-4AAC-AF2B-822DA2B1FF2D}"/>
    <cellStyle name="Currency 5 3 3 2 4 6" xfId="18577" xr:uid="{48C862BB-19FD-40A6-9A96-7EE1E357C145}"/>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04BDAE8F-2974-40A4-87E2-E5D5F0B77579}"/>
    <cellStyle name="Currency 5 3 3 2 5 2 2 2 2" xfId="43079" xr:uid="{8F70EA00-FBB9-412E-929F-FFBB96234D81}"/>
    <cellStyle name="Currency 5 3 3 2 5 2 2 3" xfId="33800" xr:uid="{B72FF913-0110-4EFB-BB70-2913DBF4CC72}"/>
    <cellStyle name="Currency 5 3 3 2 5 2 2 4" xfId="25352" xr:uid="{69DE42FE-B1B4-43F9-B3F6-C3502C0F0D3D}"/>
    <cellStyle name="Currency 5 3 3 2 5 2 3" xfId="12687" xr:uid="{921F8A7A-5A60-4690-9016-5CE6DE793F2E}"/>
    <cellStyle name="Currency 5 3 3 2 5 2 3 2" xfId="38862" xr:uid="{051CB2EC-B48D-4D48-8211-FE7393D0BD53}"/>
    <cellStyle name="Currency 5 3 3 2 5 2 4" xfId="29582" xr:uid="{82936089-299D-4D9B-81DA-D6CD5F64C04C}"/>
    <cellStyle name="Currency 5 3 3 2 5 2 5" xfId="21135" xr:uid="{D27E2A4E-57F7-40B3-92B0-08F5AFF8658A}"/>
    <cellStyle name="Currency 5 3 3 2 5 3" xfId="6310" xr:uid="{00000000-0005-0000-0000-0000EF0C0000}"/>
    <cellStyle name="Currency 5 3 3 2 5 3 2" xfId="14760" xr:uid="{87A56EE6-0E85-4DB6-A626-40E3D291D5DA}"/>
    <cellStyle name="Currency 5 3 3 2 5 3 2 2" xfId="40934" xr:uid="{4F999896-2E9B-4731-9973-1C464AAC1E32}"/>
    <cellStyle name="Currency 5 3 3 2 5 3 3" xfId="31655" xr:uid="{FE94FD0D-5835-4987-BF52-355C8B68F683}"/>
    <cellStyle name="Currency 5 3 3 2 5 3 4" xfId="23207" xr:uid="{3FDC6A54-8757-48B4-B497-CED76ECEBC13}"/>
    <cellStyle name="Currency 5 3 3 2 5 4" xfId="10542" xr:uid="{DCA90676-EFB7-4956-A505-2FFF1DF9894E}"/>
    <cellStyle name="Currency 5 3 3 2 5 4 2" xfId="36717" xr:uid="{2394D4DB-1866-4BFA-AC9A-46BC21B2F4BB}"/>
    <cellStyle name="Currency 5 3 3 2 5 5" xfId="27437" xr:uid="{18BCADDF-F214-4936-86B0-AB87E7C6A8C8}"/>
    <cellStyle name="Currency 5 3 3 2 5 6" xfId="18990" xr:uid="{E314DF28-E5E6-491B-8926-0559B8D80FC6}"/>
    <cellStyle name="Currency 5 3 3 2 6" xfId="2439" xr:uid="{00000000-0005-0000-0000-0000F00C0000}"/>
    <cellStyle name="Currency 5 3 3 2 6 2" xfId="6723" xr:uid="{00000000-0005-0000-0000-0000F10C0000}"/>
    <cellStyle name="Currency 5 3 3 2 6 2 2" xfId="15173" xr:uid="{C2D37C8C-23DF-45FF-99B5-33834C90D7B5}"/>
    <cellStyle name="Currency 5 3 3 2 6 2 2 2" xfId="41347" xr:uid="{7E52EE79-9505-4F50-9AD9-072B59E22EF2}"/>
    <cellStyle name="Currency 5 3 3 2 6 2 3" xfId="32068" xr:uid="{C35054F8-932A-41D5-B14B-8EC979E8E18D}"/>
    <cellStyle name="Currency 5 3 3 2 6 2 4" xfId="23620" xr:uid="{557BFF35-BE6C-4A3B-B23A-80C508E061DA}"/>
    <cellStyle name="Currency 5 3 3 2 6 3" xfId="10955" xr:uid="{58685039-2B8B-407E-8D42-94AF6751BC3E}"/>
    <cellStyle name="Currency 5 3 3 2 6 3 2" xfId="37130" xr:uid="{59BC8005-F4A2-4579-97A9-BBB1BD6AC102}"/>
    <cellStyle name="Currency 5 3 3 2 6 4" xfId="27850" xr:uid="{10CFA03D-BADD-4109-BE7D-6DB232635706}"/>
    <cellStyle name="Currency 5 3 3 2 6 5" xfId="19403" xr:uid="{14C459FF-A1A5-442A-8F25-0B2A7E113224}"/>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D6EAB2E7-4216-4327-89D2-7FCBB4FFC0D4}"/>
    <cellStyle name="Currency 5 3 3 2 8 2 2 2" xfId="41664" xr:uid="{3E1217FB-1D95-4B7B-9471-82CB13705182}"/>
    <cellStyle name="Currency 5 3 3 2 8 2 3" xfId="32385" xr:uid="{55D01321-7A9B-4935-8BBF-294753FDBA80}"/>
    <cellStyle name="Currency 5 3 3 2 8 2 4" xfId="23937" xr:uid="{92598C63-8239-4C4C-AD3D-1807DCA46C73}"/>
    <cellStyle name="Currency 5 3 3 2 8 3" xfId="11272" xr:uid="{BBD5699B-AEE7-4A5B-BBBD-26BD563B83E0}"/>
    <cellStyle name="Currency 5 3 3 2 8 3 2" xfId="37447" xr:uid="{DB76F133-5874-49EB-8578-14DC38BACF53}"/>
    <cellStyle name="Currency 5 3 3 2 8 4" xfId="28167" xr:uid="{882A39E6-627D-4DF2-85EE-B87BA170C25A}"/>
    <cellStyle name="Currency 5 3 3 2 8 5" xfId="19720" xr:uid="{9136533D-64A8-4917-9D19-F028C5329E67}"/>
    <cellStyle name="Currency 5 3 3 2 9" xfId="4657" xr:uid="{00000000-0005-0000-0000-0000F50C0000}"/>
    <cellStyle name="Currency 5 3 3 2 9 2" xfId="13107" xr:uid="{BBA94C0D-13A6-4C79-B20D-9BC18498CD92}"/>
    <cellStyle name="Currency 5 3 3 2 9 2 2" xfId="39281" xr:uid="{4518E9F1-18FA-4E51-A852-5FD987811D83}"/>
    <cellStyle name="Currency 5 3 3 2 9 3" xfId="30002" xr:uid="{91764040-E49A-42ED-8568-6B5D85B3BF15}"/>
    <cellStyle name="Currency 5 3 3 2 9 4" xfId="21554" xr:uid="{4FEF014D-8DBA-41B8-9114-5FF8D8CB0908}"/>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1CB9E5B9-200D-4B1C-9BE2-BB25E4FD0C66}"/>
    <cellStyle name="Currency 5 3 3 3 2 2 2 2" xfId="41839" xr:uid="{9A07B86B-7FEF-48BE-86B9-160950C8DAA0}"/>
    <cellStyle name="Currency 5 3 3 3 2 2 3" xfId="32560" xr:uid="{D76D8A5A-87D5-4D6B-8C61-D5FA0B128C34}"/>
    <cellStyle name="Currency 5 3 3 3 2 2 4" xfId="24112" xr:uid="{ED798119-7F1F-4B03-8293-DB61D51A59DA}"/>
    <cellStyle name="Currency 5 3 3 3 2 3" xfId="11447" xr:uid="{39C94EB4-9B82-4912-9AF2-B0E60945D68A}"/>
    <cellStyle name="Currency 5 3 3 3 2 3 2" xfId="37622" xr:uid="{880ADE93-C74D-4237-BF7F-02E70253C90C}"/>
    <cellStyle name="Currency 5 3 3 3 2 4" xfId="28342" xr:uid="{52A74238-DBE9-42C8-9065-4E4B967F7E24}"/>
    <cellStyle name="Currency 5 3 3 3 2 5" xfId="19895" xr:uid="{786044B8-2342-4C1D-B2F6-4E0F18EA993F}"/>
    <cellStyle name="Currency 5 3 3 3 3" xfId="5070" xr:uid="{00000000-0005-0000-0000-0000F90C0000}"/>
    <cellStyle name="Currency 5 3 3 3 3 2" xfId="13520" xr:uid="{97E8D1F1-BDD2-42C3-879F-37CB3A3CE733}"/>
    <cellStyle name="Currency 5 3 3 3 3 2 2" xfId="39694" xr:uid="{8CCEC960-2F76-41CC-AAC8-0B72B2CE203A}"/>
    <cellStyle name="Currency 5 3 3 3 3 3" xfId="30415" xr:uid="{AE7CD0F0-83F2-4AB9-9F41-3D27C50A5F66}"/>
    <cellStyle name="Currency 5 3 3 3 3 4" xfId="21967" xr:uid="{0BA28B26-2BB9-4D28-9F3B-50B4E1CEF64C}"/>
    <cellStyle name="Currency 5 3 3 3 4" xfId="9302" xr:uid="{809C29EB-330C-49D8-8BFC-C7535A4DB1A2}"/>
    <cellStyle name="Currency 5 3 3 3 4 2" xfId="35477" xr:uid="{B5A13871-5434-416C-A214-94780E00E142}"/>
    <cellStyle name="Currency 5 3 3 3 5" xfId="34647" xr:uid="{CE0DC54B-246B-4DB1-BB99-D12D63A54938}"/>
    <cellStyle name="Currency 5 3 3 3 6" xfId="26197" xr:uid="{AF5AE4DB-A48C-477F-A598-DF470B2F24D0}"/>
    <cellStyle name="Currency 5 3 3 3 7" xfId="17750" xr:uid="{2A7B85DE-7469-40AA-B3C1-94B2B36364ED}"/>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52B4E768-4610-464D-BB75-9CC998B41BD5}"/>
    <cellStyle name="Currency 5 3 3 4 2 2 2 2" xfId="42252" xr:uid="{B52467DF-0B14-47DC-A858-15AEF64E6272}"/>
    <cellStyle name="Currency 5 3 3 4 2 2 3" xfId="32973" xr:uid="{F758CBCD-BA85-43AA-AE13-2044F8C2282D}"/>
    <cellStyle name="Currency 5 3 3 4 2 2 4" xfId="24525" xr:uid="{307B7B62-272A-499A-A36C-8CC26FAE8205}"/>
    <cellStyle name="Currency 5 3 3 4 2 3" xfId="11860" xr:uid="{DDDDF594-85B5-42B7-B2B0-B786F5AE2BF4}"/>
    <cellStyle name="Currency 5 3 3 4 2 3 2" xfId="38035" xr:uid="{9C8E0D33-B33E-418F-9DB0-6984FB3A9904}"/>
    <cellStyle name="Currency 5 3 3 4 2 4" xfId="28755" xr:uid="{DB98D679-091D-45A6-B2F2-59A3EDD98334}"/>
    <cellStyle name="Currency 5 3 3 4 2 5" xfId="20308" xr:uid="{628C0F81-1587-4573-9F11-324C7713D188}"/>
    <cellStyle name="Currency 5 3 3 4 3" xfId="5483" xr:uid="{00000000-0005-0000-0000-0000FD0C0000}"/>
    <cellStyle name="Currency 5 3 3 4 3 2" xfId="13933" xr:uid="{2396D038-C8AD-4A94-BA09-0EBE04D3CBD2}"/>
    <cellStyle name="Currency 5 3 3 4 3 2 2" xfId="40107" xr:uid="{5ECC5CC9-498B-4473-82AE-789D3D548EF2}"/>
    <cellStyle name="Currency 5 3 3 4 3 3" xfId="30828" xr:uid="{EE87A7FE-EE6C-4D21-9B04-4C02111DC205}"/>
    <cellStyle name="Currency 5 3 3 4 3 4" xfId="22380" xr:uid="{679B0B65-1223-4B45-B040-D991EF7B298A}"/>
    <cellStyle name="Currency 5 3 3 4 4" xfId="9715" xr:uid="{3F834C84-77E0-4545-AF47-E9E97CAE7C6F}"/>
    <cellStyle name="Currency 5 3 3 4 4 2" xfId="35890" xr:uid="{B97F1F1E-6478-4EC7-9079-670C6522B6B0}"/>
    <cellStyle name="Currency 5 3 3 4 5" xfId="26610" xr:uid="{97B95979-EC1D-4E96-BB3A-E2D0B9E01FA4}"/>
    <cellStyle name="Currency 5 3 3 4 6" xfId="18163" xr:uid="{67E81708-488B-4957-9B5E-311FB69C4EE9}"/>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4A8DB1B4-5A3E-427D-9077-2A5A28DBCD40}"/>
    <cellStyle name="Currency 5 3 3 5 2 2 2 2" xfId="42665" xr:uid="{DE895ABF-42A1-4382-B728-21598E2EE108}"/>
    <cellStyle name="Currency 5 3 3 5 2 2 3" xfId="33386" xr:uid="{B33544F5-8539-4449-807E-DB6D23A35B42}"/>
    <cellStyle name="Currency 5 3 3 5 2 2 4" xfId="24938" xr:uid="{3508B638-53E2-4B8B-84C5-023547D45DCF}"/>
    <cellStyle name="Currency 5 3 3 5 2 3" xfId="12273" xr:uid="{5BBFBE55-32E1-4779-A475-610E3BB860A0}"/>
    <cellStyle name="Currency 5 3 3 5 2 3 2" xfId="38448" xr:uid="{9E447E1D-D9A9-4D78-9E06-B144A55E9E93}"/>
    <cellStyle name="Currency 5 3 3 5 2 4" xfId="29168" xr:uid="{EB840021-D470-4EE9-9F3C-7ACE3FB95547}"/>
    <cellStyle name="Currency 5 3 3 5 2 5" xfId="20721" xr:uid="{03A71FD0-1113-4113-89E6-90D2CB3A95DD}"/>
    <cellStyle name="Currency 5 3 3 5 3" xfId="5896" xr:uid="{00000000-0005-0000-0000-0000010D0000}"/>
    <cellStyle name="Currency 5 3 3 5 3 2" xfId="14346" xr:uid="{2D47B859-ACBF-486C-9936-E48DC7CE35ED}"/>
    <cellStyle name="Currency 5 3 3 5 3 2 2" xfId="40520" xr:uid="{A5BC662E-748A-4C2A-BAD6-115383DA2F2B}"/>
    <cellStyle name="Currency 5 3 3 5 3 3" xfId="31241" xr:uid="{A6F44A29-186F-4857-BD2F-96B3B86F5F74}"/>
    <cellStyle name="Currency 5 3 3 5 3 4" xfId="22793" xr:uid="{2D6F8FF2-418A-4978-A401-FFEE6BDF48F0}"/>
    <cellStyle name="Currency 5 3 3 5 4" xfId="10128" xr:uid="{C20DDDF6-0209-427A-BC8E-B35EB6FEC43D}"/>
    <cellStyle name="Currency 5 3 3 5 4 2" xfId="36303" xr:uid="{DE9D058D-BB16-4CAC-8E6F-5F8E75B34F69}"/>
    <cellStyle name="Currency 5 3 3 5 5" xfId="27023" xr:uid="{E6C8E0B2-0520-4507-9A65-5691EAE69A08}"/>
    <cellStyle name="Currency 5 3 3 5 6" xfId="18576" xr:uid="{0F95BAFE-89A6-490D-9260-D415D0E87562}"/>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E67317B2-9CF1-4B04-B8AB-57A2A902D95E}"/>
    <cellStyle name="Currency 5 3 3 6 2 2 2 2" xfId="43078" xr:uid="{BA75791C-7F46-40A9-939F-804DD3D09867}"/>
    <cellStyle name="Currency 5 3 3 6 2 2 3" xfId="33799" xr:uid="{A2A84071-081C-4A3D-A3CB-D04C02A26EDB}"/>
    <cellStyle name="Currency 5 3 3 6 2 2 4" xfId="25351" xr:uid="{099D62C8-8B8B-4816-8EC3-68E64D0E5386}"/>
    <cellStyle name="Currency 5 3 3 6 2 3" xfId="12686" xr:uid="{5E28836C-29EE-45B2-895A-EC4BE9196BB6}"/>
    <cellStyle name="Currency 5 3 3 6 2 3 2" xfId="38861" xr:uid="{CFC88295-BEA8-4986-9B6F-B0571A4EB889}"/>
    <cellStyle name="Currency 5 3 3 6 2 4" xfId="29581" xr:uid="{FED0FC4D-EC50-454E-9878-BA9923D46379}"/>
    <cellStyle name="Currency 5 3 3 6 2 5" xfId="21134" xr:uid="{9F500FEE-A60D-4F2D-A3A8-69C6E345D0D3}"/>
    <cellStyle name="Currency 5 3 3 6 3" xfId="6309" xr:uid="{00000000-0005-0000-0000-0000050D0000}"/>
    <cellStyle name="Currency 5 3 3 6 3 2" xfId="14759" xr:uid="{518D1261-AE2F-4103-9BAC-276412313A91}"/>
    <cellStyle name="Currency 5 3 3 6 3 2 2" xfId="40933" xr:uid="{71EB2984-E7B6-475D-B98D-8F1F8F9F5F74}"/>
    <cellStyle name="Currency 5 3 3 6 3 3" xfId="31654" xr:uid="{55F33BA7-0510-4266-BF81-16DB276B2FDE}"/>
    <cellStyle name="Currency 5 3 3 6 3 4" xfId="23206" xr:uid="{3D4249D5-9785-4280-878B-D9B97A0F1A06}"/>
    <cellStyle name="Currency 5 3 3 6 4" xfId="10541" xr:uid="{C2C64CC6-5DC1-412C-97FF-AD829A8A1052}"/>
    <cellStyle name="Currency 5 3 3 6 4 2" xfId="36716" xr:uid="{63C26E0B-BEE7-41BB-8C48-653A367D1E81}"/>
    <cellStyle name="Currency 5 3 3 6 5" xfId="27436" xr:uid="{E1BA0C7F-CDD8-4E03-8860-CE213ED0A141}"/>
    <cellStyle name="Currency 5 3 3 6 6" xfId="18989" xr:uid="{CA3B83AA-92F3-436F-8772-2AD51454D994}"/>
    <cellStyle name="Currency 5 3 3 7" xfId="2438" xr:uid="{00000000-0005-0000-0000-0000060D0000}"/>
    <cellStyle name="Currency 5 3 3 7 2" xfId="6722" xr:uid="{00000000-0005-0000-0000-0000070D0000}"/>
    <cellStyle name="Currency 5 3 3 7 2 2" xfId="15172" xr:uid="{D0D042A0-A86C-4DA6-89E3-6A542425E78D}"/>
    <cellStyle name="Currency 5 3 3 7 2 2 2" xfId="41346" xr:uid="{60337176-F34A-44C7-B5D2-976C378E69B9}"/>
    <cellStyle name="Currency 5 3 3 7 2 3" xfId="32067" xr:uid="{4E183F9B-D054-4DE4-8C20-419EDCC17D29}"/>
    <cellStyle name="Currency 5 3 3 7 2 4" xfId="23619" xr:uid="{527F74AA-F385-4766-87B1-8EDEC7510D00}"/>
    <cellStyle name="Currency 5 3 3 7 3" xfId="10954" xr:uid="{7FEF1E48-F94D-453A-B7E3-8D63A3A359A2}"/>
    <cellStyle name="Currency 5 3 3 7 3 2" xfId="37129" xr:uid="{8E22027C-7220-4269-A9A4-44858B67398F}"/>
    <cellStyle name="Currency 5 3 3 7 4" xfId="27849" xr:uid="{5C364467-64E5-4066-9145-D85571E2DEBB}"/>
    <cellStyle name="Currency 5 3 3 7 5" xfId="19402" xr:uid="{6B756304-EB81-4183-BBBC-86DA99889A0E}"/>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53F082C4-2DD9-4CC0-98DC-B80C6914F1A0}"/>
    <cellStyle name="Currency 5 3 3 9 2 2 2" xfId="41663" xr:uid="{125A885F-2921-406F-B593-2202BE4CFCB5}"/>
    <cellStyle name="Currency 5 3 3 9 2 3" xfId="32384" xr:uid="{285ACCF6-D000-4C4F-B91F-D5423A21DF13}"/>
    <cellStyle name="Currency 5 3 3 9 2 4" xfId="23936" xr:uid="{51C2406C-25CE-4D96-A55B-C31864884524}"/>
    <cellStyle name="Currency 5 3 3 9 3" xfId="11271" xr:uid="{07C6C52F-05F9-42A3-8CC3-F1D2324B49CE}"/>
    <cellStyle name="Currency 5 3 3 9 3 2" xfId="37446" xr:uid="{8CF00994-C4D9-43A7-A0B5-A197AC7BCDBA}"/>
    <cellStyle name="Currency 5 3 3 9 4" xfId="28166" xr:uid="{2540A511-ECB8-48BB-AD74-61C11F0F58D2}"/>
    <cellStyle name="Currency 5 3 3 9 5" xfId="19719" xr:uid="{145036FA-16AF-4706-B58B-83F69723E0C6}"/>
    <cellStyle name="Currency 5 3 4" xfId="216" xr:uid="{00000000-0005-0000-0000-00000B0D0000}"/>
    <cellStyle name="Currency 5 3 4 10" xfId="8890" xr:uid="{EB8D82DC-7633-4D22-BD47-043F45B4E7D3}"/>
    <cellStyle name="Currency 5 3 4 10 2" xfId="35065" xr:uid="{83773B75-987B-4B89-B5DC-7037DF7011F4}"/>
    <cellStyle name="Currency 5 3 4 11" xfId="34233" xr:uid="{B3DCF211-D8D2-49D6-9D04-16E1ACDD2B39}"/>
    <cellStyle name="Currency 5 3 4 12" xfId="25785" xr:uid="{7B390A42-8FA5-48CC-BF81-3028F7FF029F}"/>
    <cellStyle name="Currency 5 3 4 13" xfId="17338" xr:uid="{452F17F3-CBF2-4036-BDA1-D2AC4C6044FB}"/>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BC79608C-3530-461B-86EF-0F4549C632A2}"/>
    <cellStyle name="Currency 5 3 4 2 2 2 2 2" xfId="41841" xr:uid="{EC20750D-8CAC-41AE-B3F3-E06D5425EDF2}"/>
    <cellStyle name="Currency 5 3 4 2 2 2 3" xfId="32562" xr:uid="{184EDAE9-BD5A-4BCE-8D7A-5A719BF783EA}"/>
    <cellStyle name="Currency 5 3 4 2 2 2 4" xfId="24114" xr:uid="{902055F1-D4F7-4ECA-AA7C-7833EAC7D2FE}"/>
    <cellStyle name="Currency 5 3 4 2 2 3" xfId="11449" xr:uid="{FAA4A260-409A-4D40-845E-3273FBD55044}"/>
    <cellStyle name="Currency 5 3 4 2 2 3 2" xfId="37624" xr:uid="{6F3CCE70-D9D5-4110-8530-BE65E7B1EF13}"/>
    <cellStyle name="Currency 5 3 4 2 2 4" xfId="28344" xr:uid="{4D0FE800-1DA5-413E-9A65-8202DE67BC99}"/>
    <cellStyle name="Currency 5 3 4 2 2 5" xfId="19897" xr:uid="{A5EB65FF-355C-4FCC-8B23-5FD9054BF44F}"/>
    <cellStyle name="Currency 5 3 4 2 3" xfId="5072" xr:uid="{00000000-0005-0000-0000-00000F0D0000}"/>
    <cellStyle name="Currency 5 3 4 2 3 2" xfId="13522" xr:uid="{145119C1-8C9E-4475-8610-9BEE87161C09}"/>
    <cellStyle name="Currency 5 3 4 2 3 2 2" xfId="39696" xr:uid="{B6957041-44D8-41F1-BA30-A521ABF53FF3}"/>
    <cellStyle name="Currency 5 3 4 2 3 3" xfId="30417" xr:uid="{6512C345-25A2-4F2F-B250-5AAD4DFA9485}"/>
    <cellStyle name="Currency 5 3 4 2 3 4" xfId="21969" xr:uid="{439C8C29-7336-416B-B32C-E5A6D0A09D54}"/>
    <cellStyle name="Currency 5 3 4 2 4" xfId="9304" xr:uid="{8BB18463-CE1F-4782-89ED-920ED80CB10B}"/>
    <cellStyle name="Currency 5 3 4 2 4 2" xfId="35479" xr:uid="{79BD767D-09DE-41DA-BF75-40F9AEF99AE8}"/>
    <cellStyle name="Currency 5 3 4 2 5" xfId="34649" xr:uid="{C993D496-8773-4B50-9F1E-9A6CC9A2BE85}"/>
    <cellStyle name="Currency 5 3 4 2 6" xfId="26199" xr:uid="{4D2B2271-6D8A-4893-B90A-867163CA4C2D}"/>
    <cellStyle name="Currency 5 3 4 2 7" xfId="17752" xr:uid="{EB2508DA-99B1-4F2A-95D7-C31F81BCEE3D}"/>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AF693E43-D1B4-4DE7-BB5B-74839C2ACD52}"/>
    <cellStyle name="Currency 5 3 4 3 2 2 2 2" xfId="42254" xr:uid="{5F7A4709-B6A7-4329-8A16-23CA878F5804}"/>
    <cellStyle name="Currency 5 3 4 3 2 2 3" xfId="32975" xr:uid="{F48A6075-9DB5-41A1-AC23-1AC051020AE1}"/>
    <cellStyle name="Currency 5 3 4 3 2 2 4" xfId="24527" xr:uid="{B5A7EE3F-D9DB-4370-B1AB-2083B9AE10DB}"/>
    <cellStyle name="Currency 5 3 4 3 2 3" xfId="11862" xr:uid="{5720191F-111E-4722-B122-545BF52DE5AD}"/>
    <cellStyle name="Currency 5 3 4 3 2 3 2" xfId="38037" xr:uid="{82E90FED-2953-4FF2-BECA-5E44399BDFFD}"/>
    <cellStyle name="Currency 5 3 4 3 2 4" xfId="28757" xr:uid="{DBE9FA8F-5A62-409F-AD22-3D169B15EA9E}"/>
    <cellStyle name="Currency 5 3 4 3 2 5" xfId="20310" xr:uid="{65FB2341-590E-4837-A2F5-E44FBDB3CA1A}"/>
    <cellStyle name="Currency 5 3 4 3 3" xfId="5485" xr:uid="{00000000-0005-0000-0000-0000130D0000}"/>
    <cellStyle name="Currency 5 3 4 3 3 2" xfId="13935" xr:uid="{8471A5A2-FD9F-47E7-BC75-7315D96407D1}"/>
    <cellStyle name="Currency 5 3 4 3 3 2 2" xfId="40109" xr:uid="{7D7DE7FE-083F-4DA4-8AF6-2BE647D31801}"/>
    <cellStyle name="Currency 5 3 4 3 3 3" xfId="30830" xr:uid="{0CBE016B-BD1B-4680-88B8-5F2C512BC846}"/>
    <cellStyle name="Currency 5 3 4 3 3 4" xfId="22382" xr:uid="{56CE6E2C-DA17-43B3-8EB8-DB28A87FA4C0}"/>
    <cellStyle name="Currency 5 3 4 3 4" xfId="9717" xr:uid="{00B03233-AF23-43BB-B4E5-29E100643955}"/>
    <cellStyle name="Currency 5 3 4 3 4 2" xfId="35892" xr:uid="{A1BD2CBA-AC31-44F8-88DD-DD7EBD3D7E19}"/>
    <cellStyle name="Currency 5 3 4 3 5" xfId="26612" xr:uid="{BCCFE3BF-E437-4406-985A-ED319FF4B4CB}"/>
    <cellStyle name="Currency 5 3 4 3 6" xfId="18165" xr:uid="{F95C7E52-5A98-4E5C-97B9-34A43BD79C4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CBB19BE4-89C6-4E68-B0A0-7809C5F6066C}"/>
    <cellStyle name="Currency 5 3 4 4 2 2 2 2" xfId="42667" xr:uid="{75AD4428-C179-485B-A8F8-2E013657D87B}"/>
    <cellStyle name="Currency 5 3 4 4 2 2 3" xfId="33388" xr:uid="{80F64951-AD65-4186-9CD6-6D67C58182D6}"/>
    <cellStyle name="Currency 5 3 4 4 2 2 4" xfId="24940" xr:uid="{503829B9-AFC0-4EDF-8F42-DC4D0CDB6B3B}"/>
    <cellStyle name="Currency 5 3 4 4 2 3" xfId="12275" xr:uid="{A71DDABA-3F90-4B63-82ED-4CC27FB4BF9C}"/>
    <cellStyle name="Currency 5 3 4 4 2 3 2" xfId="38450" xr:uid="{81BFB68D-A1F5-444C-83DE-853ED43B3BCE}"/>
    <cellStyle name="Currency 5 3 4 4 2 4" xfId="29170" xr:uid="{6264367E-96A6-49B1-941C-F3D95FD7C3A1}"/>
    <cellStyle name="Currency 5 3 4 4 2 5" xfId="20723" xr:uid="{A927BD75-5464-48AB-92EB-37D62BEFB827}"/>
    <cellStyle name="Currency 5 3 4 4 3" xfId="5898" xr:uid="{00000000-0005-0000-0000-0000170D0000}"/>
    <cellStyle name="Currency 5 3 4 4 3 2" xfId="14348" xr:uid="{26F7639E-092D-43D3-B35A-04D1D6FE181F}"/>
    <cellStyle name="Currency 5 3 4 4 3 2 2" xfId="40522" xr:uid="{3F7B8F8A-9A68-4E3C-8B61-463538B996E2}"/>
    <cellStyle name="Currency 5 3 4 4 3 3" xfId="31243" xr:uid="{99CD6060-089B-4DB2-ACF5-E05B4D87FD82}"/>
    <cellStyle name="Currency 5 3 4 4 3 4" xfId="22795" xr:uid="{E6888B20-07FE-457E-829F-130BB9C0F9BB}"/>
    <cellStyle name="Currency 5 3 4 4 4" xfId="10130" xr:uid="{20731306-420E-4A51-9C96-CEEEA433333C}"/>
    <cellStyle name="Currency 5 3 4 4 4 2" xfId="36305" xr:uid="{F3CF7882-7996-4CD1-B46F-0236C2BB15A2}"/>
    <cellStyle name="Currency 5 3 4 4 5" xfId="27025" xr:uid="{CC313ADC-E3C3-4B5D-B34C-BCB7E18BE3D8}"/>
    <cellStyle name="Currency 5 3 4 4 6" xfId="18578" xr:uid="{C2923CBB-1D6B-4031-B3DE-349F7D9EDDA1}"/>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61F556D5-F8B1-416A-BCAE-7D94A383A39A}"/>
    <cellStyle name="Currency 5 3 4 5 2 2 2 2" xfId="43080" xr:uid="{E0806254-71C2-4E06-B3D1-82ED95A72F37}"/>
    <cellStyle name="Currency 5 3 4 5 2 2 3" xfId="33801" xr:uid="{7C6F665F-AB98-45EB-B5D3-AB68A4853D9C}"/>
    <cellStyle name="Currency 5 3 4 5 2 2 4" xfId="25353" xr:uid="{BC911280-3629-41D9-B554-07386CA75878}"/>
    <cellStyle name="Currency 5 3 4 5 2 3" xfId="12688" xr:uid="{8C302C11-0305-4299-BE57-4950FC5266C1}"/>
    <cellStyle name="Currency 5 3 4 5 2 3 2" xfId="38863" xr:uid="{613B20E0-1D81-416F-937C-1874AD862698}"/>
    <cellStyle name="Currency 5 3 4 5 2 4" xfId="29583" xr:uid="{D61072CA-D81A-490E-807D-55039F4530C2}"/>
    <cellStyle name="Currency 5 3 4 5 2 5" xfId="21136" xr:uid="{0E7BD268-C984-4E5C-BBAC-91AB1173D097}"/>
    <cellStyle name="Currency 5 3 4 5 3" xfId="6311" xr:uid="{00000000-0005-0000-0000-00001B0D0000}"/>
    <cellStyle name="Currency 5 3 4 5 3 2" xfId="14761" xr:uid="{DD367336-08A8-4706-9CBE-1746EFB47A87}"/>
    <cellStyle name="Currency 5 3 4 5 3 2 2" xfId="40935" xr:uid="{A6E6F159-1A49-4165-92DD-D0341DB0571F}"/>
    <cellStyle name="Currency 5 3 4 5 3 3" xfId="31656" xr:uid="{B834338E-D268-47E1-BEFE-FFD8782CD6E0}"/>
    <cellStyle name="Currency 5 3 4 5 3 4" xfId="23208" xr:uid="{5F05C7DA-B845-412F-A992-D2DB34A6B749}"/>
    <cellStyle name="Currency 5 3 4 5 4" xfId="10543" xr:uid="{1DB81364-5754-4A4D-8152-3B99822196B8}"/>
    <cellStyle name="Currency 5 3 4 5 4 2" xfId="36718" xr:uid="{C8EB71EB-12C0-4C87-AB77-7CC41743AA82}"/>
    <cellStyle name="Currency 5 3 4 5 5" xfId="27438" xr:uid="{7B6C48FB-E94F-4401-B1D4-783E26FDEAC7}"/>
    <cellStyle name="Currency 5 3 4 5 6" xfId="18991" xr:uid="{10F6DEEA-459B-4725-94E4-8CDF9C3AD527}"/>
    <cellStyle name="Currency 5 3 4 6" xfId="2440" xr:uid="{00000000-0005-0000-0000-00001C0D0000}"/>
    <cellStyle name="Currency 5 3 4 6 2" xfId="6724" xr:uid="{00000000-0005-0000-0000-00001D0D0000}"/>
    <cellStyle name="Currency 5 3 4 6 2 2" xfId="15174" xr:uid="{40C89A96-F236-41A7-B0DD-97D65D83DC61}"/>
    <cellStyle name="Currency 5 3 4 6 2 2 2" xfId="41348" xr:uid="{A783D024-3473-43DA-B15A-A98AC9506863}"/>
    <cellStyle name="Currency 5 3 4 6 2 3" xfId="32069" xr:uid="{15F41069-21BA-4EDE-B6BD-D02896CF21C6}"/>
    <cellStyle name="Currency 5 3 4 6 2 4" xfId="23621" xr:uid="{885D0058-429F-44B5-94A0-32D7554CB4D1}"/>
    <cellStyle name="Currency 5 3 4 6 3" xfId="10956" xr:uid="{1FC3C024-04B4-43CB-8F23-5220108078F5}"/>
    <cellStyle name="Currency 5 3 4 6 3 2" xfId="37131" xr:uid="{B75C5111-E175-4B8C-96E4-D683BD638A25}"/>
    <cellStyle name="Currency 5 3 4 6 4" xfId="27851" xr:uid="{244A0EDC-2E7E-4D1E-9B45-EC0B1169A8F0}"/>
    <cellStyle name="Currency 5 3 4 6 5" xfId="19404" xr:uid="{B6BEA65A-C4BF-45E0-A792-F7E97182066B}"/>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F4E1F761-77BE-49FE-9BB2-D1E62CCEEA65}"/>
    <cellStyle name="Currency 5 3 4 8 2 2 2" xfId="41665" xr:uid="{127FA942-E80B-413E-8F4D-ECFCC8CE35DD}"/>
    <cellStyle name="Currency 5 3 4 8 2 3" xfId="32386" xr:uid="{A37D392A-7D39-474D-B70F-2C7F9386943D}"/>
    <cellStyle name="Currency 5 3 4 8 2 4" xfId="23938" xr:uid="{7C84BD82-672C-456E-89F1-7E1DA9683C8B}"/>
    <cellStyle name="Currency 5 3 4 8 3" xfId="11273" xr:uid="{C01A0686-AEEE-4B2A-BB65-191524FAF662}"/>
    <cellStyle name="Currency 5 3 4 8 3 2" xfId="37448" xr:uid="{9B7A7A7B-796A-49CB-8D30-CD172FAFC29B}"/>
    <cellStyle name="Currency 5 3 4 8 4" xfId="28168" xr:uid="{6B67612A-168E-4F00-A00A-6FC5A7071DB9}"/>
    <cellStyle name="Currency 5 3 4 8 5" xfId="19721" xr:uid="{2AC4B95A-D6A1-4EC7-BD44-F8485D4A6116}"/>
    <cellStyle name="Currency 5 3 4 9" xfId="4658" xr:uid="{00000000-0005-0000-0000-0000210D0000}"/>
    <cellStyle name="Currency 5 3 4 9 2" xfId="13108" xr:uid="{8875CE6B-C6F5-43ED-8C5C-17F83A774D5D}"/>
    <cellStyle name="Currency 5 3 4 9 2 2" xfId="39282" xr:uid="{2EFA0AA1-3788-4189-A4DC-9ACD25FB0B97}"/>
    <cellStyle name="Currency 5 3 4 9 3" xfId="30003" xr:uid="{2C8F4A69-442C-46B9-90E3-7CAEC7B82E8B}"/>
    <cellStyle name="Currency 5 3 4 9 4" xfId="21555" xr:uid="{7FD2ACD6-C85B-4570-B1D5-0033B8B78A6E}"/>
    <cellStyle name="Currency 5 3 5" xfId="217" xr:uid="{00000000-0005-0000-0000-0000220D0000}"/>
    <cellStyle name="Currency 5 3 5 10" xfId="8891" xr:uid="{9D1B646D-5931-4599-B3BB-8588E31B8B8C}"/>
    <cellStyle name="Currency 5 3 5 10 2" xfId="35066" xr:uid="{8C5A611D-2DF2-4D32-B690-56DAC934264E}"/>
    <cellStyle name="Currency 5 3 5 11" xfId="34234" xr:uid="{F603EDE2-5507-4525-AA72-D65623260627}"/>
    <cellStyle name="Currency 5 3 5 12" xfId="25786" xr:uid="{29BC71CC-3148-4732-AE91-6E38158D324F}"/>
    <cellStyle name="Currency 5 3 5 13" xfId="17339" xr:uid="{80A7B880-8368-42FB-B164-E8F353ED2B32}"/>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3BE4FC4C-DC85-4268-982E-E3EC449C695F}"/>
    <cellStyle name="Currency 5 3 5 2 2 2 2 2" xfId="41842" xr:uid="{9DFF5FB6-02E0-4C2A-B39D-6D11581F6B60}"/>
    <cellStyle name="Currency 5 3 5 2 2 2 3" xfId="32563" xr:uid="{7075887D-5DFE-42B4-A20A-1094212E4B7D}"/>
    <cellStyle name="Currency 5 3 5 2 2 2 4" xfId="24115" xr:uid="{FE63E7CB-518E-4B58-8615-D733276DC489}"/>
    <cellStyle name="Currency 5 3 5 2 2 3" xfId="11450" xr:uid="{6A2EBBA3-2337-4D66-93A4-869AFF1FE54C}"/>
    <cellStyle name="Currency 5 3 5 2 2 3 2" xfId="37625" xr:uid="{FD0B9668-A52F-4A8B-9551-A791A0667C54}"/>
    <cellStyle name="Currency 5 3 5 2 2 4" xfId="28345" xr:uid="{11650CBF-F4DD-470A-B77E-9725A2AF7B37}"/>
    <cellStyle name="Currency 5 3 5 2 2 5" xfId="19898" xr:uid="{3CAF61BE-B0E6-4434-949C-C09666321DD5}"/>
    <cellStyle name="Currency 5 3 5 2 3" xfId="5073" xr:uid="{00000000-0005-0000-0000-0000260D0000}"/>
    <cellStyle name="Currency 5 3 5 2 3 2" xfId="13523" xr:uid="{AD58515A-31FC-4540-A5E7-0D5E87D80E3E}"/>
    <cellStyle name="Currency 5 3 5 2 3 2 2" xfId="39697" xr:uid="{1446837E-7B74-42DA-ACEB-F9EBE6D03123}"/>
    <cellStyle name="Currency 5 3 5 2 3 3" xfId="30418" xr:uid="{652921A4-F0A6-472B-8C11-854BE45A94B6}"/>
    <cellStyle name="Currency 5 3 5 2 3 4" xfId="21970" xr:uid="{9594916D-CBD6-4544-9F50-E957A5048B8A}"/>
    <cellStyle name="Currency 5 3 5 2 4" xfId="9305" xr:uid="{915FA178-AA32-4E06-B46D-0EC476D34E43}"/>
    <cellStyle name="Currency 5 3 5 2 4 2" xfId="35480" xr:uid="{940CCB8A-93D1-4EBB-BE22-0689F7DABBA0}"/>
    <cellStyle name="Currency 5 3 5 2 5" xfId="34650" xr:uid="{791F5B3F-DFA0-4B3F-AA29-B9D6E3F785DB}"/>
    <cellStyle name="Currency 5 3 5 2 6" xfId="26200" xr:uid="{90A54479-18AC-433B-94B2-C224B3AD759F}"/>
    <cellStyle name="Currency 5 3 5 2 7" xfId="17753" xr:uid="{7F06ADDE-1F57-4D18-A16D-B80ED275762A}"/>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219E0F44-160B-45E0-9DBE-4358DA42C8B0}"/>
    <cellStyle name="Currency 5 3 5 3 2 2 2 2" xfId="42255" xr:uid="{76F59CAF-54F7-4C71-AA19-DCEA8D78E42F}"/>
    <cellStyle name="Currency 5 3 5 3 2 2 3" xfId="32976" xr:uid="{D5A361BF-D9E7-4675-8DFE-4442036E1C39}"/>
    <cellStyle name="Currency 5 3 5 3 2 2 4" xfId="24528" xr:uid="{9B62F44E-CF40-4F11-B0B6-CEB9CA899256}"/>
    <cellStyle name="Currency 5 3 5 3 2 3" xfId="11863" xr:uid="{696EEAA2-C7D4-4D74-A52E-499620948787}"/>
    <cellStyle name="Currency 5 3 5 3 2 3 2" xfId="38038" xr:uid="{5D260D00-5285-4CCB-BC6B-EBE155C8F5C7}"/>
    <cellStyle name="Currency 5 3 5 3 2 4" xfId="28758" xr:uid="{E23AAB78-02F1-41A8-9FB8-B97529AF22E1}"/>
    <cellStyle name="Currency 5 3 5 3 2 5" xfId="20311" xr:uid="{30C6E5B8-33B0-485B-BE54-2AE041E1347E}"/>
    <cellStyle name="Currency 5 3 5 3 3" xfId="5486" xr:uid="{00000000-0005-0000-0000-00002A0D0000}"/>
    <cellStyle name="Currency 5 3 5 3 3 2" xfId="13936" xr:uid="{F5A3A45F-567B-4782-81D8-C7A7CF16854A}"/>
    <cellStyle name="Currency 5 3 5 3 3 2 2" xfId="40110" xr:uid="{1FE94813-579F-44F6-9C19-DC972912015E}"/>
    <cellStyle name="Currency 5 3 5 3 3 3" xfId="30831" xr:uid="{566BE8AB-05BC-4CDE-ABF9-E93DD5B14B70}"/>
    <cellStyle name="Currency 5 3 5 3 3 4" xfId="22383" xr:uid="{77827922-8283-47F9-B163-5D8B049022EC}"/>
    <cellStyle name="Currency 5 3 5 3 4" xfId="9718" xr:uid="{2FAEFCC2-0F9C-4306-A269-602C308E388D}"/>
    <cellStyle name="Currency 5 3 5 3 4 2" xfId="35893" xr:uid="{C00AEC5F-D2C6-409E-92C7-8BDB0AC40431}"/>
    <cellStyle name="Currency 5 3 5 3 5" xfId="26613" xr:uid="{0EC90560-029A-4189-8B8F-6A786FBC47D0}"/>
    <cellStyle name="Currency 5 3 5 3 6" xfId="18166" xr:uid="{E1AF471B-1A2D-41D5-8E77-5E785085994C}"/>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601634F9-E158-4F10-AEB5-9CBEA1E3FAC9}"/>
    <cellStyle name="Currency 5 3 5 4 2 2 2 2" xfId="42668" xr:uid="{FAC459D0-1EFD-430C-8BDC-28BAD28B90DB}"/>
    <cellStyle name="Currency 5 3 5 4 2 2 3" xfId="33389" xr:uid="{FD2D949C-D84A-48E4-8374-F6C47FCAB07C}"/>
    <cellStyle name="Currency 5 3 5 4 2 2 4" xfId="24941" xr:uid="{BF058E27-413E-4979-B8C0-D9BD8212596C}"/>
    <cellStyle name="Currency 5 3 5 4 2 3" xfId="12276" xr:uid="{74303DC5-53B0-4A01-90EA-17037EB8F0DC}"/>
    <cellStyle name="Currency 5 3 5 4 2 3 2" xfId="38451" xr:uid="{413936F9-C194-4D6D-9203-844A556CF775}"/>
    <cellStyle name="Currency 5 3 5 4 2 4" xfId="29171" xr:uid="{C18299D7-0F30-4252-916D-8158984E13B5}"/>
    <cellStyle name="Currency 5 3 5 4 2 5" xfId="20724" xr:uid="{A97CC43A-2880-4AC2-9122-D27CEA7D10FE}"/>
    <cellStyle name="Currency 5 3 5 4 3" xfId="5899" xr:uid="{00000000-0005-0000-0000-00002E0D0000}"/>
    <cellStyle name="Currency 5 3 5 4 3 2" xfId="14349" xr:uid="{78A93490-B43E-4BD4-81FA-454A6F5A4AED}"/>
    <cellStyle name="Currency 5 3 5 4 3 2 2" xfId="40523" xr:uid="{D8C90C20-C880-4707-8D90-178E321BCD3D}"/>
    <cellStyle name="Currency 5 3 5 4 3 3" xfId="31244" xr:uid="{49B754B1-0B18-449B-9F6B-AA3AD86DE90E}"/>
    <cellStyle name="Currency 5 3 5 4 3 4" xfId="22796" xr:uid="{CDE581B6-63C7-481C-88DA-2B6130326254}"/>
    <cellStyle name="Currency 5 3 5 4 4" xfId="10131" xr:uid="{11264270-23E8-4C9A-B2AD-323535F76DCC}"/>
    <cellStyle name="Currency 5 3 5 4 4 2" xfId="36306" xr:uid="{C731056D-85BE-4AA5-8C45-83E104818233}"/>
    <cellStyle name="Currency 5 3 5 4 5" xfId="27026" xr:uid="{4254460F-FADC-4F23-967F-FA4CF15CA05B}"/>
    <cellStyle name="Currency 5 3 5 4 6" xfId="18579" xr:uid="{986DC7D2-377F-4810-92A6-5028260C3EA0}"/>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35CFAD56-0541-4BA4-B1BF-43A5D180D0F2}"/>
    <cellStyle name="Currency 5 3 5 5 2 2 2 2" xfId="43081" xr:uid="{265E72DC-C2C7-4214-89E5-93E73CCE0F73}"/>
    <cellStyle name="Currency 5 3 5 5 2 2 3" xfId="33802" xr:uid="{FF8BE41F-5CA0-4912-939C-0F3161AAAEEE}"/>
    <cellStyle name="Currency 5 3 5 5 2 2 4" xfId="25354" xr:uid="{F4771A00-B5EB-47EB-BF1B-510F5547DE50}"/>
    <cellStyle name="Currency 5 3 5 5 2 3" xfId="12689" xr:uid="{B6DB3AFC-1679-4E54-9CD9-D0F94463EF8A}"/>
    <cellStyle name="Currency 5 3 5 5 2 3 2" xfId="38864" xr:uid="{D60CB7C5-17D7-4BB4-9254-5C9FC33B5E85}"/>
    <cellStyle name="Currency 5 3 5 5 2 4" xfId="29584" xr:uid="{450F465E-F6E5-4F3D-88EC-D2F32143160B}"/>
    <cellStyle name="Currency 5 3 5 5 2 5" xfId="21137" xr:uid="{36EBD443-90A3-475F-A227-5221AEA6BA71}"/>
    <cellStyle name="Currency 5 3 5 5 3" xfId="6312" xr:uid="{00000000-0005-0000-0000-0000320D0000}"/>
    <cellStyle name="Currency 5 3 5 5 3 2" xfId="14762" xr:uid="{6223A632-7B25-44F7-B60E-9FC6A7A4F84A}"/>
    <cellStyle name="Currency 5 3 5 5 3 2 2" xfId="40936" xr:uid="{1F1B0D4F-C8CB-4503-B4B5-485C17074F0C}"/>
    <cellStyle name="Currency 5 3 5 5 3 3" xfId="31657" xr:uid="{23B0EF2D-89F4-4B5A-8A91-400FC74F6AC8}"/>
    <cellStyle name="Currency 5 3 5 5 3 4" xfId="23209" xr:uid="{57E0E1FD-FC54-4317-8BAB-DBBC36290437}"/>
    <cellStyle name="Currency 5 3 5 5 4" xfId="10544" xr:uid="{044DBC10-D7EE-41F6-BF9C-8A8749D916EE}"/>
    <cellStyle name="Currency 5 3 5 5 4 2" xfId="36719" xr:uid="{CF87FDD8-9929-4077-A127-7A67CA91D5DE}"/>
    <cellStyle name="Currency 5 3 5 5 5" xfId="27439" xr:uid="{DA917BF0-8452-49AF-AC2D-BBE68380FA57}"/>
    <cellStyle name="Currency 5 3 5 5 6" xfId="18992" xr:uid="{8494835F-5BD7-4EC2-8811-774C24004EB9}"/>
    <cellStyle name="Currency 5 3 5 6" xfId="2441" xr:uid="{00000000-0005-0000-0000-0000330D0000}"/>
    <cellStyle name="Currency 5 3 5 6 2" xfId="6725" xr:uid="{00000000-0005-0000-0000-0000340D0000}"/>
    <cellStyle name="Currency 5 3 5 6 2 2" xfId="15175" xr:uid="{C3224765-A5C7-4BB5-8CD1-026BE678A855}"/>
    <cellStyle name="Currency 5 3 5 6 2 2 2" xfId="41349" xr:uid="{BA93A425-72B1-4AE5-AAF4-11595E8D64D9}"/>
    <cellStyle name="Currency 5 3 5 6 2 3" xfId="32070" xr:uid="{1078E076-053D-4684-8ECD-957CCA6CF8CD}"/>
    <cellStyle name="Currency 5 3 5 6 2 4" xfId="23622" xr:uid="{39503A7A-3FB4-4384-9C54-CE37D1959615}"/>
    <cellStyle name="Currency 5 3 5 6 3" xfId="10957" xr:uid="{C7F796AF-1E5A-4B57-98A5-40424E15EF82}"/>
    <cellStyle name="Currency 5 3 5 6 3 2" xfId="37132" xr:uid="{57A73B22-9A44-4245-80BA-5FB24CEFCF3E}"/>
    <cellStyle name="Currency 5 3 5 6 4" xfId="27852" xr:uid="{C6F0A6F8-72E2-4344-899C-BCB7500919ED}"/>
    <cellStyle name="Currency 5 3 5 6 5" xfId="19405" xr:uid="{8259B749-B9C1-466C-8152-A105F1AE85FD}"/>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D06C7BC0-35CF-4BA6-A76A-CD9A53800622}"/>
    <cellStyle name="Currency 5 3 5 8 2 2 2" xfId="41666" xr:uid="{6E0AE9FC-F185-4419-895C-7750818818BD}"/>
    <cellStyle name="Currency 5 3 5 8 2 3" xfId="32387" xr:uid="{B881C03D-9588-4E2E-99BB-B75D6F00AC22}"/>
    <cellStyle name="Currency 5 3 5 8 2 4" xfId="23939" xr:uid="{C747D2E7-90FC-4CC8-B2E2-20D3D84FAC85}"/>
    <cellStyle name="Currency 5 3 5 8 3" xfId="11274" xr:uid="{F665C068-5864-40E1-9815-F21FD39F59BE}"/>
    <cellStyle name="Currency 5 3 5 8 3 2" xfId="37449" xr:uid="{92A4D295-AA28-4EE9-B2F0-3BC787E915BA}"/>
    <cellStyle name="Currency 5 3 5 8 4" xfId="28169" xr:uid="{C3BBB986-DA81-4FED-903E-9DF25924C645}"/>
    <cellStyle name="Currency 5 3 5 8 5" xfId="19722" xr:uid="{74CB1A7B-F862-4A5E-8120-F179B184FE58}"/>
    <cellStyle name="Currency 5 3 5 9" xfId="4659" xr:uid="{00000000-0005-0000-0000-0000380D0000}"/>
    <cellStyle name="Currency 5 3 5 9 2" xfId="13109" xr:uid="{AF1C01C2-78A0-40E5-9B2E-5CF92103581A}"/>
    <cellStyle name="Currency 5 3 5 9 2 2" xfId="39283" xr:uid="{0B7FAE7E-048F-446D-ABD9-A7DE6A5A7050}"/>
    <cellStyle name="Currency 5 3 5 9 3" xfId="30004" xr:uid="{2613E71F-C4FD-40E7-B073-8924F21FC82C}"/>
    <cellStyle name="Currency 5 3 5 9 4" xfId="21556" xr:uid="{4E54499F-0C28-43B5-A145-57DDFBF0752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27E95F8D-C7B9-4E9E-8064-20ECA0029296}"/>
    <cellStyle name="Currency 5 5 10 2 2" xfId="39284" xr:uid="{43B2983C-96FF-4149-BB3F-99F705247338}"/>
    <cellStyle name="Currency 5 5 10 3" xfId="30005" xr:uid="{85F42D71-B4CC-4C2F-A5B5-4D4B95D09E62}"/>
    <cellStyle name="Currency 5 5 10 4" xfId="21557" xr:uid="{64B4339B-97D9-49E7-A28B-46090F6970A8}"/>
    <cellStyle name="Currency 5 5 11" xfId="8892" xr:uid="{33DE9EE3-E357-414A-BCDD-1EFB89D00845}"/>
    <cellStyle name="Currency 5 5 11 2" xfId="35067" xr:uid="{46AA0C0E-CD03-4AAF-ABB6-481654258959}"/>
    <cellStyle name="Currency 5 5 12" xfId="34235" xr:uid="{A564223D-9C25-4EFD-BD63-83604984A93E}"/>
    <cellStyle name="Currency 5 5 13" xfId="25787" xr:uid="{3EC40AA4-7C4A-4BAA-AFCA-C4BDB4049809}"/>
    <cellStyle name="Currency 5 5 14" xfId="17340" xr:uid="{926688AC-D8B5-4A46-88D1-523D2EEC0088}"/>
    <cellStyle name="Currency 5 5 2" xfId="220" xr:uid="{00000000-0005-0000-0000-00003D0D0000}"/>
    <cellStyle name="Currency 5 5 2 10" xfId="8893" xr:uid="{52417897-1036-4FD3-BFB5-DF8AF8A73AC6}"/>
    <cellStyle name="Currency 5 5 2 10 2" xfId="35068" xr:uid="{438122FA-64EC-4D35-8847-FC7A8C82509A}"/>
    <cellStyle name="Currency 5 5 2 11" xfId="34236" xr:uid="{FCD2CE3D-41E9-4210-B4AE-54E8E8199F60}"/>
    <cellStyle name="Currency 5 5 2 12" xfId="25788" xr:uid="{B55A0B17-309E-4E13-BB48-F9F8496F5A05}"/>
    <cellStyle name="Currency 5 5 2 13" xfId="17341" xr:uid="{A1501930-956E-409C-8951-979C9368C25F}"/>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670161E2-18D5-4BD9-87DD-5FF0E504060F}"/>
    <cellStyle name="Currency 5 5 2 2 2 2 2 2" xfId="41844" xr:uid="{CFA027E1-7B01-47E7-8782-E8E1E64F91CB}"/>
    <cellStyle name="Currency 5 5 2 2 2 2 3" xfId="32565" xr:uid="{E0C9FB61-365C-424A-B5A8-244F98B668A8}"/>
    <cellStyle name="Currency 5 5 2 2 2 2 4" xfId="24117" xr:uid="{DA9DFC86-1FED-4778-BE42-49187E72656F}"/>
    <cellStyle name="Currency 5 5 2 2 2 3" xfId="11452" xr:uid="{8ED558CF-91B4-4E37-A3B2-6400CE074EAB}"/>
    <cellStyle name="Currency 5 5 2 2 2 3 2" xfId="37627" xr:uid="{1285256C-8D69-4244-81C4-92816FE899A2}"/>
    <cellStyle name="Currency 5 5 2 2 2 4" xfId="28347" xr:uid="{DFF1A9F8-546A-403F-847B-AA21B1298CC3}"/>
    <cellStyle name="Currency 5 5 2 2 2 5" xfId="19900" xr:uid="{B1B796B8-0CA6-4697-982F-3AF92AA5A7ED}"/>
    <cellStyle name="Currency 5 5 2 2 3" xfId="5075" xr:uid="{00000000-0005-0000-0000-0000410D0000}"/>
    <cellStyle name="Currency 5 5 2 2 3 2" xfId="13525" xr:uid="{F0F87A69-4045-4D9D-8167-50A162E4DBC4}"/>
    <cellStyle name="Currency 5 5 2 2 3 2 2" xfId="39699" xr:uid="{5579DF29-67EC-4D7F-9744-53E9FBE6E485}"/>
    <cellStyle name="Currency 5 5 2 2 3 3" xfId="30420" xr:uid="{C5EF1D35-0233-43E2-9E8C-FE87483A58B1}"/>
    <cellStyle name="Currency 5 5 2 2 3 4" xfId="21972" xr:uid="{FA99235A-30FA-46AF-B6A4-DDAA78CAB202}"/>
    <cellStyle name="Currency 5 5 2 2 4" xfId="9307" xr:uid="{6E599CB1-DAE3-4F41-8A31-38EA09B5E94A}"/>
    <cellStyle name="Currency 5 5 2 2 4 2" xfId="35482" xr:uid="{88863038-242B-428D-B429-A9283E1EE67A}"/>
    <cellStyle name="Currency 5 5 2 2 5" xfId="34652" xr:uid="{F29B92BB-FF43-4E9E-BC0E-FDA03B3E42E1}"/>
    <cellStyle name="Currency 5 5 2 2 6" xfId="26202" xr:uid="{7C5E2004-8DDA-4485-A41C-4D5E8BC8435A}"/>
    <cellStyle name="Currency 5 5 2 2 7" xfId="17755" xr:uid="{A1A762A2-2A2A-417E-83AF-803908B0A745}"/>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5C099125-6BAA-4459-9C23-1BD162A077C7}"/>
    <cellStyle name="Currency 5 5 2 3 2 2 2 2" xfId="42257" xr:uid="{1AE9FBD6-31DF-41A2-A82B-1D6F2273B722}"/>
    <cellStyle name="Currency 5 5 2 3 2 2 3" xfId="32978" xr:uid="{4FF41D19-65C2-42EF-9901-DCDBDEB84EEE}"/>
    <cellStyle name="Currency 5 5 2 3 2 2 4" xfId="24530" xr:uid="{C681FFA3-26E3-4C6A-A407-DB116BFBCEAD}"/>
    <cellStyle name="Currency 5 5 2 3 2 3" xfId="11865" xr:uid="{7FEB6025-EB1B-4375-BA46-314A7AF2AC1E}"/>
    <cellStyle name="Currency 5 5 2 3 2 3 2" xfId="38040" xr:uid="{80DDE328-3858-4826-864D-4012D5AB8776}"/>
    <cellStyle name="Currency 5 5 2 3 2 4" xfId="28760" xr:uid="{49A052CE-4794-4510-B1CE-864409894630}"/>
    <cellStyle name="Currency 5 5 2 3 2 5" xfId="20313" xr:uid="{0BC63FB9-F0C7-407B-8523-1E56DD82162B}"/>
    <cellStyle name="Currency 5 5 2 3 3" xfId="5488" xr:uid="{00000000-0005-0000-0000-0000450D0000}"/>
    <cellStyle name="Currency 5 5 2 3 3 2" xfId="13938" xr:uid="{D9EC5E93-5166-43E0-9058-A71E5D80EC01}"/>
    <cellStyle name="Currency 5 5 2 3 3 2 2" xfId="40112" xr:uid="{65CC2463-A848-49FD-91A5-DB7E64A30844}"/>
    <cellStyle name="Currency 5 5 2 3 3 3" xfId="30833" xr:uid="{8392C82D-B7AA-46A6-9127-699B1B64FE0B}"/>
    <cellStyle name="Currency 5 5 2 3 3 4" xfId="22385" xr:uid="{D7FCA6A6-36E9-4613-93CB-B4DBCAE3052F}"/>
    <cellStyle name="Currency 5 5 2 3 4" xfId="9720" xr:uid="{0305F772-12C5-4AB1-AFCA-2786A0A53312}"/>
    <cellStyle name="Currency 5 5 2 3 4 2" xfId="35895" xr:uid="{8F07DF26-36CF-4476-B2A0-D3CD69353ED3}"/>
    <cellStyle name="Currency 5 5 2 3 5" xfId="26615" xr:uid="{6014A3CC-F2A6-4462-9EBA-EF31A9985147}"/>
    <cellStyle name="Currency 5 5 2 3 6" xfId="18168" xr:uid="{FFD6A01F-49BC-4FCD-B3F4-6ED1A1871F1A}"/>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E4B3CCEA-416A-4DF6-9691-9CD4C5BE28B1}"/>
    <cellStyle name="Currency 5 5 2 4 2 2 2 2" xfId="42670" xr:uid="{135CADA9-BC66-4C34-A26D-11EA3145A22D}"/>
    <cellStyle name="Currency 5 5 2 4 2 2 3" xfId="33391" xr:uid="{1589C650-F6EC-4FEF-8C46-CA7A9CD900AD}"/>
    <cellStyle name="Currency 5 5 2 4 2 2 4" xfId="24943" xr:uid="{1F59F57B-331A-4ED4-BDA8-5456ADC4D0E5}"/>
    <cellStyle name="Currency 5 5 2 4 2 3" xfId="12278" xr:uid="{F1CBF621-5D0B-470C-AEB0-81BF19C6594D}"/>
    <cellStyle name="Currency 5 5 2 4 2 3 2" xfId="38453" xr:uid="{40C7FA65-1ED2-4B41-8E99-2BCD5A00D50E}"/>
    <cellStyle name="Currency 5 5 2 4 2 4" xfId="29173" xr:uid="{8E3F5613-9C17-4FF9-9050-C1732288C259}"/>
    <cellStyle name="Currency 5 5 2 4 2 5" xfId="20726" xr:uid="{B73DBE63-7013-4800-9EE9-25A50D016BCB}"/>
    <cellStyle name="Currency 5 5 2 4 3" xfId="5901" xr:uid="{00000000-0005-0000-0000-0000490D0000}"/>
    <cellStyle name="Currency 5 5 2 4 3 2" xfId="14351" xr:uid="{CA283589-20D6-43F2-BF13-BACDCFE1703B}"/>
    <cellStyle name="Currency 5 5 2 4 3 2 2" xfId="40525" xr:uid="{C9FB18AE-9DC3-4D40-829C-0BC4A576A959}"/>
    <cellStyle name="Currency 5 5 2 4 3 3" xfId="31246" xr:uid="{11FF5ED8-6A90-4ECE-8C13-ED84D464B77E}"/>
    <cellStyle name="Currency 5 5 2 4 3 4" xfId="22798" xr:uid="{1FFE6736-7DB9-4522-B5EB-4EFFCE749516}"/>
    <cellStyle name="Currency 5 5 2 4 4" xfId="10133" xr:uid="{0A43D906-567E-4D9C-A5F3-867DCD151423}"/>
    <cellStyle name="Currency 5 5 2 4 4 2" xfId="36308" xr:uid="{B86DFFC2-F3BC-4E5D-BF7F-D5930C165AA2}"/>
    <cellStyle name="Currency 5 5 2 4 5" xfId="27028" xr:uid="{FCB4491B-787F-442D-8474-428F310D637B}"/>
    <cellStyle name="Currency 5 5 2 4 6" xfId="18581" xr:uid="{04878F77-9278-439D-B967-E55F8A22FD80}"/>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C02E4ECD-18C4-4F67-ACF1-AD9AEC4F6F11}"/>
    <cellStyle name="Currency 5 5 2 5 2 2 2 2" xfId="43083" xr:uid="{490787F2-5EE1-40FB-8B25-3C7B468407F0}"/>
    <cellStyle name="Currency 5 5 2 5 2 2 3" xfId="33804" xr:uid="{51C744CB-8772-4B82-AA4E-BF64F9C2A85A}"/>
    <cellStyle name="Currency 5 5 2 5 2 2 4" xfId="25356" xr:uid="{3A0364E0-A1BF-4CEA-BB27-AEC2232AEBD7}"/>
    <cellStyle name="Currency 5 5 2 5 2 3" xfId="12691" xr:uid="{745A2DB1-BA12-42A3-B98B-3D3AA07EC147}"/>
    <cellStyle name="Currency 5 5 2 5 2 3 2" xfId="38866" xr:uid="{C484FE9A-8A29-42CB-93AF-A51588CFF990}"/>
    <cellStyle name="Currency 5 5 2 5 2 4" xfId="29586" xr:uid="{66740E5F-9E1C-41F7-9EC9-1D62C355A947}"/>
    <cellStyle name="Currency 5 5 2 5 2 5" xfId="21139" xr:uid="{B74DB3E3-9D6E-444F-9188-9D98F2A7FEA5}"/>
    <cellStyle name="Currency 5 5 2 5 3" xfId="6314" xr:uid="{00000000-0005-0000-0000-00004D0D0000}"/>
    <cellStyle name="Currency 5 5 2 5 3 2" xfId="14764" xr:uid="{2EE2449A-0A38-4564-8E4D-5A6E04A02A48}"/>
    <cellStyle name="Currency 5 5 2 5 3 2 2" xfId="40938" xr:uid="{D3A732DD-7937-42D1-83E5-AA859589C656}"/>
    <cellStyle name="Currency 5 5 2 5 3 3" xfId="31659" xr:uid="{078E5560-090B-484A-9E2F-4D06497DFD59}"/>
    <cellStyle name="Currency 5 5 2 5 3 4" xfId="23211" xr:uid="{F860CB37-CBA8-43C7-936D-240803BF2C38}"/>
    <cellStyle name="Currency 5 5 2 5 4" xfId="10546" xr:uid="{EE154D0A-DC95-4FE1-B6C3-D18F4D1A20EE}"/>
    <cellStyle name="Currency 5 5 2 5 4 2" xfId="36721" xr:uid="{56E79099-6A8E-4CB4-8F85-0ECB51747019}"/>
    <cellStyle name="Currency 5 5 2 5 5" xfId="27441" xr:uid="{1ACEDF86-2CEE-4DBA-89EB-6EA58D70067B}"/>
    <cellStyle name="Currency 5 5 2 5 6" xfId="18994" xr:uid="{04C4E85A-8616-4100-BEFB-C27B6CDA00F3}"/>
    <cellStyle name="Currency 5 5 2 6" xfId="2443" xr:uid="{00000000-0005-0000-0000-00004E0D0000}"/>
    <cellStyle name="Currency 5 5 2 6 2" xfId="6727" xr:uid="{00000000-0005-0000-0000-00004F0D0000}"/>
    <cellStyle name="Currency 5 5 2 6 2 2" xfId="15177" xr:uid="{8C32B86A-C72B-426C-A6A9-678F717EC116}"/>
    <cellStyle name="Currency 5 5 2 6 2 2 2" xfId="41351" xr:uid="{AFEEC470-9C0F-46C2-8E27-45DA03E0FBF6}"/>
    <cellStyle name="Currency 5 5 2 6 2 3" xfId="32072" xr:uid="{6FA1A7AD-7A41-4F75-987A-4A8B8C0DC958}"/>
    <cellStyle name="Currency 5 5 2 6 2 4" xfId="23624" xr:uid="{F89C7CB6-F1E0-4DDF-A550-96DB906869C7}"/>
    <cellStyle name="Currency 5 5 2 6 3" xfId="10959" xr:uid="{FDD8680F-2083-477C-B89B-782B4734A823}"/>
    <cellStyle name="Currency 5 5 2 6 3 2" xfId="37134" xr:uid="{90DC6944-B7E5-4A72-A0AD-471C90960968}"/>
    <cellStyle name="Currency 5 5 2 6 4" xfId="27854" xr:uid="{687D0F3D-27F6-4BF2-9307-FCEC367B8363}"/>
    <cellStyle name="Currency 5 5 2 6 5" xfId="19407" xr:uid="{0EC14476-D3D0-4DF4-BD7E-2F82944E3D4E}"/>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6CD4DCAC-E2EA-4533-980C-62165C1B298B}"/>
    <cellStyle name="Currency 5 5 2 8 2 2 2" xfId="41668" xr:uid="{95739DDD-F7BE-4D2D-B291-8A2B9C9EE99C}"/>
    <cellStyle name="Currency 5 5 2 8 2 3" xfId="32389" xr:uid="{67C814CC-B156-4858-ACDA-B2F7976503BD}"/>
    <cellStyle name="Currency 5 5 2 8 2 4" xfId="23941" xr:uid="{8D4AD2E0-26C9-4931-BB8B-69E2526AAA15}"/>
    <cellStyle name="Currency 5 5 2 8 3" xfId="11276" xr:uid="{E269EC5F-2BF8-4AA6-8DFF-97EC19332E5C}"/>
    <cellStyle name="Currency 5 5 2 8 3 2" xfId="37451" xr:uid="{2A3A0A21-E12E-4A39-9121-87F1ED0D9501}"/>
    <cellStyle name="Currency 5 5 2 8 4" xfId="28171" xr:uid="{D4DF9725-D2A7-48A4-A07D-A43EC2C9E0CF}"/>
    <cellStyle name="Currency 5 5 2 8 5" xfId="19724" xr:uid="{4F6455E4-AC23-4F28-90BF-2530D47C0F1D}"/>
    <cellStyle name="Currency 5 5 2 9" xfId="4661" xr:uid="{00000000-0005-0000-0000-0000530D0000}"/>
    <cellStyle name="Currency 5 5 2 9 2" xfId="13111" xr:uid="{4913EF6C-1A8D-458C-93E8-923316B714AF}"/>
    <cellStyle name="Currency 5 5 2 9 2 2" xfId="39285" xr:uid="{09808C35-3B55-4346-806B-F9EF255B2494}"/>
    <cellStyle name="Currency 5 5 2 9 3" xfId="30006" xr:uid="{A532E9C5-B436-48A6-A496-42E71766215E}"/>
    <cellStyle name="Currency 5 5 2 9 4" xfId="21558" xr:uid="{3D9207C2-CF7B-4701-B93F-9E7E374BC099}"/>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A31A8980-D685-4108-8B36-058158C16203}"/>
    <cellStyle name="Currency 5 5 3 2 2 2 2" xfId="41843" xr:uid="{D8306E0D-4D9E-4A11-B8E6-B1D729FDD851}"/>
    <cellStyle name="Currency 5 5 3 2 2 3" xfId="32564" xr:uid="{576AF95A-64F1-4EAE-879F-8E375095A148}"/>
    <cellStyle name="Currency 5 5 3 2 2 4" xfId="24116" xr:uid="{ED9B62F4-7B06-43BB-A186-2C8BFD8944AC}"/>
    <cellStyle name="Currency 5 5 3 2 3" xfId="11451" xr:uid="{66A3B92A-7DF5-43D0-B544-29559F5CBE7C}"/>
    <cellStyle name="Currency 5 5 3 2 3 2" xfId="37626" xr:uid="{E375FE3C-AAC4-4C62-B5EC-464871DB7CED}"/>
    <cellStyle name="Currency 5 5 3 2 4" xfId="28346" xr:uid="{51B68A53-AEDC-4998-B860-A376978E1A0F}"/>
    <cellStyle name="Currency 5 5 3 2 5" xfId="19899" xr:uid="{8AF71929-591D-4B73-AA5D-F40D68EE0D35}"/>
    <cellStyle name="Currency 5 5 3 3" xfId="5074" xr:uid="{00000000-0005-0000-0000-0000570D0000}"/>
    <cellStyle name="Currency 5 5 3 3 2" xfId="13524" xr:uid="{81B79B99-5D27-43E5-A46C-A112B18484B4}"/>
    <cellStyle name="Currency 5 5 3 3 2 2" xfId="39698" xr:uid="{B379A3C4-EEF3-4516-B6AA-850D8392FD01}"/>
    <cellStyle name="Currency 5 5 3 3 3" xfId="30419" xr:uid="{97A11B23-531E-4CC6-8477-1D21F0B5DFB0}"/>
    <cellStyle name="Currency 5 5 3 3 4" xfId="21971" xr:uid="{2A66FFFA-B3AE-4CC8-9F7E-DA5FE123C421}"/>
    <cellStyle name="Currency 5 5 3 4" xfId="9306" xr:uid="{5B4D8312-9EFF-4DCD-A0C6-DA4F3C0B909F}"/>
    <cellStyle name="Currency 5 5 3 4 2" xfId="35481" xr:uid="{5941E73F-8185-450F-A000-8E05992A7F2F}"/>
    <cellStyle name="Currency 5 5 3 5" xfId="34651" xr:uid="{057453AD-2CA5-48C0-82EC-295DF9E67F9A}"/>
    <cellStyle name="Currency 5 5 3 6" xfId="26201" xr:uid="{C29A0DB0-87D5-4FCA-86F2-AB46E5BE6493}"/>
    <cellStyle name="Currency 5 5 3 7" xfId="17754" xr:uid="{F85DC3DA-3E5D-437F-A668-570BB9822F1D}"/>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5457B608-3D6E-488E-AE4C-81D5AE12D9FA}"/>
    <cellStyle name="Currency 5 5 4 2 2 2 2" xfId="42256" xr:uid="{C1E0D7C7-41CE-4B52-A31F-9E2C12E7ECD7}"/>
    <cellStyle name="Currency 5 5 4 2 2 3" xfId="32977" xr:uid="{B0F380DE-D08C-4507-94C0-748226A46213}"/>
    <cellStyle name="Currency 5 5 4 2 2 4" xfId="24529" xr:uid="{A9CC77D2-D8D8-40D2-8C53-B8EB29C1718A}"/>
    <cellStyle name="Currency 5 5 4 2 3" xfId="11864" xr:uid="{829C6A3E-87B7-4935-986E-E130C089EC8A}"/>
    <cellStyle name="Currency 5 5 4 2 3 2" xfId="38039" xr:uid="{724D0A7F-BE24-4860-9243-91934E3DC2AD}"/>
    <cellStyle name="Currency 5 5 4 2 4" xfId="28759" xr:uid="{A4E26FCA-F7EA-4A54-9955-912D86DFAB2D}"/>
    <cellStyle name="Currency 5 5 4 2 5" xfId="20312" xr:uid="{85D72D68-99B6-4918-89F5-9ABFFCC10B29}"/>
    <cellStyle name="Currency 5 5 4 3" xfId="5487" xr:uid="{00000000-0005-0000-0000-00005B0D0000}"/>
    <cellStyle name="Currency 5 5 4 3 2" xfId="13937" xr:uid="{8610BC2B-B15E-4DA1-B5F8-1722E723DA60}"/>
    <cellStyle name="Currency 5 5 4 3 2 2" xfId="40111" xr:uid="{BA00B0DC-8B67-47BF-9ED5-5B63AB9B1E4D}"/>
    <cellStyle name="Currency 5 5 4 3 3" xfId="30832" xr:uid="{A23BD58A-CAA8-491F-8B0C-40A18868CA88}"/>
    <cellStyle name="Currency 5 5 4 3 4" xfId="22384" xr:uid="{41BF8197-A32A-49C3-B3C3-5FA2031E1F2C}"/>
    <cellStyle name="Currency 5 5 4 4" xfId="9719" xr:uid="{25D88F05-3767-4C99-A82D-574BE772BEBB}"/>
    <cellStyle name="Currency 5 5 4 4 2" xfId="35894" xr:uid="{021F8A1B-9DBD-424D-94C6-1F9240AB8D3E}"/>
    <cellStyle name="Currency 5 5 4 5" xfId="26614" xr:uid="{9DEC9FC4-1EA0-4529-883F-F0F5EF4F505D}"/>
    <cellStyle name="Currency 5 5 4 6" xfId="18167" xr:uid="{4E5F55BF-45C4-4785-B255-A3F9CD796D20}"/>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A426E808-A464-4C70-A844-65F94B34FF82}"/>
    <cellStyle name="Currency 5 5 5 2 2 2 2" xfId="42669" xr:uid="{5030724E-CC2D-4A72-B591-273955280149}"/>
    <cellStyle name="Currency 5 5 5 2 2 3" xfId="33390" xr:uid="{F1320A28-8A4A-4098-8B50-26B33FD93320}"/>
    <cellStyle name="Currency 5 5 5 2 2 4" xfId="24942" xr:uid="{9D7BC518-E696-4961-8D10-3AF47158A4F2}"/>
    <cellStyle name="Currency 5 5 5 2 3" xfId="12277" xr:uid="{60181123-92FF-49E1-A813-687EAFF47E8D}"/>
    <cellStyle name="Currency 5 5 5 2 3 2" xfId="38452" xr:uid="{3AB8AD6E-14E5-4762-860C-A5D21F184DCF}"/>
    <cellStyle name="Currency 5 5 5 2 4" xfId="29172" xr:uid="{48A716A2-C363-43E5-BB79-1EA148C83ED7}"/>
    <cellStyle name="Currency 5 5 5 2 5" xfId="20725" xr:uid="{127CE613-90C5-412D-AB7F-687B087A3530}"/>
    <cellStyle name="Currency 5 5 5 3" xfId="5900" xr:uid="{00000000-0005-0000-0000-00005F0D0000}"/>
    <cellStyle name="Currency 5 5 5 3 2" xfId="14350" xr:uid="{EF80E4F4-CD0C-44F1-B23E-04007D5902D8}"/>
    <cellStyle name="Currency 5 5 5 3 2 2" xfId="40524" xr:uid="{46C9C3FD-6E0E-42C5-8CFD-BE28A3546410}"/>
    <cellStyle name="Currency 5 5 5 3 3" xfId="31245" xr:uid="{F0352D09-7939-4C26-B135-5577D8E91ACC}"/>
    <cellStyle name="Currency 5 5 5 3 4" xfId="22797" xr:uid="{4A66EE3E-8489-4F07-8126-B2EA11CC1767}"/>
    <cellStyle name="Currency 5 5 5 4" xfId="10132" xr:uid="{DE53A1B6-C865-4587-9317-FF6005564B3E}"/>
    <cellStyle name="Currency 5 5 5 4 2" xfId="36307" xr:uid="{B18CD470-8349-444E-8904-D531A593025B}"/>
    <cellStyle name="Currency 5 5 5 5" xfId="27027" xr:uid="{A210912B-88E7-40BD-B737-B68D37996FC6}"/>
    <cellStyle name="Currency 5 5 5 6" xfId="18580" xr:uid="{8D3B2333-CE4F-48FC-BBAC-FF9C879C5C5F}"/>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FA503D8B-DBC5-42CD-8F4D-BAC1A5469D77}"/>
    <cellStyle name="Currency 5 5 6 2 2 2 2" xfId="43082" xr:uid="{B5964E3E-E73D-47A6-9AAE-36FBF1D18E68}"/>
    <cellStyle name="Currency 5 5 6 2 2 3" xfId="33803" xr:uid="{E7266084-7983-4AE0-9B57-786251AC1DA2}"/>
    <cellStyle name="Currency 5 5 6 2 2 4" xfId="25355" xr:uid="{9579AB16-8206-4307-8D45-92786140B587}"/>
    <cellStyle name="Currency 5 5 6 2 3" xfId="12690" xr:uid="{20235094-ACAF-419F-8EA3-1D9884E5347D}"/>
    <cellStyle name="Currency 5 5 6 2 3 2" xfId="38865" xr:uid="{3CDE3727-E7F2-46E1-81F1-9CF8DE1E075A}"/>
    <cellStyle name="Currency 5 5 6 2 4" xfId="29585" xr:uid="{3176E52A-B9EB-41C8-9F18-3807199AB17E}"/>
    <cellStyle name="Currency 5 5 6 2 5" xfId="21138" xr:uid="{1097CFB7-D7F5-48CA-AF4D-0E225CBB4341}"/>
    <cellStyle name="Currency 5 5 6 3" xfId="6313" xr:uid="{00000000-0005-0000-0000-0000630D0000}"/>
    <cellStyle name="Currency 5 5 6 3 2" xfId="14763" xr:uid="{BBE0AB3F-8CDD-4B20-9104-912390AA4630}"/>
    <cellStyle name="Currency 5 5 6 3 2 2" xfId="40937" xr:uid="{D5ACFD52-3BD9-4FDE-9344-34A3CCE8DD25}"/>
    <cellStyle name="Currency 5 5 6 3 3" xfId="31658" xr:uid="{7F06A55F-8B74-4858-B1E2-5A24A525BAC9}"/>
    <cellStyle name="Currency 5 5 6 3 4" xfId="23210" xr:uid="{97275642-024E-4ADA-8499-7DFE4429D25E}"/>
    <cellStyle name="Currency 5 5 6 4" xfId="10545" xr:uid="{1C587026-9EAD-446B-99DE-24BDC3CF20DA}"/>
    <cellStyle name="Currency 5 5 6 4 2" xfId="36720" xr:uid="{1B37B73B-B3E4-4F5A-AC88-AB26B30C4AC1}"/>
    <cellStyle name="Currency 5 5 6 5" xfId="27440" xr:uid="{BD6A2A74-3E3D-42DC-90E3-F86E4BCCC9E6}"/>
    <cellStyle name="Currency 5 5 6 6" xfId="18993" xr:uid="{20669C5F-DEB3-4924-8F32-3D1FAB9D6942}"/>
    <cellStyle name="Currency 5 5 7" xfId="2442" xr:uid="{00000000-0005-0000-0000-0000640D0000}"/>
    <cellStyle name="Currency 5 5 7 2" xfId="6726" xr:uid="{00000000-0005-0000-0000-0000650D0000}"/>
    <cellStyle name="Currency 5 5 7 2 2" xfId="15176" xr:uid="{22C56598-655F-435C-BB31-340A83BC0128}"/>
    <cellStyle name="Currency 5 5 7 2 2 2" xfId="41350" xr:uid="{2616C0D0-8DFF-4087-AEBE-5B098627E53F}"/>
    <cellStyle name="Currency 5 5 7 2 3" xfId="32071" xr:uid="{5FFC37FD-A37D-4033-9F33-D3B525F41B38}"/>
    <cellStyle name="Currency 5 5 7 2 4" xfId="23623" xr:uid="{371EE01D-FB1C-4000-935F-FD65289108ED}"/>
    <cellStyle name="Currency 5 5 7 3" xfId="10958" xr:uid="{77083C4B-EBB6-4E12-ACED-3C4767941A5D}"/>
    <cellStyle name="Currency 5 5 7 3 2" xfId="37133" xr:uid="{8947B702-DB56-4F2C-9809-EB3ADB99E80F}"/>
    <cellStyle name="Currency 5 5 7 4" xfId="27853" xr:uid="{E4160D31-DA62-434B-BFBC-AA1B1489C36E}"/>
    <cellStyle name="Currency 5 5 7 5" xfId="19406" xr:uid="{4DB57CFB-ACFD-4C28-96C8-964FA5BC8CC8}"/>
    <cellStyle name="Currency 5 5 8" xfId="2739" xr:uid="{00000000-0005-0000-0000-0000660D0000}"/>
    <cellStyle name="Currency 5 5 9" xfId="2820" xr:uid="{00000000-0005-0000-0000-0000670D0000}"/>
    <cellStyle name="Currency 5 5 9 2" xfId="7043" xr:uid="{00000000-0005-0000-0000-0000680D0000}"/>
    <cellStyle name="Currency 5 5 9 2 2" xfId="15493" xr:uid="{9947C7CD-0356-4D7B-B86D-F7D795635405}"/>
    <cellStyle name="Currency 5 5 9 2 2 2" xfId="41667" xr:uid="{E69FBDA2-857F-42BB-95B5-AFCDB2310F0D}"/>
    <cellStyle name="Currency 5 5 9 2 3" xfId="32388" xr:uid="{AD23D280-955A-46F3-9330-A1B2197428BE}"/>
    <cellStyle name="Currency 5 5 9 2 4" xfId="23940" xr:uid="{6F63129C-8232-4ADD-B101-9CB1322DFEF7}"/>
    <cellStyle name="Currency 5 5 9 3" xfId="11275" xr:uid="{4F19429A-3D08-41D5-B49D-50DDCCBE45F2}"/>
    <cellStyle name="Currency 5 5 9 3 2" xfId="37450" xr:uid="{E7DFDB3E-A245-4C9D-A517-BF315022B17D}"/>
    <cellStyle name="Currency 5 5 9 4" xfId="28170" xr:uid="{F626BF72-511F-4608-AD77-9BAAB3F034DE}"/>
    <cellStyle name="Currency 5 5 9 5" xfId="19723" xr:uid="{6D7E1D56-8A6C-42BB-84AD-4894F838205A}"/>
    <cellStyle name="Currency 5 6" xfId="221" xr:uid="{00000000-0005-0000-0000-0000690D0000}"/>
    <cellStyle name="Currency 5 6 10" xfId="8894" xr:uid="{E223D617-26AE-43EE-A703-6C7FFC9090B9}"/>
    <cellStyle name="Currency 5 6 10 2" xfId="35069" xr:uid="{5E58CD70-734C-4FED-A0DC-DCEC90602516}"/>
    <cellStyle name="Currency 5 6 11" xfId="34237" xr:uid="{086120DE-AF9C-4204-A675-23492D0D99FD}"/>
    <cellStyle name="Currency 5 6 12" xfId="25789" xr:uid="{6B750024-87C2-4608-912F-8AB78E7912FC}"/>
    <cellStyle name="Currency 5 6 13" xfId="17342" xr:uid="{E7B6FF00-E03E-4A32-A249-E2F532DD61B8}"/>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19759908-102C-4B69-953D-4F14FE9F8751}"/>
    <cellStyle name="Currency 5 6 2 2 2 2 2" xfId="41845" xr:uid="{3312D752-C6BE-4404-9CF5-46AD6ABC710F}"/>
    <cellStyle name="Currency 5 6 2 2 2 3" xfId="32566" xr:uid="{34F7677F-38C4-4324-A228-4A013DD751E5}"/>
    <cellStyle name="Currency 5 6 2 2 2 4" xfId="24118" xr:uid="{AC280BC4-0AAE-421E-9B2A-A4E00F5EA8A6}"/>
    <cellStyle name="Currency 5 6 2 2 3" xfId="11453" xr:uid="{B95D7BFC-1FEC-4A4F-99B1-9ACA1F73BD1A}"/>
    <cellStyle name="Currency 5 6 2 2 3 2" xfId="37628" xr:uid="{E3436717-83A0-406B-9CCC-51F94ED504AA}"/>
    <cellStyle name="Currency 5 6 2 2 4" xfId="28348" xr:uid="{4F6191F5-63DD-477A-9CEA-C22CBB3AE83B}"/>
    <cellStyle name="Currency 5 6 2 2 5" xfId="19901" xr:uid="{6CBDBB44-D57D-4760-B2DE-D538FB5EC0E9}"/>
    <cellStyle name="Currency 5 6 2 3" xfId="5076" xr:uid="{00000000-0005-0000-0000-00006D0D0000}"/>
    <cellStyle name="Currency 5 6 2 3 2" xfId="13526" xr:uid="{514698D5-EB99-4073-B546-D28E383FDDAB}"/>
    <cellStyle name="Currency 5 6 2 3 2 2" xfId="39700" xr:uid="{BF3263FC-1979-4807-AA37-6D152A6D3E09}"/>
    <cellStyle name="Currency 5 6 2 3 3" xfId="30421" xr:uid="{78279D36-D574-4041-91F0-7E099BCEFF05}"/>
    <cellStyle name="Currency 5 6 2 3 4" xfId="21973" xr:uid="{29A22D72-F578-4214-8D0C-61F053F9FC0E}"/>
    <cellStyle name="Currency 5 6 2 4" xfId="9308" xr:uid="{392E2B01-5ACC-4621-B151-1F15EFB73DA9}"/>
    <cellStyle name="Currency 5 6 2 4 2" xfId="35483" xr:uid="{5E2D36FC-EBA0-4B38-BB7D-B3D6858F1D33}"/>
    <cellStyle name="Currency 5 6 2 5" xfId="34653" xr:uid="{1DC1D1E3-4A5A-4280-A083-03306E0D93C3}"/>
    <cellStyle name="Currency 5 6 2 6" xfId="26203" xr:uid="{1112958C-1557-4053-ACF5-2C6F67F2FA66}"/>
    <cellStyle name="Currency 5 6 2 7" xfId="17756" xr:uid="{F2E855E7-A21D-427B-A357-B12875DF9F6D}"/>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B7F3FBD1-08A9-4ABD-B5D3-F1271A3A7A72}"/>
    <cellStyle name="Currency 5 6 3 2 2 2 2" xfId="42258" xr:uid="{48839A0A-F82F-491D-90C6-EFEFC00B9395}"/>
    <cellStyle name="Currency 5 6 3 2 2 3" xfId="32979" xr:uid="{E71AB229-DC73-4ED0-9915-1AB0803BB41F}"/>
    <cellStyle name="Currency 5 6 3 2 2 4" xfId="24531" xr:uid="{52AAF046-507B-45D9-9ED1-D60E5E7E963C}"/>
    <cellStyle name="Currency 5 6 3 2 3" xfId="11866" xr:uid="{1E20A3BD-E309-4DB3-B7B5-3E0B2A59BEA9}"/>
    <cellStyle name="Currency 5 6 3 2 3 2" xfId="38041" xr:uid="{668676CC-A117-4F12-BCB8-9015EB43D852}"/>
    <cellStyle name="Currency 5 6 3 2 4" xfId="28761" xr:uid="{72F72504-8016-4B0D-B951-5467C07FAADE}"/>
    <cellStyle name="Currency 5 6 3 2 5" xfId="20314" xr:uid="{C9B7CFF7-C836-49ED-8E9B-E880DE924CA7}"/>
    <cellStyle name="Currency 5 6 3 3" xfId="5489" xr:uid="{00000000-0005-0000-0000-0000710D0000}"/>
    <cellStyle name="Currency 5 6 3 3 2" xfId="13939" xr:uid="{F5BE25F2-B87A-433F-8189-C55CA4344935}"/>
    <cellStyle name="Currency 5 6 3 3 2 2" xfId="40113" xr:uid="{4493C64F-993B-426E-BCF5-E7CA63BECA66}"/>
    <cellStyle name="Currency 5 6 3 3 3" xfId="30834" xr:uid="{8EE35C7F-C2C6-454B-8DCB-781C26F3E00A}"/>
    <cellStyle name="Currency 5 6 3 3 4" xfId="22386" xr:uid="{7944F3C7-4EF7-4C1E-B069-DCB27ACA7104}"/>
    <cellStyle name="Currency 5 6 3 4" xfId="9721" xr:uid="{D89DC475-7E4C-4F20-835D-C2C0F59889A1}"/>
    <cellStyle name="Currency 5 6 3 4 2" xfId="35896" xr:uid="{C35F6CE6-83B6-4581-812C-55106B91E4C3}"/>
    <cellStyle name="Currency 5 6 3 5" xfId="26616" xr:uid="{E8A1C002-9BBD-4602-AC0B-1C606D82EE6C}"/>
    <cellStyle name="Currency 5 6 3 6" xfId="18169" xr:uid="{674A54B3-8188-4852-BBEB-879D9E841804}"/>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0EDFA12D-43CC-4B4E-9744-F507FE609C63}"/>
    <cellStyle name="Currency 5 6 4 2 2 2 2" xfId="42671" xr:uid="{D5CEAB37-E13A-456C-90E9-C69CBD902D69}"/>
    <cellStyle name="Currency 5 6 4 2 2 3" xfId="33392" xr:uid="{6299636F-AF97-49B1-8244-D2BE3C42A3E3}"/>
    <cellStyle name="Currency 5 6 4 2 2 4" xfId="24944" xr:uid="{D329BA3E-7CF3-41DE-9E4F-6420AB62F50C}"/>
    <cellStyle name="Currency 5 6 4 2 3" xfId="12279" xr:uid="{3732C375-D6A6-4B06-856E-0C9FC8629D53}"/>
    <cellStyle name="Currency 5 6 4 2 3 2" xfId="38454" xr:uid="{D550E6C2-D66E-4A38-BBC9-FEA7E55A6A60}"/>
    <cellStyle name="Currency 5 6 4 2 4" xfId="29174" xr:uid="{E9EC5CF9-7441-47D1-BBCA-42B41742743C}"/>
    <cellStyle name="Currency 5 6 4 2 5" xfId="20727" xr:uid="{0245AF77-5159-4C8D-B307-62AFDDC17028}"/>
    <cellStyle name="Currency 5 6 4 3" xfId="5902" xr:uid="{00000000-0005-0000-0000-0000750D0000}"/>
    <cellStyle name="Currency 5 6 4 3 2" xfId="14352" xr:uid="{6739CCBA-4B9C-48B0-8105-573F22BBE603}"/>
    <cellStyle name="Currency 5 6 4 3 2 2" xfId="40526" xr:uid="{CCCC4017-CA4B-432E-A198-9A0E7B74886E}"/>
    <cellStyle name="Currency 5 6 4 3 3" xfId="31247" xr:uid="{8E6ECE90-0C43-4767-8A4D-A79088EF4B39}"/>
    <cellStyle name="Currency 5 6 4 3 4" xfId="22799" xr:uid="{EFA52654-E4AC-4DCE-B72F-67CD6CE47138}"/>
    <cellStyle name="Currency 5 6 4 4" xfId="10134" xr:uid="{19365C54-0C8F-4D58-A669-6D5782CD55F7}"/>
    <cellStyle name="Currency 5 6 4 4 2" xfId="36309" xr:uid="{FA46443A-88D0-4B2E-93D9-3920EF5300D3}"/>
    <cellStyle name="Currency 5 6 4 5" xfId="27029" xr:uid="{E31888F4-386C-4955-A509-26DF79F692B0}"/>
    <cellStyle name="Currency 5 6 4 6" xfId="18582" xr:uid="{21C87ECE-1CD6-46AB-B724-2CB8A76B44A2}"/>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162792F7-A53A-4BE1-B7DA-AB61C0F5E1FF}"/>
    <cellStyle name="Currency 5 6 5 2 2 2 2" xfId="43084" xr:uid="{BBC2667E-8331-4880-824B-EA46E99651F3}"/>
    <cellStyle name="Currency 5 6 5 2 2 3" xfId="33805" xr:uid="{8F142FE1-016D-4BD1-94C3-60BDC068E22F}"/>
    <cellStyle name="Currency 5 6 5 2 2 4" xfId="25357" xr:uid="{4509B470-500A-4688-8894-6899B5BC1B37}"/>
    <cellStyle name="Currency 5 6 5 2 3" xfId="12692" xr:uid="{AD1F7F30-D654-41C7-ACC2-A630ECAD7AB0}"/>
    <cellStyle name="Currency 5 6 5 2 3 2" xfId="38867" xr:uid="{C29C35D0-77FB-45B6-99C6-C33A864D79B2}"/>
    <cellStyle name="Currency 5 6 5 2 4" xfId="29587" xr:uid="{90759E02-903F-4847-A921-9E6E1202E08B}"/>
    <cellStyle name="Currency 5 6 5 2 5" xfId="21140" xr:uid="{8C8F2273-8B01-42D2-B558-6A4CB6D58385}"/>
    <cellStyle name="Currency 5 6 5 3" xfId="6315" xr:uid="{00000000-0005-0000-0000-0000790D0000}"/>
    <cellStyle name="Currency 5 6 5 3 2" xfId="14765" xr:uid="{5503F015-32CC-41C3-B014-45D953877F27}"/>
    <cellStyle name="Currency 5 6 5 3 2 2" xfId="40939" xr:uid="{5A8AF42C-F8BC-4146-B112-A9D68370F78A}"/>
    <cellStyle name="Currency 5 6 5 3 3" xfId="31660" xr:uid="{FEFE3B8B-BFFE-4A9A-B541-221A319D46BE}"/>
    <cellStyle name="Currency 5 6 5 3 4" xfId="23212" xr:uid="{35B64DFD-523D-4ABD-83D9-6CADEAB174FC}"/>
    <cellStyle name="Currency 5 6 5 4" xfId="10547" xr:uid="{8253BBC4-DA29-43F2-805A-5C3991D94B36}"/>
    <cellStyle name="Currency 5 6 5 4 2" xfId="36722" xr:uid="{532B7C12-413F-4FBC-8AFE-298EF4A15B8A}"/>
    <cellStyle name="Currency 5 6 5 5" xfId="27442" xr:uid="{EEADEF14-BB48-4DE2-930B-A0000FAA6BC5}"/>
    <cellStyle name="Currency 5 6 5 6" xfId="18995" xr:uid="{77C51556-3A42-4372-AA23-3D9B4838AEF4}"/>
    <cellStyle name="Currency 5 6 6" xfId="2444" xr:uid="{00000000-0005-0000-0000-00007A0D0000}"/>
    <cellStyle name="Currency 5 6 6 2" xfId="6728" xr:uid="{00000000-0005-0000-0000-00007B0D0000}"/>
    <cellStyle name="Currency 5 6 6 2 2" xfId="15178" xr:uid="{1AAFBBFF-83CE-457E-9F97-2B35414FDF73}"/>
    <cellStyle name="Currency 5 6 6 2 2 2" xfId="41352" xr:uid="{70123435-1940-49BF-8ECD-E7EB9AC2F036}"/>
    <cellStyle name="Currency 5 6 6 2 3" xfId="32073" xr:uid="{41FDBB13-987C-4CAE-9378-BEF2319A13EF}"/>
    <cellStyle name="Currency 5 6 6 2 4" xfId="23625" xr:uid="{13106C7C-7FFF-44DE-99F3-EDA633A6A727}"/>
    <cellStyle name="Currency 5 6 6 3" xfId="10960" xr:uid="{C2AA8F1A-49A3-48B7-AB96-22170F7B99F5}"/>
    <cellStyle name="Currency 5 6 6 3 2" xfId="37135" xr:uid="{AC89FB4C-98E0-43B1-B7F2-84D7B356BC19}"/>
    <cellStyle name="Currency 5 6 6 4" xfId="27855" xr:uid="{1783B5A1-FDFA-4D29-AC72-D640F3ACBF5E}"/>
    <cellStyle name="Currency 5 6 6 5" xfId="19408" xr:uid="{D699EA48-5EBB-458C-BEE2-078B018548C0}"/>
    <cellStyle name="Currency 5 6 7" xfId="2741" xr:uid="{00000000-0005-0000-0000-00007C0D0000}"/>
    <cellStyle name="Currency 5 6 8" xfId="2822" xr:uid="{00000000-0005-0000-0000-00007D0D0000}"/>
    <cellStyle name="Currency 5 6 8 2" xfId="7045" xr:uid="{00000000-0005-0000-0000-00007E0D0000}"/>
    <cellStyle name="Currency 5 6 8 2 2" xfId="15495" xr:uid="{8E7FB1F5-E073-4CF6-A943-8027B9717CF9}"/>
    <cellStyle name="Currency 5 6 8 2 2 2" xfId="41669" xr:uid="{94F769AA-E4E5-4F46-82B2-A1D42E797479}"/>
    <cellStyle name="Currency 5 6 8 2 3" xfId="32390" xr:uid="{C6F2E9C4-C0EA-4CAA-8610-4123112D077E}"/>
    <cellStyle name="Currency 5 6 8 2 4" xfId="23942" xr:uid="{B8ED4B0F-03FB-4722-8D21-8218459C278E}"/>
    <cellStyle name="Currency 5 6 8 3" xfId="11277" xr:uid="{020E56BA-50EF-4888-BEF0-4CAA48383AAF}"/>
    <cellStyle name="Currency 5 6 8 3 2" xfId="37452" xr:uid="{8A9BF98F-D76A-4F20-AE38-16EC972EC1AA}"/>
    <cellStyle name="Currency 5 6 8 4" xfId="28172" xr:uid="{91BA4D87-E6D6-4E9E-978F-FAF6DE6D3180}"/>
    <cellStyle name="Currency 5 6 8 5" xfId="19725" xr:uid="{D8DDD053-EC65-4B36-BCBA-ADF3F6A1641B}"/>
    <cellStyle name="Currency 5 6 9" xfId="4662" xr:uid="{00000000-0005-0000-0000-00007F0D0000}"/>
    <cellStyle name="Currency 5 6 9 2" xfId="13112" xr:uid="{FCA0413B-DBAD-4B8A-8183-4739CC096B50}"/>
    <cellStyle name="Currency 5 6 9 2 2" xfId="39286" xr:uid="{8D89E4BD-B37D-4DE1-B71B-F460B9B53D82}"/>
    <cellStyle name="Currency 5 6 9 3" xfId="30007" xr:uid="{5DEAC5F5-3BB4-4286-B064-3777C0D2609A}"/>
    <cellStyle name="Currency 5 6 9 4" xfId="21559" xr:uid="{51BC8D0C-D011-4A11-903D-7B9E78B16122}"/>
    <cellStyle name="Currency 5 7" xfId="222" xr:uid="{00000000-0005-0000-0000-0000800D0000}"/>
    <cellStyle name="Currency 5 7 10" xfId="8895" xr:uid="{E8137103-66DF-46F7-BB09-CD65E7D26CE2}"/>
    <cellStyle name="Currency 5 7 10 2" xfId="35070" xr:uid="{F5DEBDFD-50F5-4263-9D85-724DE8D00150}"/>
    <cellStyle name="Currency 5 7 11" xfId="34238" xr:uid="{AB027747-DBE3-4741-936C-AEDF260E5893}"/>
    <cellStyle name="Currency 5 7 12" xfId="25790" xr:uid="{F813C389-D4A2-49DF-825B-A9B9FAC74014}"/>
    <cellStyle name="Currency 5 7 13" xfId="17343" xr:uid="{B91DE670-0C41-4BA2-AD2C-31E84D2B90FE}"/>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E9CA0381-1195-4AA7-BFAC-5775C27AF180}"/>
    <cellStyle name="Currency 5 7 2 2 2 2 2" xfId="41846" xr:uid="{2281A6E6-B8A8-4ED6-BC6D-9F6FE1F2FFF6}"/>
    <cellStyle name="Currency 5 7 2 2 2 3" xfId="32567" xr:uid="{ABB52BA8-CB82-4134-A948-C14444C71E7A}"/>
    <cellStyle name="Currency 5 7 2 2 2 4" xfId="24119" xr:uid="{B8932BC0-AC8B-413B-A5CF-A38F1C06C313}"/>
    <cellStyle name="Currency 5 7 2 2 3" xfId="11454" xr:uid="{4CE0FB8B-D61A-4097-AA05-26B9C65E04BC}"/>
    <cellStyle name="Currency 5 7 2 2 3 2" xfId="37629" xr:uid="{C6CCA315-8D4D-4FF4-88F1-250B6DF2B05A}"/>
    <cellStyle name="Currency 5 7 2 2 4" xfId="28349" xr:uid="{12AD875D-E006-4112-A61C-8ACFCFC0FC02}"/>
    <cellStyle name="Currency 5 7 2 2 5" xfId="19902" xr:uid="{F29A82F6-0328-40E0-94A2-696C69AD7219}"/>
    <cellStyle name="Currency 5 7 2 3" xfId="5077" xr:uid="{00000000-0005-0000-0000-0000840D0000}"/>
    <cellStyle name="Currency 5 7 2 3 2" xfId="13527" xr:uid="{B54F0AF4-E469-4E00-90AA-1E45A3C474DE}"/>
    <cellStyle name="Currency 5 7 2 3 2 2" xfId="39701" xr:uid="{564A3465-1411-406E-ADDD-64E8D1BAE2DE}"/>
    <cellStyle name="Currency 5 7 2 3 3" xfId="30422" xr:uid="{DB98550A-0B15-448B-BB79-8788E1851E51}"/>
    <cellStyle name="Currency 5 7 2 3 4" xfId="21974" xr:uid="{4CCA9FF2-ABB7-4502-8CB1-FC91C2F00C4A}"/>
    <cellStyle name="Currency 5 7 2 4" xfId="9309" xr:uid="{F40F6FCF-ABFB-434D-AE65-E806353B55AB}"/>
    <cellStyle name="Currency 5 7 2 4 2" xfId="35484" xr:uid="{56CD771B-6FED-40FA-8AFF-93B932702ED5}"/>
    <cellStyle name="Currency 5 7 2 5" xfId="34654" xr:uid="{9985016A-E15F-43BA-B6F4-E0FA30013D70}"/>
    <cellStyle name="Currency 5 7 2 6" xfId="26204" xr:uid="{65208962-317E-4729-A7FC-FADB446E04DE}"/>
    <cellStyle name="Currency 5 7 2 7" xfId="17757" xr:uid="{8FDFDDBC-75DA-42C6-A85C-B93AF4FCD5B0}"/>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5DF4FE1F-F316-4FF5-824D-780573F70F3C}"/>
    <cellStyle name="Currency 5 7 3 2 2 2 2" xfId="42259" xr:uid="{5C0948AF-1ED6-421D-A948-046654A4BC64}"/>
    <cellStyle name="Currency 5 7 3 2 2 3" xfId="32980" xr:uid="{9666604D-06ED-4028-B3BF-2F6D2E4ED2DA}"/>
    <cellStyle name="Currency 5 7 3 2 2 4" xfId="24532" xr:uid="{9EAF74B3-9E80-4A7A-A64C-20F1EA6BB3FC}"/>
    <cellStyle name="Currency 5 7 3 2 3" xfId="11867" xr:uid="{F346BB23-60FC-4C6B-B782-E72D897306EB}"/>
    <cellStyle name="Currency 5 7 3 2 3 2" xfId="38042" xr:uid="{62CF1B2B-4863-4474-9B3B-5AFF98299092}"/>
    <cellStyle name="Currency 5 7 3 2 4" xfId="28762" xr:uid="{B09DCB5B-DA4E-49E3-AB0F-BD6C662C70FC}"/>
    <cellStyle name="Currency 5 7 3 2 5" xfId="20315" xr:uid="{611CC4E0-6C7D-47C1-9DE3-43105E31C1D7}"/>
    <cellStyle name="Currency 5 7 3 3" xfId="5490" xr:uid="{00000000-0005-0000-0000-0000880D0000}"/>
    <cellStyle name="Currency 5 7 3 3 2" xfId="13940" xr:uid="{81CB81DC-C673-4340-AED3-6046F4447E96}"/>
    <cellStyle name="Currency 5 7 3 3 2 2" xfId="40114" xr:uid="{0C6922CB-71B1-4D17-AB2D-B92AA5C24CDC}"/>
    <cellStyle name="Currency 5 7 3 3 3" xfId="30835" xr:uid="{D8938B0A-4F0A-425F-88F1-34D219D8107C}"/>
    <cellStyle name="Currency 5 7 3 3 4" xfId="22387" xr:uid="{64C8F5DD-4B44-46D0-A142-F2B865B09F50}"/>
    <cellStyle name="Currency 5 7 3 4" xfId="9722" xr:uid="{0B44F7BA-7311-4CEC-AE7A-FFF62360BB4B}"/>
    <cellStyle name="Currency 5 7 3 4 2" xfId="35897" xr:uid="{7E42DB5A-F646-4E4D-9BD1-3266E2CDC82E}"/>
    <cellStyle name="Currency 5 7 3 5" xfId="26617" xr:uid="{E97547E7-ECC7-47A9-B0DB-C00E495079F0}"/>
    <cellStyle name="Currency 5 7 3 6" xfId="18170" xr:uid="{17664CE8-C592-4288-A82D-9DF80E4D9223}"/>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B7D11B3D-2D66-4C71-89AF-98C36E65376C}"/>
    <cellStyle name="Currency 5 7 4 2 2 2 2" xfId="42672" xr:uid="{7BDCDFE6-B09F-414D-9FBC-6F52EE3915E4}"/>
    <cellStyle name="Currency 5 7 4 2 2 3" xfId="33393" xr:uid="{35AEB9A0-4399-4B10-BC58-404049A3535D}"/>
    <cellStyle name="Currency 5 7 4 2 2 4" xfId="24945" xr:uid="{E4971260-3B5F-4F98-B760-CD9B1186D7C3}"/>
    <cellStyle name="Currency 5 7 4 2 3" xfId="12280" xr:uid="{21A482E9-D6C6-4A0F-A36C-3AD0B3D79B19}"/>
    <cellStyle name="Currency 5 7 4 2 3 2" xfId="38455" xr:uid="{DF9590AD-DE7E-4C02-82F8-D474E3FF0EED}"/>
    <cellStyle name="Currency 5 7 4 2 4" xfId="29175" xr:uid="{C9D096C8-7BD2-441F-979C-DB180F2F4FE3}"/>
    <cellStyle name="Currency 5 7 4 2 5" xfId="20728" xr:uid="{36C521D2-B1AD-46B5-9804-05DDF2C7E5E2}"/>
    <cellStyle name="Currency 5 7 4 3" xfId="5903" xr:uid="{00000000-0005-0000-0000-00008C0D0000}"/>
    <cellStyle name="Currency 5 7 4 3 2" xfId="14353" xr:uid="{C0F1B1DA-C699-47EF-A590-E951E5F987CB}"/>
    <cellStyle name="Currency 5 7 4 3 2 2" xfId="40527" xr:uid="{DFF12ECD-F9D9-42A4-B39E-3F0564BE7287}"/>
    <cellStyle name="Currency 5 7 4 3 3" xfId="31248" xr:uid="{7A53BC28-FDF9-4429-BA80-10742E113463}"/>
    <cellStyle name="Currency 5 7 4 3 4" xfId="22800" xr:uid="{4066176E-8813-4B5C-AEAC-7699D5C9632F}"/>
    <cellStyle name="Currency 5 7 4 4" xfId="10135" xr:uid="{DA3756B3-E713-4E06-8F59-3BEAC591C4E5}"/>
    <cellStyle name="Currency 5 7 4 4 2" xfId="36310" xr:uid="{BA413030-0203-45EC-92F5-C2D5D5B1B70C}"/>
    <cellStyle name="Currency 5 7 4 5" xfId="27030" xr:uid="{EEC83227-54D3-435D-A9E5-CFE3013795B3}"/>
    <cellStyle name="Currency 5 7 4 6" xfId="18583" xr:uid="{6E3F8031-2084-433A-B3CE-B5A9C81C1155}"/>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EF9CC888-361F-4BB7-8532-ED89BD3C7AE8}"/>
    <cellStyle name="Currency 5 7 5 2 2 2 2" xfId="43085" xr:uid="{31BF5E88-460F-4A28-99CF-E1DC672C1A5B}"/>
    <cellStyle name="Currency 5 7 5 2 2 3" xfId="33806" xr:uid="{AA5882BB-0225-4B9D-8148-6B3BD3F71546}"/>
    <cellStyle name="Currency 5 7 5 2 2 4" xfId="25358" xr:uid="{1EC34A8B-8AED-47A1-89FD-3947C9AB49A2}"/>
    <cellStyle name="Currency 5 7 5 2 3" xfId="12693" xr:uid="{0EF744FF-A97D-4D4E-B2D9-2E806AEBFC97}"/>
    <cellStyle name="Currency 5 7 5 2 3 2" xfId="38868" xr:uid="{718DF51B-F516-4561-BC65-1ED2270EAEF0}"/>
    <cellStyle name="Currency 5 7 5 2 4" xfId="29588" xr:uid="{9294DC51-9929-450F-8390-E47424C1FFCD}"/>
    <cellStyle name="Currency 5 7 5 2 5" xfId="21141" xr:uid="{4B878E80-66D4-4E7B-8440-493533680178}"/>
    <cellStyle name="Currency 5 7 5 3" xfId="6316" xr:uid="{00000000-0005-0000-0000-0000900D0000}"/>
    <cellStyle name="Currency 5 7 5 3 2" xfId="14766" xr:uid="{B0E3725F-8E29-4FDB-8B18-50FC3753E679}"/>
    <cellStyle name="Currency 5 7 5 3 2 2" xfId="40940" xr:uid="{2C037804-A60E-4371-840A-9E3070825818}"/>
    <cellStyle name="Currency 5 7 5 3 3" xfId="31661" xr:uid="{2EB1AF80-DE98-41E6-A7C6-48244CCA6D45}"/>
    <cellStyle name="Currency 5 7 5 3 4" xfId="23213" xr:uid="{116B76D6-09BD-4AF9-9F96-60BFE8E6A0EB}"/>
    <cellStyle name="Currency 5 7 5 4" xfId="10548" xr:uid="{FA855458-72BA-470C-9A22-4F175FAC07A6}"/>
    <cellStyle name="Currency 5 7 5 4 2" xfId="36723" xr:uid="{571663B3-6755-47C4-9C9A-25A1504FDB1D}"/>
    <cellStyle name="Currency 5 7 5 5" xfId="27443" xr:uid="{0F83F097-8ABB-44DE-A2BC-C04289519A18}"/>
    <cellStyle name="Currency 5 7 5 6" xfId="18996" xr:uid="{66089C2B-06FE-4DAD-8778-57866AC4E2FE}"/>
    <cellStyle name="Currency 5 7 6" xfId="2445" xr:uid="{00000000-0005-0000-0000-0000910D0000}"/>
    <cellStyle name="Currency 5 7 6 2" xfId="6729" xr:uid="{00000000-0005-0000-0000-0000920D0000}"/>
    <cellStyle name="Currency 5 7 6 2 2" xfId="15179" xr:uid="{BB428304-4FFC-4B77-BEA4-1166E25D6F03}"/>
    <cellStyle name="Currency 5 7 6 2 2 2" xfId="41353" xr:uid="{2F565ACC-DD3B-4DF5-8016-D73C22D2022D}"/>
    <cellStyle name="Currency 5 7 6 2 3" xfId="32074" xr:uid="{00347853-D28B-4EBF-931A-7AF2262CE291}"/>
    <cellStyle name="Currency 5 7 6 2 4" xfId="23626" xr:uid="{686136D0-68F7-4AA8-9E29-A2563FCBF334}"/>
    <cellStyle name="Currency 5 7 6 3" xfId="10961" xr:uid="{363A8838-88AF-4BE8-B3C4-3B6506FECA8B}"/>
    <cellStyle name="Currency 5 7 6 3 2" xfId="37136" xr:uid="{F42BD402-C494-4B4E-8FF1-0743D65DD3D8}"/>
    <cellStyle name="Currency 5 7 6 4" xfId="27856" xr:uid="{D9C08BFD-8598-4998-8109-2CCBB8E3CE79}"/>
    <cellStyle name="Currency 5 7 6 5" xfId="19409" xr:uid="{FE99AF35-DD11-4BAE-ADD6-283680F782B6}"/>
    <cellStyle name="Currency 5 7 7" xfId="2742" xr:uid="{00000000-0005-0000-0000-0000930D0000}"/>
    <cellStyle name="Currency 5 7 8" xfId="2823" xr:uid="{00000000-0005-0000-0000-0000940D0000}"/>
    <cellStyle name="Currency 5 7 8 2" xfId="7046" xr:uid="{00000000-0005-0000-0000-0000950D0000}"/>
    <cellStyle name="Currency 5 7 8 2 2" xfId="15496" xr:uid="{D5F0C6E1-233A-4A89-8B20-5826547E0FEF}"/>
    <cellStyle name="Currency 5 7 8 2 2 2" xfId="41670" xr:uid="{02CF1D5C-2DC6-4AD8-A107-8F9D802C3E81}"/>
    <cellStyle name="Currency 5 7 8 2 3" xfId="32391" xr:uid="{63059EDC-1712-4763-A8CE-6C0FF3082F3A}"/>
    <cellStyle name="Currency 5 7 8 2 4" xfId="23943" xr:uid="{78AA85A4-DE81-4002-A0FC-C795F823ED6E}"/>
    <cellStyle name="Currency 5 7 8 3" xfId="11278" xr:uid="{C3E79F93-1A50-4F15-BABF-C5032B34F9EA}"/>
    <cellStyle name="Currency 5 7 8 3 2" xfId="37453" xr:uid="{A70B9068-6C08-4BF2-8B3D-3A2CBE313012}"/>
    <cellStyle name="Currency 5 7 8 4" xfId="28173" xr:uid="{81C6DF32-DE6B-412E-BC7E-E77F96263F34}"/>
    <cellStyle name="Currency 5 7 8 5" xfId="19726" xr:uid="{66300BD2-B53A-4D5A-8605-88B05148471D}"/>
    <cellStyle name="Currency 5 7 9" xfId="4663" xr:uid="{00000000-0005-0000-0000-0000960D0000}"/>
    <cellStyle name="Currency 5 7 9 2" xfId="13113" xr:uid="{8E147A65-F6C0-478A-932D-5056A4DB3011}"/>
    <cellStyle name="Currency 5 7 9 2 2" xfId="39287" xr:uid="{6FD4720A-6AF3-45A3-9E3E-40DC93D6D8FD}"/>
    <cellStyle name="Currency 5 7 9 3" xfId="30008" xr:uid="{73BEF0AD-4B01-4C29-95FB-812B75C16C52}"/>
    <cellStyle name="Currency 5 7 9 4" xfId="21560" xr:uid="{6F5D69C5-493A-4AF0-BD18-9F3F0FFC321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34655" xr:uid="{A3A1B972-1864-4933-91A7-C83996714989}"/>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203B31A1-2630-4F0B-9F2E-DA6FFC341F84}"/>
    <cellStyle name="Normal 12 10 2 2 2" xfId="41354" xr:uid="{C04A9659-1A9F-485D-ADE2-4292E0F6B0A5}"/>
    <cellStyle name="Normal 12 10 2 3" xfId="32075" xr:uid="{5B59EE9C-4F85-41A0-8CB8-37EC4AC9829A}"/>
    <cellStyle name="Normal 12 10 2 4" xfId="23627" xr:uid="{1EF73496-6F84-4784-9820-D4C8ED9C610B}"/>
    <cellStyle name="Normal 12 10 3" xfId="10962" xr:uid="{7BCE029B-A142-4762-AD07-E5E923462BE9}"/>
    <cellStyle name="Normal 12 10 3 2" xfId="37137" xr:uid="{AF61FAF1-B773-4A66-8398-BE72965B6638}"/>
    <cellStyle name="Normal 12 10 4" xfId="27857" xr:uid="{DCA708C6-121E-4D65-A909-D2258C4374B7}"/>
    <cellStyle name="Normal 12 10 5" xfId="19410" xr:uid="{E9CCC8C6-F05A-4A64-B37B-195FBA41CBF8}"/>
    <cellStyle name="Normal 12 11" xfId="4664" xr:uid="{00000000-0005-0000-0000-0000CC0D0000}"/>
    <cellStyle name="Normal 12 11 2" xfId="13114" xr:uid="{44083BC7-9325-4D95-B4A0-0317838EDA37}"/>
    <cellStyle name="Normal 12 11 2 2" xfId="39288" xr:uid="{6B7454EE-A9BA-4BA6-B8A5-68B7D552C030}"/>
    <cellStyle name="Normal 12 11 3" xfId="30009" xr:uid="{DDF49286-1761-4503-85D6-DFECBC14BED9}"/>
    <cellStyle name="Normal 12 11 4" xfId="21561" xr:uid="{EF5D3CD6-37B5-4134-8A9D-FAEBDE8FEA5F}"/>
    <cellStyle name="Normal 12 12" xfId="8896" xr:uid="{86DBE54C-C2A2-4263-9BDD-52927A8A6A00}"/>
    <cellStyle name="Normal 12 12 2" xfId="35071" xr:uid="{8CACC5BF-CBDC-4793-9BE7-A1EB7C2880EF}"/>
    <cellStyle name="Normal 12 13" xfId="34239" xr:uid="{40D0242B-2F25-4DD0-A891-6C910042FC13}"/>
    <cellStyle name="Normal 12 14" xfId="25791" xr:uid="{CD9B8D6C-9F26-49B3-A33E-C734D7E82FB9}"/>
    <cellStyle name="Normal 12 15" xfId="17344" xr:uid="{39CE7AB9-79F5-433E-BD06-4384FD125824}"/>
    <cellStyle name="Normal 12 2" xfId="260" xr:uid="{00000000-0005-0000-0000-0000CD0D0000}"/>
    <cellStyle name="Normal 12 2 10" xfId="8897" xr:uid="{7A1DD379-89F8-4CA1-B640-D763D29DD41B}"/>
    <cellStyle name="Normal 12 2 10 2" xfId="35072" xr:uid="{14CF533B-8717-402B-8634-75F65EDC5C42}"/>
    <cellStyle name="Normal 12 2 11" xfId="34240" xr:uid="{7C18ABDF-A475-46CB-8239-5998178F35D5}"/>
    <cellStyle name="Normal 12 2 12" xfId="25792" xr:uid="{9C51AEBD-0658-46C8-A2CD-91E921ABBFA5}"/>
    <cellStyle name="Normal 12 2 13" xfId="17345" xr:uid="{97D77D9C-26DF-4AFE-A906-5BBB011D84F0}"/>
    <cellStyle name="Normal 12 2 2" xfId="261" xr:uid="{00000000-0005-0000-0000-0000CE0D0000}"/>
    <cellStyle name="Normal 12 2 2 10" xfId="34241" xr:uid="{33B56956-1463-47D9-BC3A-E4C898E768F3}"/>
    <cellStyle name="Normal 12 2 2 11" xfId="25793" xr:uid="{066FFFA2-3E76-48E8-AFD5-1F7DFD511B93}"/>
    <cellStyle name="Normal 12 2 2 12" xfId="17346" xr:uid="{B43C273B-FF89-4B64-882B-100DE6BFB565}"/>
    <cellStyle name="Normal 12 2 2 2" xfId="262" xr:uid="{00000000-0005-0000-0000-0000CF0D0000}"/>
    <cellStyle name="Normal 12 2 2 2 10" xfId="25794" xr:uid="{783422BA-BF0D-464A-A260-423EAA6DE32D}"/>
    <cellStyle name="Normal 12 2 2 2 11" xfId="17347" xr:uid="{693836AE-4959-4282-BE80-93941E507D71}"/>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3D433E96-FAA7-45DD-BE86-5BF9BD29F5E3}"/>
    <cellStyle name="Normal 12 2 2 2 2 2 2 2 2" xfId="41850" xr:uid="{1B07557C-2A7D-4777-B4DD-A8173049AA13}"/>
    <cellStyle name="Normal 12 2 2 2 2 2 2 3" xfId="32571" xr:uid="{68B24AC2-4D12-48EC-BDB8-D1C97BB972ED}"/>
    <cellStyle name="Normal 12 2 2 2 2 2 2 4" xfId="24123" xr:uid="{6C23C12C-75E5-461F-BB21-FE73B8FD067E}"/>
    <cellStyle name="Normal 12 2 2 2 2 2 3" xfId="11458" xr:uid="{997543EB-6353-4EFB-9B74-8139FEE485AB}"/>
    <cellStyle name="Normal 12 2 2 2 2 2 3 2" xfId="37633" xr:uid="{EC60B403-FFB5-4855-9AF6-646862114BAA}"/>
    <cellStyle name="Normal 12 2 2 2 2 2 4" xfId="28353" xr:uid="{224502FD-B8AE-4814-922B-2DF7BA0769D6}"/>
    <cellStyle name="Normal 12 2 2 2 2 2 5" xfId="19906" xr:uid="{FC86CBD6-D057-42FD-BE88-008B978008C6}"/>
    <cellStyle name="Normal 12 2 2 2 2 3" xfId="5081" xr:uid="{00000000-0005-0000-0000-0000D30D0000}"/>
    <cellStyle name="Normal 12 2 2 2 2 3 2" xfId="13531" xr:uid="{52AAEF96-EAC6-4A67-B2BE-AD75458FFDEF}"/>
    <cellStyle name="Normal 12 2 2 2 2 3 2 2" xfId="39705" xr:uid="{2B8DF6A4-F660-4743-ABB7-95C9370BDA27}"/>
    <cellStyle name="Normal 12 2 2 2 2 3 3" xfId="30426" xr:uid="{3977B41E-251A-4231-A55F-4B866EE513BA}"/>
    <cellStyle name="Normal 12 2 2 2 2 3 4" xfId="21978" xr:uid="{9AE46F1F-40AE-43BA-ADB2-62658A2E4225}"/>
    <cellStyle name="Normal 12 2 2 2 2 4" xfId="9313" xr:uid="{FB83CC14-3C4A-4C00-BB1C-B5A4630A9594}"/>
    <cellStyle name="Normal 12 2 2 2 2 4 2" xfId="35488" xr:uid="{A3AE00C6-1F56-4FF2-9DCC-F798C5F28661}"/>
    <cellStyle name="Normal 12 2 2 2 2 5" xfId="34659" xr:uid="{2DC75414-31CE-4E9B-A9CB-97554D51ABC1}"/>
    <cellStyle name="Normal 12 2 2 2 2 6" xfId="26208" xr:uid="{2E753DC7-4B55-43D1-BA67-F4408130645B}"/>
    <cellStyle name="Normal 12 2 2 2 2 7" xfId="17761" xr:uid="{4AF0BF35-0C9C-4A87-AB0D-608E59EA7B61}"/>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4043251F-E5AE-4118-9709-562E275F7753}"/>
    <cellStyle name="Normal 12 2 2 2 3 2 2 2 2" xfId="42263" xr:uid="{99D9D6BE-3672-40A9-8721-D0B35AA05B0F}"/>
    <cellStyle name="Normal 12 2 2 2 3 2 2 3" xfId="32984" xr:uid="{58B23A64-8595-46F1-B968-1ABC630B1277}"/>
    <cellStyle name="Normal 12 2 2 2 3 2 2 4" xfId="24536" xr:uid="{32DDDBD1-BB72-468D-803C-D56EBA9E36D7}"/>
    <cellStyle name="Normal 12 2 2 2 3 2 3" xfId="11871" xr:uid="{B37E8D37-3EED-49B9-801C-2E6ADFDF6137}"/>
    <cellStyle name="Normal 12 2 2 2 3 2 3 2" xfId="38046" xr:uid="{FE57EA92-FBF8-4854-ADD4-C804936A8EA4}"/>
    <cellStyle name="Normal 12 2 2 2 3 2 4" xfId="28766" xr:uid="{B7588D52-D8DA-4FBD-944A-66C82C78F3AA}"/>
    <cellStyle name="Normal 12 2 2 2 3 2 5" xfId="20319" xr:uid="{063AB5B5-A615-440D-B459-F780AE3C7ACC}"/>
    <cellStyle name="Normal 12 2 2 2 3 3" xfId="5494" xr:uid="{00000000-0005-0000-0000-0000D70D0000}"/>
    <cellStyle name="Normal 12 2 2 2 3 3 2" xfId="13944" xr:uid="{57838D6D-E63D-42AB-92BD-79308E53CC90}"/>
    <cellStyle name="Normal 12 2 2 2 3 3 2 2" xfId="40118" xr:uid="{298AE161-8348-4D0B-9DE8-C875EB955589}"/>
    <cellStyle name="Normal 12 2 2 2 3 3 3" xfId="30839" xr:uid="{61DF1721-F218-49BB-B47F-26B39BC2C6FB}"/>
    <cellStyle name="Normal 12 2 2 2 3 3 4" xfId="22391" xr:uid="{28755C30-DEA8-4079-A30E-3EC45FD30130}"/>
    <cellStyle name="Normal 12 2 2 2 3 4" xfId="9726" xr:uid="{2DE10503-97A4-4652-A148-02F1EBB6D521}"/>
    <cellStyle name="Normal 12 2 2 2 3 4 2" xfId="35901" xr:uid="{9AED2901-2946-49DE-AEC9-376A3833E509}"/>
    <cellStyle name="Normal 12 2 2 2 3 5" xfId="26621" xr:uid="{77F9ACCC-8DCF-4796-BA9C-7D3E17C4FFCE}"/>
    <cellStyle name="Normal 12 2 2 2 3 6" xfId="18174" xr:uid="{71EEA5EB-E52A-486B-8059-ED646082EEDB}"/>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2EDC6E0E-7977-4BD0-B029-9A838E463477}"/>
    <cellStyle name="Normal 12 2 2 2 4 2 2 2 2" xfId="42676" xr:uid="{CBE25D66-496E-4F83-A9A4-3D6326D538FC}"/>
    <cellStyle name="Normal 12 2 2 2 4 2 2 3" xfId="33397" xr:uid="{A1D74A9B-21AA-4944-A05C-13F88B69A551}"/>
    <cellStyle name="Normal 12 2 2 2 4 2 2 4" xfId="24949" xr:uid="{0D4504B0-52C1-40B5-95F5-5A4B08837368}"/>
    <cellStyle name="Normal 12 2 2 2 4 2 3" xfId="12284" xr:uid="{F1254D03-DDAB-4B8A-A234-5F99F2755E60}"/>
    <cellStyle name="Normal 12 2 2 2 4 2 3 2" xfId="38459" xr:uid="{A02D7410-9C76-4915-9AE7-908D71FFEEC9}"/>
    <cellStyle name="Normal 12 2 2 2 4 2 4" xfId="29179" xr:uid="{4711CF4A-1E78-4874-80BA-F6FD3F8FA217}"/>
    <cellStyle name="Normal 12 2 2 2 4 2 5" xfId="20732" xr:uid="{9339E671-77C0-43C5-BCCF-D2B031CBE8F7}"/>
    <cellStyle name="Normal 12 2 2 2 4 3" xfId="5907" xr:uid="{00000000-0005-0000-0000-0000DB0D0000}"/>
    <cellStyle name="Normal 12 2 2 2 4 3 2" xfId="14357" xr:uid="{B3E48F62-DD1C-43AA-BC0F-89CD478DF7EB}"/>
    <cellStyle name="Normal 12 2 2 2 4 3 2 2" xfId="40531" xr:uid="{DC2E4B03-41E7-49FF-8B5A-5C011A693F98}"/>
    <cellStyle name="Normal 12 2 2 2 4 3 3" xfId="31252" xr:uid="{06C3FF9D-C511-4660-B35B-931AFD02F7A7}"/>
    <cellStyle name="Normal 12 2 2 2 4 3 4" xfId="22804" xr:uid="{A6C17B3C-C188-4580-9238-6C1BA7274B0F}"/>
    <cellStyle name="Normal 12 2 2 2 4 4" xfId="10139" xr:uid="{94243706-0315-4D75-A060-63A3E84238CD}"/>
    <cellStyle name="Normal 12 2 2 2 4 4 2" xfId="36314" xr:uid="{713FC6C0-3BBF-412A-8F55-AB62BFCB9380}"/>
    <cellStyle name="Normal 12 2 2 2 4 5" xfId="27034" xr:uid="{A60E2D62-5503-43EC-AAFB-A17744297A4D}"/>
    <cellStyle name="Normal 12 2 2 2 4 6" xfId="18587" xr:uid="{BDFB7626-D15B-4C2B-BEF4-3B6A924FDD29}"/>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742966D6-C4CB-40BC-B822-6862BCEE6F9A}"/>
    <cellStyle name="Normal 12 2 2 2 5 2 2 2 2" xfId="43089" xr:uid="{3DEB561C-3FC6-4A4D-864D-9088F4F0262F}"/>
    <cellStyle name="Normal 12 2 2 2 5 2 2 3" xfId="33810" xr:uid="{3FBDE9A5-5090-42F7-B71A-214D6A776D2F}"/>
    <cellStyle name="Normal 12 2 2 2 5 2 2 4" xfId="25362" xr:uid="{0646A8C9-773F-4E17-9443-DCDF520C99A9}"/>
    <cellStyle name="Normal 12 2 2 2 5 2 3" xfId="12697" xr:uid="{065FBDCA-FB58-46D9-842D-3C8B7E6A3BDC}"/>
    <cellStyle name="Normal 12 2 2 2 5 2 3 2" xfId="38872" xr:uid="{BE070BA0-624F-4E7B-9B14-B6E34DB7ABCC}"/>
    <cellStyle name="Normal 12 2 2 2 5 2 4" xfId="29592" xr:uid="{5D87734B-2CFA-4742-A81D-40D8B0164BCE}"/>
    <cellStyle name="Normal 12 2 2 2 5 2 5" xfId="21145" xr:uid="{92AF3ACF-C7AC-4C8E-8C16-A82FC032FE29}"/>
    <cellStyle name="Normal 12 2 2 2 5 3" xfId="6320" xr:uid="{00000000-0005-0000-0000-0000DF0D0000}"/>
    <cellStyle name="Normal 12 2 2 2 5 3 2" xfId="14770" xr:uid="{2C6E8305-8E49-4253-9B2F-EFCAB1636CA5}"/>
    <cellStyle name="Normal 12 2 2 2 5 3 2 2" xfId="40944" xr:uid="{D4C6ACCC-2CFD-45BF-BEAF-FA57FF816861}"/>
    <cellStyle name="Normal 12 2 2 2 5 3 3" xfId="31665" xr:uid="{D49C29E6-33E4-4CFC-97F6-62C30E676021}"/>
    <cellStyle name="Normal 12 2 2 2 5 3 4" xfId="23217" xr:uid="{AF56FC24-7624-4D05-B61B-4E4F42ABEA2E}"/>
    <cellStyle name="Normal 12 2 2 2 5 4" xfId="10552" xr:uid="{B65A6691-9090-4E5C-8668-CB5D4156D5BA}"/>
    <cellStyle name="Normal 12 2 2 2 5 4 2" xfId="36727" xr:uid="{51E956C9-9975-4EF0-97A8-6C3FDBB20DDF}"/>
    <cellStyle name="Normal 12 2 2 2 5 5" xfId="27447" xr:uid="{CAFBACA0-4D93-4783-8A53-DDCCD6050E12}"/>
    <cellStyle name="Normal 12 2 2 2 5 6" xfId="19000" xr:uid="{AC144D1E-4252-4904-AFA0-E5990A3B7098}"/>
    <cellStyle name="Normal 12 2 2 2 6" xfId="2450" xr:uid="{00000000-0005-0000-0000-0000E00D0000}"/>
    <cellStyle name="Normal 12 2 2 2 6 2" xfId="6733" xr:uid="{00000000-0005-0000-0000-0000E10D0000}"/>
    <cellStyle name="Normal 12 2 2 2 6 2 2" xfId="15183" xr:uid="{A0025828-C92C-48CA-BB17-DE6109D378C6}"/>
    <cellStyle name="Normal 12 2 2 2 6 2 2 2" xfId="41357" xr:uid="{CD472513-9399-4D6D-86B4-F03F6B345AA0}"/>
    <cellStyle name="Normal 12 2 2 2 6 2 3" xfId="32078" xr:uid="{CD2976DE-9B8C-49AC-A5EF-C32064952136}"/>
    <cellStyle name="Normal 12 2 2 2 6 2 4" xfId="23630" xr:uid="{DE58409E-0BCA-4819-8A36-C2224BC06302}"/>
    <cellStyle name="Normal 12 2 2 2 6 3" xfId="10965" xr:uid="{8DC36BF3-E489-4472-8E41-794A7482658C}"/>
    <cellStyle name="Normal 12 2 2 2 6 3 2" xfId="37140" xr:uid="{F4809C40-CEE8-477C-8434-379ED201DA3C}"/>
    <cellStyle name="Normal 12 2 2 2 6 4" xfId="27860" xr:uid="{6955704B-6D7F-47C7-BA10-3200F4A8518F}"/>
    <cellStyle name="Normal 12 2 2 2 6 5" xfId="19413" xr:uid="{69B26FE0-E430-4036-8526-4007BAB69E12}"/>
    <cellStyle name="Normal 12 2 2 2 7" xfId="4667" xr:uid="{00000000-0005-0000-0000-0000E20D0000}"/>
    <cellStyle name="Normal 12 2 2 2 7 2" xfId="13117" xr:uid="{55FC832F-BB07-4CB2-982D-FB6AA1954063}"/>
    <cellStyle name="Normal 12 2 2 2 7 2 2" xfId="39291" xr:uid="{B98891A0-8A78-4955-99D8-E1B2E3B33F86}"/>
    <cellStyle name="Normal 12 2 2 2 7 3" xfId="30012" xr:uid="{B2A50035-1AE5-4ECB-B67D-001266D516E0}"/>
    <cellStyle name="Normal 12 2 2 2 7 4" xfId="21564" xr:uid="{F6B1800A-9E73-4ECF-BF66-50FDB4CBC92F}"/>
    <cellStyle name="Normal 12 2 2 2 8" xfId="8899" xr:uid="{FE733F24-F1BC-4CCB-9465-1365A51C2A2C}"/>
    <cellStyle name="Normal 12 2 2 2 8 2" xfId="35074" xr:uid="{041F13B8-F03F-4254-BA8B-BD5A792678CB}"/>
    <cellStyle name="Normal 12 2 2 2 9" xfId="34242" xr:uid="{B1C4B35B-AC85-426D-A784-AC40EDA65672}"/>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FA43ED62-4A52-40B2-9999-A67EFF105F59}"/>
    <cellStyle name="Normal 12 2 2 3 2 2 2 2" xfId="41849" xr:uid="{9F52E7F9-0415-40FB-8E93-330B5EB1CFD9}"/>
    <cellStyle name="Normal 12 2 2 3 2 2 3" xfId="32570" xr:uid="{61391FB6-06ED-4F42-AD7F-AA7733BFA760}"/>
    <cellStyle name="Normal 12 2 2 3 2 2 4" xfId="24122" xr:uid="{4E5C9C66-5CE3-456E-A271-6B2A4C5BA162}"/>
    <cellStyle name="Normal 12 2 2 3 2 3" xfId="11457" xr:uid="{E53714B8-63EE-4D6B-B646-01F5AF75EC25}"/>
    <cellStyle name="Normal 12 2 2 3 2 3 2" xfId="37632" xr:uid="{7D003DAD-2D2A-495B-845B-D51735B0B1EE}"/>
    <cellStyle name="Normal 12 2 2 3 2 4" xfId="28352" xr:uid="{FC8E65A8-A77D-437D-A137-3D7078292491}"/>
    <cellStyle name="Normal 12 2 2 3 2 5" xfId="19905" xr:uid="{45B05E1B-07BE-4991-9A28-9A52F3E50168}"/>
    <cellStyle name="Normal 12 2 2 3 3" xfId="5080" xr:uid="{00000000-0005-0000-0000-0000E60D0000}"/>
    <cellStyle name="Normal 12 2 2 3 3 2" xfId="13530" xr:uid="{614D562A-6799-450E-911D-8273494C7877}"/>
    <cellStyle name="Normal 12 2 2 3 3 2 2" xfId="39704" xr:uid="{AD36BCC7-064B-465A-A4CC-8493DF65875C}"/>
    <cellStyle name="Normal 12 2 2 3 3 3" xfId="30425" xr:uid="{958FAEC4-234F-4B17-81E6-9E1BFA1CF391}"/>
    <cellStyle name="Normal 12 2 2 3 3 4" xfId="21977" xr:uid="{B9DD8C42-7C8F-41FF-BEBA-043CE8762D51}"/>
    <cellStyle name="Normal 12 2 2 3 4" xfId="9312" xr:uid="{A1712100-3DE0-4E94-B078-CD6A2F9AF46C}"/>
    <cellStyle name="Normal 12 2 2 3 4 2" xfId="35487" xr:uid="{092045DF-0092-4E6A-8FAC-F667130DBC73}"/>
    <cellStyle name="Normal 12 2 2 3 5" xfId="34658" xr:uid="{F3BEDC4B-48B7-4646-A3AB-D6064379A5F9}"/>
    <cellStyle name="Normal 12 2 2 3 6" xfId="26207" xr:uid="{D8183D2D-022D-4D85-B156-217108A1135F}"/>
    <cellStyle name="Normal 12 2 2 3 7" xfId="17760" xr:uid="{148B7344-BFF0-4F25-ABF8-89B5C0A72588}"/>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A5776846-7FC4-4549-90D6-46E2E9CC0230}"/>
    <cellStyle name="Normal 12 2 2 4 2 2 2 2" xfId="42262" xr:uid="{906BD703-C759-43F3-B7C8-A0742F9BB41A}"/>
    <cellStyle name="Normal 12 2 2 4 2 2 3" xfId="32983" xr:uid="{324CC9C5-3DBE-4227-901B-6E78BA34A0B0}"/>
    <cellStyle name="Normal 12 2 2 4 2 2 4" xfId="24535" xr:uid="{516196FF-BCF1-43DE-A32B-0D3B267BB4C1}"/>
    <cellStyle name="Normal 12 2 2 4 2 3" xfId="11870" xr:uid="{8687154F-A64D-42B2-BE4A-0074B1BE0A13}"/>
    <cellStyle name="Normal 12 2 2 4 2 3 2" xfId="38045" xr:uid="{1105C570-BD8A-4296-B49C-39238F320204}"/>
    <cellStyle name="Normal 12 2 2 4 2 4" xfId="28765" xr:uid="{B0441F8F-73A4-4B85-9B6B-5F5AD62C42BC}"/>
    <cellStyle name="Normal 12 2 2 4 2 5" xfId="20318" xr:uid="{9E5F9578-D1D8-40F5-B4CD-008B86EF7CE2}"/>
    <cellStyle name="Normal 12 2 2 4 3" xfId="5493" xr:uid="{00000000-0005-0000-0000-0000EA0D0000}"/>
    <cellStyle name="Normal 12 2 2 4 3 2" xfId="13943" xr:uid="{25835BAF-BF0B-4D92-A570-4E3AD680B4F0}"/>
    <cellStyle name="Normal 12 2 2 4 3 2 2" xfId="40117" xr:uid="{E8AA95F5-626A-4FB0-8864-DF54348D1CB5}"/>
    <cellStyle name="Normal 12 2 2 4 3 3" xfId="30838" xr:uid="{5078D8CD-8214-4B88-9DAA-DEFE379F727E}"/>
    <cellStyle name="Normal 12 2 2 4 3 4" xfId="22390" xr:uid="{54EE8406-48DD-4034-92C2-8D75D54A2DEE}"/>
    <cellStyle name="Normal 12 2 2 4 4" xfId="9725" xr:uid="{BBA6D998-22BD-4A72-8D45-59E75F1F96B1}"/>
    <cellStyle name="Normal 12 2 2 4 4 2" xfId="35900" xr:uid="{6FDFBE1D-2CC8-4CCC-A27E-AB1969FD492F}"/>
    <cellStyle name="Normal 12 2 2 4 5" xfId="26620" xr:uid="{61C5833B-F899-4C44-ABE7-A7888203EAC3}"/>
    <cellStyle name="Normal 12 2 2 4 6" xfId="18173" xr:uid="{361CC409-1ADA-4D19-B5AF-6D1040DB61DB}"/>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D21FB418-7931-4033-8337-AD2A20A137F9}"/>
    <cellStyle name="Normal 12 2 2 5 2 2 2 2" xfId="42675" xr:uid="{23A40D26-F2F8-434F-87D4-5EEFC5A4B79B}"/>
    <cellStyle name="Normal 12 2 2 5 2 2 3" xfId="33396" xr:uid="{28DE0AAE-D6F0-498F-B1C4-33F1FCBC10CB}"/>
    <cellStyle name="Normal 12 2 2 5 2 2 4" xfId="24948" xr:uid="{51316F7B-4270-40C7-8CBE-C09EE7D02C7A}"/>
    <cellStyle name="Normal 12 2 2 5 2 3" xfId="12283" xr:uid="{7D5B722B-6D2A-48EA-9F3F-74ABD61EF3CB}"/>
    <cellStyle name="Normal 12 2 2 5 2 3 2" xfId="38458" xr:uid="{818E1072-B5B9-4435-96EC-A22B5CC373AD}"/>
    <cellStyle name="Normal 12 2 2 5 2 4" xfId="29178" xr:uid="{1852C84E-6158-4DAB-91E9-D1C842C942CB}"/>
    <cellStyle name="Normal 12 2 2 5 2 5" xfId="20731" xr:uid="{9C46F78C-3D6D-4E68-98E5-AAAEF2E9D4FB}"/>
    <cellStyle name="Normal 12 2 2 5 3" xfId="5906" xr:uid="{00000000-0005-0000-0000-0000EE0D0000}"/>
    <cellStyle name="Normal 12 2 2 5 3 2" xfId="14356" xr:uid="{2194B976-C07B-43EE-8B7A-0C9FC9833ACF}"/>
    <cellStyle name="Normal 12 2 2 5 3 2 2" xfId="40530" xr:uid="{EDF95338-4608-4A7D-9043-FCA908AD9012}"/>
    <cellStyle name="Normal 12 2 2 5 3 3" xfId="31251" xr:uid="{AD84A391-9660-4143-A683-9F808A1A79BB}"/>
    <cellStyle name="Normal 12 2 2 5 3 4" xfId="22803" xr:uid="{A78A3649-CE1A-4E16-8223-E0AAD2E3B3EA}"/>
    <cellStyle name="Normal 12 2 2 5 4" xfId="10138" xr:uid="{46E29146-3DE4-4D15-A7F8-E85A64D66CCF}"/>
    <cellStyle name="Normal 12 2 2 5 4 2" xfId="36313" xr:uid="{396A8F12-F912-4975-B4E6-9BBAF0E02760}"/>
    <cellStyle name="Normal 12 2 2 5 5" xfId="27033" xr:uid="{213C0878-4D8A-4199-802A-7509CD108465}"/>
    <cellStyle name="Normal 12 2 2 5 6" xfId="18586" xr:uid="{EAE3B093-0918-4061-88F7-F0E58A70F689}"/>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5028D8E6-E735-4C62-88C0-A8B73E413EC3}"/>
    <cellStyle name="Normal 12 2 2 6 2 2 2 2" xfId="43088" xr:uid="{FB0EF663-D9DF-4B2F-9CB9-D2F3566BF755}"/>
    <cellStyle name="Normal 12 2 2 6 2 2 3" xfId="33809" xr:uid="{D3A58735-DF28-4315-94A1-235B5A26D493}"/>
    <cellStyle name="Normal 12 2 2 6 2 2 4" xfId="25361" xr:uid="{0681AEAD-2A8B-4C4A-8CAD-548973FCDA5E}"/>
    <cellStyle name="Normal 12 2 2 6 2 3" xfId="12696" xr:uid="{ED5E9F2F-E28E-46D6-99CB-D4FB0C5AB3F5}"/>
    <cellStyle name="Normal 12 2 2 6 2 3 2" xfId="38871" xr:uid="{D6C34863-64D7-4BD7-B418-7E8E06682CC3}"/>
    <cellStyle name="Normal 12 2 2 6 2 4" xfId="29591" xr:uid="{C1AD3C4E-4277-45F1-8153-754E34991534}"/>
    <cellStyle name="Normal 12 2 2 6 2 5" xfId="21144" xr:uid="{B1396310-2201-4BC0-820D-F1FB0989B1F3}"/>
    <cellStyle name="Normal 12 2 2 6 3" xfId="6319" xr:uid="{00000000-0005-0000-0000-0000F20D0000}"/>
    <cellStyle name="Normal 12 2 2 6 3 2" xfId="14769" xr:uid="{37A77EC0-5F72-459F-BA51-9AE28C8BE9EF}"/>
    <cellStyle name="Normal 12 2 2 6 3 2 2" xfId="40943" xr:uid="{0424F0A9-082B-40FA-A1E7-5EABF8DF9FA1}"/>
    <cellStyle name="Normal 12 2 2 6 3 3" xfId="31664" xr:uid="{E75A1AE8-2A44-4476-97A0-239C5041ADFA}"/>
    <cellStyle name="Normal 12 2 2 6 3 4" xfId="23216" xr:uid="{9D76645C-602A-49DA-922E-06702BA2493A}"/>
    <cellStyle name="Normal 12 2 2 6 4" xfId="10551" xr:uid="{28929D87-5398-475C-B561-1168E3DA94EF}"/>
    <cellStyle name="Normal 12 2 2 6 4 2" xfId="36726" xr:uid="{7A71262F-1FD5-469E-8DB4-22C8BCD82E73}"/>
    <cellStyle name="Normal 12 2 2 6 5" xfId="27446" xr:uid="{27496985-F1E9-43BD-A8FD-373AD898C872}"/>
    <cellStyle name="Normal 12 2 2 6 6" xfId="18999" xr:uid="{787938AB-DAAE-4C3F-8441-5226DE4A9D8E}"/>
    <cellStyle name="Normal 12 2 2 7" xfId="2449" xr:uid="{00000000-0005-0000-0000-0000F30D0000}"/>
    <cellStyle name="Normal 12 2 2 7 2" xfId="6732" xr:uid="{00000000-0005-0000-0000-0000F40D0000}"/>
    <cellStyle name="Normal 12 2 2 7 2 2" xfId="15182" xr:uid="{DC3F6704-4799-43BD-A054-7CBEA18B6891}"/>
    <cellStyle name="Normal 12 2 2 7 2 2 2" xfId="41356" xr:uid="{AC9E50CE-9CD7-4F3B-878B-5DEE475814BF}"/>
    <cellStyle name="Normal 12 2 2 7 2 3" xfId="32077" xr:uid="{3B922F46-4CD8-4648-9094-DCEE01425736}"/>
    <cellStyle name="Normal 12 2 2 7 2 4" xfId="23629" xr:uid="{1D3ABA61-1A20-4ADC-8D60-CCED4FCCF1A6}"/>
    <cellStyle name="Normal 12 2 2 7 3" xfId="10964" xr:uid="{97EEC501-A926-43AE-861D-0C4682085503}"/>
    <cellStyle name="Normal 12 2 2 7 3 2" xfId="37139" xr:uid="{8FB52F09-8350-45CF-A20F-4DAAC1C3D500}"/>
    <cellStyle name="Normal 12 2 2 7 4" xfId="27859" xr:uid="{F817C57D-A7A3-41FD-8251-A626848AC677}"/>
    <cellStyle name="Normal 12 2 2 7 5" xfId="19412" xr:uid="{989147ED-9F88-46A9-8D60-376D1AA7A09D}"/>
    <cellStyle name="Normal 12 2 2 8" xfId="4666" xr:uid="{00000000-0005-0000-0000-0000F50D0000}"/>
    <cellStyle name="Normal 12 2 2 8 2" xfId="13116" xr:uid="{207267BF-AA62-4AC1-88E0-7308B134C7B7}"/>
    <cellStyle name="Normal 12 2 2 8 2 2" xfId="39290" xr:uid="{8E8A2570-A367-4241-ABD8-EA4BD05898FF}"/>
    <cellStyle name="Normal 12 2 2 8 3" xfId="30011" xr:uid="{B939405F-91E1-48E2-8271-AAB9C772EBC2}"/>
    <cellStyle name="Normal 12 2 2 8 4" xfId="21563" xr:uid="{52F2E083-C0C4-48B7-AC17-C0D4A1673D5B}"/>
    <cellStyle name="Normal 12 2 2 9" xfId="8898" xr:uid="{586A0C77-D221-486E-91A3-A70E567B8F46}"/>
    <cellStyle name="Normal 12 2 2 9 2" xfId="35073" xr:uid="{D4890753-B1F3-4509-A7AE-1B3F3C9CD1B8}"/>
    <cellStyle name="Normal 12 2 3" xfId="263" xr:uid="{00000000-0005-0000-0000-0000F60D0000}"/>
    <cellStyle name="Normal 12 2 3 10" xfId="25795" xr:uid="{CAD3C5E9-6361-494B-A944-5501FBA0B9EE}"/>
    <cellStyle name="Normal 12 2 3 11" xfId="17348" xr:uid="{40861C34-92E0-457B-9356-6EB904F3E581}"/>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D1EB6312-1B2A-494C-92C4-3D1D7A535D7F}"/>
    <cellStyle name="Normal 12 2 3 2 2 2 2 2" xfId="41851" xr:uid="{D96F91A9-C7AA-40E1-A980-8F48FF6679A7}"/>
    <cellStyle name="Normal 12 2 3 2 2 2 3" xfId="32572" xr:uid="{C6576BD6-A619-4483-B77D-F1795B6BD15B}"/>
    <cellStyle name="Normal 12 2 3 2 2 2 4" xfId="24124" xr:uid="{289EE8B6-74A5-47E0-977D-7152842C5FD7}"/>
    <cellStyle name="Normal 12 2 3 2 2 3" xfId="11459" xr:uid="{1A1F1645-ED61-41D3-96B7-706C2948929A}"/>
    <cellStyle name="Normal 12 2 3 2 2 3 2" xfId="37634" xr:uid="{BF0CEB42-D53F-48D4-86EC-F5764624FD35}"/>
    <cellStyle name="Normal 12 2 3 2 2 4" xfId="28354" xr:uid="{D2EAB33B-DE46-48D1-AA29-D3A60CA13466}"/>
    <cellStyle name="Normal 12 2 3 2 2 5" xfId="19907" xr:uid="{A20348E9-599A-495C-8A5A-D79A7B2B87F3}"/>
    <cellStyle name="Normal 12 2 3 2 3" xfId="5082" xr:uid="{00000000-0005-0000-0000-0000FA0D0000}"/>
    <cellStyle name="Normal 12 2 3 2 3 2" xfId="13532" xr:uid="{0C0537FB-58C5-421E-8A08-C3EB8B4D918E}"/>
    <cellStyle name="Normal 12 2 3 2 3 2 2" xfId="39706" xr:uid="{1B071704-D092-4317-94C3-A8A36DF2DB67}"/>
    <cellStyle name="Normal 12 2 3 2 3 3" xfId="30427" xr:uid="{36297CD3-5D1E-4203-BDAD-8DAC5058AFFD}"/>
    <cellStyle name="Normal 12 2 3 2 3 4" xfId="21979" xr:uid="{CF1A9C67-DE32-45BF-9CA3-6CE8BEFD6508}"/>
    <cellStyle name="Normal 12 2 3 2 4" xfId="9314" xr:uid="{20E78854-4C49-4768-B100-F3F0CCEDBE22}"/>
    <cellStyle name="Normal 12 2 3 2 4 2" xfId="35489" xr:uid="{6F0E8509-433F-4917-B7D3-2E807D198C81}"/>
    <cellStyle name="Normal 12 2 3 2 5" xfId="34660" xr:uid="{B6F3BBF9-2C4D-4201-9BF3-45A19F3B13BE}"/>
    <cellStyle name="Normal 12 2 3 2 6" xfId="26209" xr:uid="{BA568D4C-8AF2-4BCB-8C6E-2BA8F18B4E35}"/>
    <cellStyle name="Normal 12 2 3 2 7" xfId="17762" xr:uid="{92935215-DCA4-4AAC-B768-DB921A5AB347}"/>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DB99B132-1B6A-48F7-92B3-4980E24E57FA}"/>
    <cellStyle name="Normal 12 2 3 3 2 2 2 2" xfId="42264" xr:uid="{2D8D74DD-B26E-4A92-ACE5-A15900045533}"/>
    <cellStyle name="Normal 12 2 3 3 2 2 3" xfId="32985" xr:uid="{F740BB82-2CBB-4D9C-88DA-F7C8C293739F}"/>
    <cellStyle name="Normal 12 2 3 3 2 2 4" xfId="24537" xr:uid="{42A51723-10AA-4B6B-816F-A9EDE8429D6B}"/>
    <cellStyle name="Normal 12 2 3 3 2 3" xfId="11872" xr:uid="{DAB580D1-9441-449E-A1F2-56872D06AD7D}"/>
    <cellStyle name="Normal 12 2 3 3 2 3 2" xfId="38047" xr:uid="{CC30C3CF-7AF8-48AC-9F91-01F5CF758922}"/>
    <cellStyle name="Normal 12 2 3 3 2 4" xfId="28767" xr:uid="{55FA1432-15E8-4753-9FFA-A57804A92E75}"/>
    <cellStyle name="Normal 12 2 3 3 2 5" xfId="20320" xr:uid="{3C22E010-5A11-4823-9A16-DBDF07F35D3D}"/>
    <cellStyle name="Normal 12 2 3 3 3" xfId="5495" xr:uid="{00000000-0005-0000-0000-0000FE0D0000}"/>
    <cellStyle name="Normal 12 2 3 3 3 2" xfId="13945" xr:uid="{D141BB50-35C6-4EED-A8D6-17FD6E4AE02B}"/>
    <cellStyle name="Normal 12 2 3 3 3 2 2" xfId="40119" xr:uid="{09ADEC35-E005-4A37-8FCC-1CEE121F3DF0}"/>
    <cellStyle name="Normal 12 2 3 3 3 3" xfId="30840" xr:uid="{320B7A73-8C97-4137-9F0A-9FD43FA61989}"/>
    <cellStyle name="Normal 12 2 3 3 3 4" xfId="22392" xr:uid="{4C9A7E8D-6E58-443E-ADBA-480FB47DCBDD}"/>
    <cellStyle name="Normal 12 2 3 3 4" xfId="9727" xr:uid="{A266D848-3DEF-49D4-8302-40730B3DE839}"/>
    <cellStyle name="Normal 12 2 3 3 4 2" xfId="35902" xr:uid="{F4C32B9D-ED19-4F8A-BD6F-8C916B852118}"/>
    <cellStyle name="Normal 12 2 3 3 5" xfId="26622" xr:uid="{E16D1573-CB9C-4E6E-8C29-E3A8A3C33598}"/>
    <cellStyle name="Normal 12 2 3 3 6" xfId="18175" xr:uid="{19520184-7E37-43A9-80C3-E1B25318F67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178C3CCD-06C3-4B92-8E29-C2DEB65A722C}"/>
    <cellStyle name="Normal 12 2 3 4 2 2 2 2" xfId="42677" xr:uid="{CAADEDE2-6D88-4677-BE2F-94C4966F3D84}"/>
    <cellStyle name="Normal 12 2 3 4 2 2 3" xfId="33398" xr:uid="{907FC7AF-6E23-4AEB-B706-D801C8B01D5D}"/>
    <cellStyle name="Normal 12 2 3 4 2 2 4" xfId="24950" xr:uid="{7AA9DB15-3D71-4C89-BF61-8609660C492A}"/>
    <cellStyle name="Normal 12 2 3 4 2 3" xfId="12285" xr:uid="{FA18217A-C16C-401F-BA8A-F466AAFDAF8D}"/>
    <cellStyle name="Normal 12 2 3 4 2 3 2" xfId="38460" xr:uid="{D4DC67C2-E45C-4BCD-8EEE-A400745B46DD}"/>
    <cellStyle name="Normal 12 2 3 4 2 4" xfId="29180" xr:uid="{56AD2FB5-7014-490D-BF65-6CF49AD2E265}"/>
    <cellStyle name="Normal 12 2 3 4 2 5" xfId="20733" xr:uid="{F1E96FB8-EFAC-4279-A0F1-E7E87D94BF47}"/>
    <cellStyle name="Normal 12 2 3 4 3" xfId="5908" xr:uid="{00000000-0005-0000-0000-0000020E0000}"/>
    <cellStyle name="Normal 12 2 3 4 3 2" xfId="14358" xr:uid="{E845BA68-8616-4D2F-82FA-CD118D118F93}"/>
    <cellStyle name="Normal 12 2 3 4 3 2 2" xfId="40532" xr:uid="{AE3FF85E-42E1-48A8-A666-1385C754BFA5}"/>
    <cellStyle name="Normal 12 2 3 4 3 3" xfId="31253" xr:uid="{BBC20252-5020-4915-B49B-775C9B7EBD8A}"/>
    <cellStyle name="Normal 12 2 3 4 3 4" xfId="22805" xr:uid="{DE2AD675-CBC7-4FE7-A3E9-31E84ED3BC3C}"/>
    <cellStyle name="Normal 12 2 3 4 4" xfId="10140" xr:uid="{468DEC43-CA55-42D2-BD33-F6A1C197F0C9}"/>
    <cellStyle name="Normal 12 2 3 4 4 2" xfId="36315" xr:uid="{4A7C6729-3EB4-42A4-AA99-ABC16E32E5E2}"/>
    <cellStyle name="Normal 12 2 3 4 5" xfId="27035" xr:uid="{8F3C11C1-6811-4ADB-9604-D0EECC5EF835}"/>
    <cellStyle name="Normal 12 2 3 4 6" xfId="18588" xr:uid="{56BCF374-64A5-4E4D-8653-96F2DFD3A712}"/>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7F1499A3-DAC0-47F5-9CF6-02492A05A008}"/>
    <cellStyle name="Normal 12 2 3 5 2 2 2 2" xfId="43090" xr:uid="{54EEE8E1-CC9A-4257-A254-320B6CBB894D}"/>
    <cellStyle name="Normal 12 2 3 5 2 2 3" xfId="33811" xr:uid="{D7C93BD3-3D50-4B67-BEDA-132FC0F83F67}"/>
    <cellStyle name="Normal 12 2 3 5 2 2 4" xfId="25363" xr:uid="{C15AAD8B-7F94-4285-9E6B-C1403C152170}"/>
    <cellStyle name="Normal 12 2 3 5 2 3" xfId="12698" xr:uid="{4A6BDA3F-1560-4FFA-B833-1877EE5A3EF7}"/>
    <cellStyle name="Normal 12 2 3 5 2 3 2" xfId="38873" xr:uid="{F807FC26-F8E5-41C3-9BD3-6DCDADC33C45}"/>
    <cellStyle name="Normal 12 2 3 5 2 4" xfId="29593" xr:uid="{530DD223-92CB-4D2B-A121-BF6D2A62F72A}"/>
    <cellStyle name="Normal 12 2 3 5 2 5" xfId="21146" xr:uid="{4CD7B820-41A6-4F4F-9C8A-E9B3DB1A6313}"/>
    <cellStyle name="Normal 12 2 3 5 3" xfId="6321" xr:uid="{00000000-0005-0000-0000-0000060E0000}"/>
    <cellStyle name="Normal 12 2 3 5 3 2" xfId="14771" xr:uid="{3C12783A-9B90-498A-A84A-AB476FD2771E}"/>
    <cellStyle name="Normal 12 2 3 5 3 2 2" xfId="40945" xr:uid="{D68B2DB6-E810-41C1-91DF-5158B26F6994}"/>
    <cellStyle name="Normal 12 2 3 5 3 3" xfId="31666" xr:uid="{676F7C38-2024-406F-BC78-D9D87BB0E347}"/>
    <cellStyle name="Normal 12 2 3 5 3 4" xfId="23218" xr:uid="{22313F9F-FFF3-43B6-A41C-199B7FF8C31D}"/>
    <cellStyle name="Normal 12 2 3 5 4" xfId="10553" xr:uid="{6F49F042-D2D5-466D-AE27-0D3AAA3B1C49}"/>
    <cellStyle name="Normal 12 2 3 5 4 2" xfId="36728" xr:uid="{8687243D-F701-45E9-94F1-9276E5C798A8}"/>
    <cellStyle name="Normal 12 2 3 5 5" xfId="27448" xr:uid="{5D71EEE7-65AF-412D-B268-C64FD8EF1017}"/>
    <cellStyle name="Normal 12 2 3 5 6" xfId="19001" xr:uid="{E11B2ED8-1E9C-4E0F-BD4C-1B4E948C7D8D}"/>
    <cellStyle name="Normal 12 2 3 6" xfId="2451" xr:uid="{00000000-0005-0000-0000-0000070E0000}"/>
    <cellStyle name="Normal 12 2 3 6 2" xfId="6734" xr:uid="{00000000-0005-0000-0000-0000080E0000}"/>
    <cellStyle name="Normal 12 2 3 6 2 2" xfId="15184" xr:uid="{B9763DED-59BC-4862-9783-4D9506CA1BBF}"/>
    <cellStyle name="Normal 12 2 3 6 2 2 2" xfId="41358" xr:uid="{3BEA8462-FF97-4E97-9BA5-0CC0B38CA24B}"/>
    <cellStyle name="Normal 12 2 3 6 2 3" xfId="32079" xr:uid="{07672103-07BA-482D-A935-B5D645230F5C}"/>
    <cellStyle name="Normal 12 2 3 6 2 4" xfId="23631" xr:uid="{616B8EBE-6417-4B4B-8108-8EAA6FD29706}"/>
    <cellStyle name="Normal 12 2 3 6 3" xfId="10966" xr:uid="{85FDEFA8-D228-4032-BF50-22007207E8AF}"/>
    <cellStyle name="Normal 12 2 3 6 3 2" xfId="37141" xr:uid="{141535CA-7B26-406A-BEDA-049C67C1A49F}"/>
    <cellStyle name="Normal 12 2 3 6 4" xfId="27861" xr:uid="{D10E096A-9595-4683-872D-09C3AE19004F}"/>
    <cellStyle name="Normal 12 2 3 6 5" xfId="19414" xr:uid="{332E4A05-1C60-4464-9D40-C966F11F87A6}"/>
    <cellStyle name="Normal 12 2 3 7" xfId="4668" xr:uid="{00000000-0005-0000-0000-0000090E0000}"/>
    <cellStyle name="Normal 12 2 3 7 2" xfId="13118" xr:uid="{E1F3515D-5A15-40B6-A95C-35196D30BBAA}"/>
    <cellStyle name="Normal 12 2 3 7 2 2" xfId="39292" xr:uid="{A04EC291-F96A-4F16-B4B6-0AAB2A5A0BDF}"/>
    <cellStyle name="Normal 12 2 3 7 3" xfId="30013" xr:uid="{4B57C3AB-3661-4FE8-8094-137B8623F32E}"/>
    <cellStyle name="Normal 12 2 3 7 4" xfId="21565" xr:uid="{547A37AE-D03F-4C8F-8CD3-E31BF3B2F4FD}"/>
    <cellStyle name="Normal 12 2 3 8" xfId="8900" xr:uid="{E7C42851-80F4-47B1-BEF0-8FB5634C46E3}"/>
    <cellStyle name="Normal 12 2 3 8 2" xfId="35075" xr:uid="{BD844781-BE87-4C9A-AC77-5BA999917F01}"/>
    <cellStyle name="Normal 12 2 3 9" xfId="34243" xr:uid="{D697800B-9EED-4482-AE19-CA323E7EC7E4}"/>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21614FAE-6DCA-496D-9F47-981BDCBF1C9E}"/>
    <cellStyle name="Normal 12 2 4 2 2 2 2" xfId="41848" xr:uid="{CB2EFCDD-5F60-411A-9EFA-54AF887A11E7}"/>
    <cellStyle name="Normal 12 2 4 2 2 3" xfId="32569" xr:uid="{5998F965-B211-4AC7-8EAF-568411B1315E}"/>
    <cellStyle name="Normal 12 2 4 2 2 4" xfId="24121" xr:uid="{D3D87786-3A69-4CCB-899C-65EEB9EC07A6}"/>
    <cellStyle name="Normal 12 2 4 2 3" xfId="11456" xr:uid="{78B2E3D1-EDF6-4A61-BAC8-7C5479C9D83A}"/>
    <cellStyle name="Normal 12 2 4 2 3 2" xfId="37631" xr:uid="{8561C6D1-5AA2-4253-8304-B0088E76520C}"/>
    <cellStyle name="Normal 12 2 4 2 4" xfId="28351" xr:uid="{E98A5A11-9182-4A37-851F-0A9E5E641A28}"/>
    <cellStyle name="Normal 12 2 4 2 5" xfId="19904" xr:uid="{45BAF4B0-13D2-41EC-95B8-B5C5ECC309C4}"/>
    <cellStyle name="Normal 12 2 4 3" xfId="5079" xr:uid="{00000000-0005-0000-0000-00000D0E0000}"/>
    <cellStyle name="Normal 12 2 4 3 2" xfId="13529" xr:uid="{36CA10E5-D48D-47B9-90C6-677CDF2C4AC4}"/>
    <cellStyle name="Normal 12 2 4 3 2 2" xfId="39703" xr:uid="{E2AD7DE2-65E2-48FE-B0EC-3108B54B314E}"/>
    <cellStyle name="Normal 12 2 4 3 3" xfId="30424" xr:uid="{4E912076-EEF8-4CAB-9A32-5C3D593F7A4F}"/>
    <cellStyle name="Normal 12 2 4 3 4" xfId="21976" xr:uid="{B2900A95-F470-4CFD-99DF-FF56E8A5081B}"/>
    <cellStyle name="Normal 12 2 4 4" xfId="9311" xr:uid="{C03547E8-A49F-47C4-AA2B-6DE1AB962B3D}"/>
    <cellStyle name="Normal 12 2 4 4 2" xfId="35486" xr:uid="{C3D8F011-DFFE-4F8F-B12E-5D4DEE674A6C}"/>
    <cellStyle name="Normal 12 2 4 5" xfId="34657" xr:uid="{CFC63045-A4C8-439E-A0C8-1BE79A912166}"/>
    <cellStyle name="Normal 12 2 4 6" xfId="26206" xr:uid="{3C5ABC5A-3AAC-43F9-954C-DD787D2BCC61}"/>
    <cellStyle name="Normal 12 2 4 7" xfId="17759" xr:uid="{798D370D-E507-463A-A4AA-7F02090D91FB}"/>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25B1859F-6D1B-4C18-BDFE-4713C9CBAF00}"/>
    <cellStyle name="Normal 12 2 5 2 2 2 2" xfId="42261" xr:uid="{6C3572D7-B92A-4142-9708-2195E0F28E28}"/>
    <cellStyle name="Normal 12 2 5 2 2 3" xfId="32982" xr:uid="{5EFB763F-DF0B-4D2B-BEA9-AD1FD9E75297}"/>
    <cellStyle name="Normal 12 2 5 2 2 4" xfId="24534" xr:uid="{3E3293A4-AC98-4F51-87C1-41997502773D}"/>
    <cellStyle name="Normal 12 2 5 2 3" xfId="11869" xr:uid="{7E07E8A4-414B-43C8-A771-54BE8B1777B2}"/>
    <cellStyle name="Normal 12 2 5 2 3 2" xfId="38044" xr:uid="{5424F0A1-7427-40B5-B9BA-4639E4C9BD01}"/>
    <cellStyle name="Normal 12 2 5 2 4" xfId="28764" xr:uid="{09527302-96AC-488D-8764-8BC4B3BE3E15}"/>
    <cellStyle name="Normal 12 2 5 2 5" xfId="20317" xr:uid="{B8038E0C-DBAD-4A01-956F-FB9D804B92B3}"/>
    <cellStyle name="Normal 12 2 5 3" xfId="5492" xr:uid="{00000000-0005-0000-0000-0000110E0000}"/>
    <cellStyle name="Normal 12 2 5 3 2" xfId="13942" xr:uid="{F9C05C80-FC03-4E44-B95D-7C3B3B96863E}"/>
    <cellStyle name="Normal 12 2 5 3 2 2" xfId="40116" xr:uid="{6343D741-B062-484E-8D25-68F134459F0B}"/>
    <cellStyle name="Normal 12 2 5 3 3" xfId="30837" xr:uid="{5A61D881-D05D-44D9-BEA2-5DDC2CDFA8CF}"/>
    <cellStyle name="Normal 12 2 5 3 4" xfId="22389" xr:uid="{AEEDF682-BAE5-4A4B-B09F-ADF12DF10800}"/>
    <cellStyle name="Normal 12 2 5 4" xfId="9724" xr:uid="{8B607E5D-CCB0-4C0B-8FAB-D844EE60F1A0}"/>
    <cellStyle name="Normal 12 2 5 4 2" xfId="35899" xr:uid="{7BFAB454-5B7A-4191-9800-12397BC1C79D}"/>
    <cellStyle name="Normal 12 2 5 5" xfId="26619" xr:uid="{345AAA24-2447-4F00-9A45-D3FA3DD594F8}"/>
    <cellStyle name="Normal 12 2 5 6" xfId="18172" xr:uid="{1A2532A9-7687-48E8-889A-719DECF0556E}"/>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99B28185-C854-43C2-8D3B-E10B624E42E7}"/>
    <cellStyle name="Normal 12 2 6 2 2 2 2" xfId="42674" xr:uid="{70F106FA-0730-40A4-A436-49104FBB38DF}"/>
    <cellStyle name="Normal 12 2 6 2 2 3" xfId="33395" xr:uid="{4C1EF8D6-4558-456E-965D-91DE2C37248A}"/>
    <cellStyle name="Normal 12 2 6 2 2 4" xfId="24947" xr:uid="{45DBD2A1-3EE4-4ADF-8A11-1EB5574619B3}"/>
    <cellStyle name="Normal 12 2 6 2 3" xfId="12282" xr:uid="{0673DBDA-17CB-4298-BE5D-94BE1D996877}"/>
    <cellStyle name="Normal 12 2 6 2 3 2" xfId="38457" xr:uid="{AFBF466F-0A89-461A-A2EF-AE3E89DCCD23}"/>
    <cellStyle name="Normal 12 2 6 2 4" xfId="29177" xr:uid="{BF6499D7-680B-4046-AC19-AF6FC52CBEB2}"/>
    <cellStyle name="Normal 12 2 6 2 5" xfId="20730" xr:uid="{4059EC4F-AE4F-498E-8906-9842C3B326FE}"/>
    <cellStyle name="Normal 12 2 6 3" xfId="5905" xr:uid="{00000000-0005-0000-0000-0000150E0000}"/>
    <cellStyle name="Normal 12 2 6 3 2" xfId="14355" xr:uid="{28336144-DA97-4C3B-AB25-E6534F9A484F}"/>
    <cellStyle name="Normal 12 2 6 3 2 2" xfId="40529" xr:uid="{140E904C-A008-4395-8E9B-D6E5396BA1AC}"/>
    <cellStyle name="Normal 12 2 6 3 3" xfId="31250" xr:uid="{14A1A23A-B3DC-458D-9312-A1788665D1C5}"/>
    <cellStyle name="Normal 12 2 6 3 4" xfId="22802" xr:uid="{91C528B1-99A3-447C-B1C8-22E8B0D3026C}"/>
    <cellStyle name="Normal 12 2 6 4" xfId="10137" xr:uid="{2B09F151-B075-4083-B617-AD61E9E98E36}"/>
    <cellStyle name="Normal 12 2 6 4 2" xfId="36312" xr:uid="{110406B0-D5CC-46B6-A82C-FC040C633149}"/>
    <cellStyle name="Normal 12 2 6 5" xfId="27032" xr:uid="{42584ECC-B3BB-4F3E-8719-D4E60D16DAD2}"/>
    <cellStyle name="Normal 12 2 6 6" xfId="18585" xr:uid="{74AAA72E-FAA2-4339-9A2E-19EA1C82412E}"/>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CB53D471-14CC-4A94-97FD-BB4354E35068}"/>
    <cellStyle name="Normal 12 2 7 2 2 2 2" xfId="43087" xr:uid="{FBCEAD91-332C-4EF8-BF35-E7FE5B2B5228}"/>
    <cellStyle name="Normal 12 2 7 2 2 3" xfId="33808" xr:uid="{0F6C50DF-087C-4D21-87CD-819B1E71CD2E}"/>
    <cellStyle name="Normal 12 2 7 2 2 4" xfId="25360" xr:uid="{0B19A1FA-1C4F-447B-89E4-0582109C213A}"/>
    <cellStyle name="Normal 12 2 7 2 3" xfId="12695" xr:uid="{7F3F6E7A-5BA1-48E1-8712-61B10C7D45A2}"/>
    <cellStyle name="Normal 12 2 7 2 3 2" xfId="38870" xr:uid="{A5AE05A8-3B72-46CA-80BA-BCAC9DE51027}"/>
    <cellStyle name="Normal 12 2 7 2 4" xfId="29590" xr:uid="{3D4AA1D4-2C46-4B9B-BBB1-CAAF83E37D3A}"/>
    <cellStyle name="Normal 12 2 7 2 5" xfId="21143" xr:uid="{86E3EB84-A3C4-45A7-AD45-B6D5B8258E7A}"/>
    <cellStyle name="Normal 12 2 7 3" xfId="6318" xr:uid="{00000000-0005-0000-0000-0000190E0000}"/>
    <cellStyle name="Normal 12 2 7 3 2" xfId="14768" xr:uid="{46321E0C-84D9-461E-B5F6-B5AD6098D0F5}"/>
    <cellStyle name="Normal 12 2 7 3 2 2" xfId="40942" xr:uid="{A667215C-20B9-41BD-B88C-22153A0FCEF4}"/>
    <cellStyle name="Normal 12 2 7 3 3" xfId="31663" xr:uid="{C004E831-FC90-44D2-8532-5A99EC405BDA}"/>
    <cellStyle name="Normal 12 2 7 3 4" xfId="23215" xr:uid="{87A79696-07CA-42F4-8CE7-D96690BCBA8C}"/>
    <cellStyle name="Normal 12 2 7 4" xfId="10550" xr:uid="{D43C0CBA-65CA-444D-A142-D7088023B70C}"/>
    <cellStyle name="Normal 12 2 7 4 2" xfId="36725" xr:uid="{02FFC764-1D18-4CC9-86C8-03B43A0D1E57}"/>
    <cellStyle name="Normal 12 2 7 5" xfId="27445" xr:uid="{5939D619-7EA7-4353-B4FD-19A6BF70B1D6}"/>
    <cellStyle name="Normal 12 2 7 6" xfId="18998" xr:uid="{77744222-1DFC-48DA-B66C-B1A120011DB1}"/>
    <cellStyle name="Normal 12 2 8" xfId="2448" xr:uid="{00000000-0005-0000-0000-00001A0E0000}"/>
    <cellStyle name="Normal 12 2 8 2" xfId="6731" xr:uid="{00000000-0005-0000-0000-00001B0E0000}"/>
    <cellStyle name="Normal 12 2 8 2 2" xfId="15181" xr:uid="{E64EDB5F-4EAD-4EF4-9ECA-E5F903DB4DAD}"/>
    <cellStyle name="Normal 12 2 8 2 2 2" xfId="41355" xr:uid="{111C9C8C-3581-4EA5-A84C-1D4035077CE8}"/>
    <cellStyle name="Normal 12 2 8 2 3" xfId="32076" xr:uid="{778858E1-387D-4291-B036-CE4EB3B500A7}"/>
    <cellStyle name="Normal 12 2 8 2 4" xfId="23628" xr:uid="{D55A5A43-493B-4F3D-BC87-977BA72FAE1E}"/>
    <cellStyle name="Normal 12 2 8 3" xfId="10963" xr:uid="{13DF188F-1345-4D18-A02D-18844FCB4118}"/>
    <cellStyle name="Normal 12 2 8 3 2" xfId="37138" xr:uid="{14B7DEA0-CAC9-43BF-9C50-5DB3ED1CB080}"/>
    <cellStyle name="Normal 12 2 8 4" xfId="27858" xr:uid="{792AFBD7-BD0E-4B39-807D-86F0E6707A65}"/>
    <cellStyle name="Normal 12 2 8 5" xfId="19411" xr:uid="{76BDF734-306D-4F24-B224-B1145EC7493E}"/>
    <cellStyle name="Normal 12 2 9" xfId="4665" xr:uid="{00000000-0005-0000-0000-00001C0E0000}"/>
    <cellStyle name="Normal 12 2 9 2" xfId="13115" xr:uid="{A06F0F77-24C1-49EB-8C95-882B35EEDE7C}"/>
    <cellStyle name="Normal 12 2 9 2 2" xfId="39289" xr:uid="{0B2B105B-A836-4931-9E23-4A3BF89CC576}"/>
    <cellStyle name="Normal 12 2 9 3" xfId="30010" xr:uid="{CD30C87C-C43F-4C04-BD2F-1EBDA463A519}"/>
    <cellStyle name="Normal 12 2 9 4" xfId="21562" xr:uid="{F090F2F4-EC02-4117-BE15-70E44E986438}"/>
    <cellStyle name="Normal 12 3" xfId="264" xr:uid="{00000000-0005-0000-0000-00001D0E0000}"/>
    <cellStyle name="Normal 12 3 10" xfId="34244" xr:uid="{EDDFBEF6-C8C0-4177-849D-0362E3107ABD}"/>
    <cellStyle name="Normal 12 3 11" xfId="25796" xr:uid="{A354CD12-B7D4-42FA-B959-ACFE2BF10345}"/>
    <cellStyle name="Normal 12 3 12" xfId="17349" xr:uid="{B52B722B-4DCD-4714-92E0-E664B5003E69}"/>
    <cellStyle name="Normal 12 3 2" xfId="265" xr:uid="{00000000-0005-0000-0000-00001E0E0000}"/>
    <cellStyle name="Normal 12 3 2 10" xfId="25797" xr:uid="{DBD31CDA-AC7F-4E52-BDDC-DD6A5F4498D3}"/>
    <cellStyle name="Normal 12 3 2 11" xfId="17350" xr:uid="{F9F16FDB-9AAD-4AB8-BD25-2063799386C2}"/>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34FA8DFC-694F-4C31-B442-6DFE6775F621}"/>
    <cellStyle name="Normal 12 3 2 2 2 2 2 2" xfId="41853" xr:uid="{C243D651-674F-425B-B7DF-ED5A58C1A3A7}"/>
    <cellStyle name="Normal 12 3 2 2 2 2 3" xfId="32574" xr:uid="{9373A071-4767-4B98-BB96-786FCB2ADFC2}"/>
    <cellStyle name="Normal 12 3 2 2 2 2 4" xfId="24126" xr:uid="{63BD9506-E63A-4A26-863F-E10815AF8252}"/>
    <cellStyle name="Normal 12 3 2 2 2 3" xfId="11461" xr:uid="{D5462763-D8B4-4642-A2DF-A43F9F6ABFD4}"/>
    <cellStyle name="Normal 12 3 2 2 2 3 2" xfId="37636" xr:uid="{558F2F30-6464-4AF2-A310-4CE59579A6D9}"/>
    <cellStyle name="Normal 12 3 2 2 2 4" xfId="28356" xr:uid="{FBC2DBCD-06FC-4685-97F3-1354C439C76E}"/>
    <cellStyle name="Normal 12 3 2 2 2 5" xfId="19909" xr:uid="{02581C47-7C8B-48EC-B19A-C2CFD5F285B1}"/>
    <cellStyle name="Normal 12 3 2 2 3" xfId="5084" xr:uid="{00000000-0005-0000-0000-0000220E0000}"/>
    <cellStyle name="Normal 12 3 2 2 3 2" xfId="13534" xr:uid="{49C5A453-57F8-425F-A2B6-BC2B0971A9DB}"/>
    <cellStyle name="Normal 12 3 2 2 3 2 2" xfId="39708" xr:uid="{7C4975D9-FF39-4C63-A56F-63024255B68E}"/>
    <cellStyle name="Normal 12 3 2 2 3 3" xfId="30429" xr:uid="{43595EDA-5842-41B4-B8E9-BB6BD3FC3024}"/>
    <cellStyle name="Normal 12 3 2 2 3 4" xfId="21981" xr:uid="{00104B5B-6977-4495-9B53-61835A8E33C9}"/>
    <cellStyle name="Normal 12 3 2 2 4" xfId="9316" xr:uid="{D1B68EFC-FC2D-427D-98FB-EAEBBB25797E}"/>
    <cellStyle name="Normal 12 3 2 2 4 2" xfId="35491" xr:uid="{63B903FC-FC88-4B4E-A747-1A7343C090C2}"/>
    <cellStyle name="Normal 12 3 2 2 5" xfId="34662" xr:uid="{88BC585F-8F09-4FFD-A542-B9D4C9D464AD}"/>
    <cellStyle name="Normal 12 3 2 2 6" xfId="26211" xr:uid="{DE2C314D-1CA0-45CD-8FBA-026007AAB49C}"/>
    <cellStyle name="Normal 12 3 2 2 7" xfId="17764" xr:uid="{0C0FFE21-EDDB-43A3-AAA6-4BEEB7F5A4F7}"/>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1E2F3C7B-8FD7-4F46-B2E7-0F4E38463144}"/>
    <cellStyle name="Normal 12 3 2 3 2 2 2 2" xfId="42266" xr:uid="{9AB88390-6204-4A4E-A9EB-6B7681772B15}"/>
    <cellStyle name="Normal 12 3 2 3 2 2 3" xfId="32987" xr:uid="{92CF12F5-C05D-4BD5-B99F-A908E66ABEA5}"/>
    <cellStyle name="Normal 12 3 2 3 2 2 4" xfId="24539" xr:uid="{B19EA643-DBCC-40EF-A356-E18079B4DA27}"/>
    <cellStyle name="Normal 12 3 2 3 2 3" xfId="11874" xr:uid="{DF5240F1-50C5-40DC-9D07-A533250CA09B}"/>
    <cellStyle name="Normal 12 3 2 3 2 3 2" xfId="38049" xr:uid="{31017254-2D52-48E6-AFE5-0E4BC1203234}"/>
    <cellStyle name="Normal 12 3 2 3 2 4" xfId="28769" xr:uid="{9DD38964-C280-4573-A161-C179F6867A5C}"/>
    <cellStyle name="Normal 12 3 2 3 2 5" xfId="20322" xr:uid="{78DAE6E6-09EB-4BE5-8382-3CEFE27090E2}"/>
    <cellStyle name="Normal 12 3 2 3 3" xfId="5497" xr:uid="{00000000-0005-0000-0000-0000260E0000}"/>
    <cellStyle name="Normal 12 3 2 3 3 2" xfId="13947" xr:uid="{0E7C636F-4F2E-42A4-AB64-FEDB4A77D4B7}"/>
    <cellStyle name="Normal 12 3 2 3 3 2 2" xfId="40121" xr:uid="{1C1D3024-E20F-4347-B549-C81963A883CC}"/>
    <cellStyle name="Normal 12 3 2 3 3 3" xfId="30842" xr:uid="{C01A7173-89AB-4B96-B227-B4E3639D542A}"/>
    <cellStyle name="Normal 12 3 2 3 3 4" xfId="22394" xr:uid="{CD4BFB13-E5C3-4EE9-B147-965645B86035}"/>
    <cellStyle name="Normal 12 3 2 3 4" xfId="9729" xr:uid="{D93E00BF-BA59-43E9-97F1-DAEB92E98E9D}"/>
    <cellStyle name="Normal 12 3 2 3 4 2" xfId="35904" xr:uid="{3CA75513-4E20-48C7-9F61-517E58BD97DD}"/>
    <cellStyle name="Normal 12 3 2 3 5" xfId="26624" xr:uid="{94494856-1036-4D3F-93A5-17A7D1D77069}"/>
    <cellStyle name="Normal 12 3 2 3 6" xfId="18177" xr:uid="{CFAA52BC-D6E0-4DC4-9053-642FA61E8CBB}"/>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6C031FCE-FF32-4604-B37D-EA558238417C}"/>
    <cellStyle name="Normal 12 3 2 4 2 2 2 2" xfId="42679" xr:uid="{19C9513E-5F39-426D-838D-FBB7B913B2A2}"/>
    <cellStyle name="Normal 12 3 2 4 2 2 3" xfId="33400" xr:uid="{1A5B3F7E-2AE8-418B-A22C-0E4B11D77A05}"/>
    <cellStyle name="Normal 12 3 2 4 2 2 4" xfId="24952" xr:uid="{F6F86986-F8F7-4C02-97FF-290B45AACB7F}"/>
    <cellStyle name="Normal 12 3 2 4 2 3" xfId="12287" xr:uid="{25FFFA92-0DC6-4720-86CD-6767AD47B58A}"/>
    <cellStyle name="Normal 12 3 2 4 2 3 2" xfId="38462" xr:uid="{A6A06531-2753-4886-B77D-07D90873B0C4}"/>
    <cellStyle name="Normal 12 3 2 4 2 4" xfId="29182" xr:uid="{D46A0B4B-5019-464B-9D98-0771F5FEC81D}"/>
    <cellStyle name="Normal 12 3 2 4 2 5" xfId="20735" xr:uid="{81E8DAAA-24D2-4A8E-980E-8CA4B4B00A24}"/>
    <cellStyle name="Normal 12 3 2 4 3" xfId="5910" xr:uid="{00000000-0005-0000-0000-00002A0E0000}"/>
    <cellStyle name="Normal 12 3 2 4 3 2" xfId="14360" xr:uid="{23C8791E-C95D-420E-90C0-364B97E069CE}"/>
    <cellStyle name="Normal 12 3 2 4 3 2 2" xfId="40534" xr:uid="{B79715D1-F5C0-4B28-99D3-3AF44E565126}"/>
    <cellStyle name="Normal 12 3 2 4 3 3" xfId="31255" xr:uid="{73DC7C99-8D6A-40B8-89C3-92330A85526F}"/>
    <cellStyle name="Normal 12 3 2 4 3 4" xfId="22807" xr:uid="{DE4502E8-D171-4942-9FB2-98C0998A9321}"/>
    <cellStyle name="Normal 12 3 2 4 4" xfId="10142" xr:uid="{91E9738A-627E-4220-88D7-334C8BDBDEC5}"/>
    <cellStyle name="Normal 12 3 2 4 4 2" xfId="36317" xr:uid="{EF86F5AC-02A1-447E-B5B4-F0C3B3126C8F}"/>
    <cellStyle name="Normal 12 3 2 4 5" xfId="27037" xr:uid="{C1F071A9-BE6B-4ACE-848B-7B05F291E911}"/>
    <cellStyle name="Normal 12 3 2 4 6" xfId="18590" xr:uid="{2BC670C8-4375-4DEA-9623-E737876B7E1A}"/>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18E47F44-E231-42EF-84D1-919C06B90843}"/>
    <cellStyle name="Normal 12 3 2 5 2 2 2 2" xfId="43092" xr:uid="{1DB1FD41-CB6D-4AA5-B73C-1390C7166C9E}"/>
    <cellStyle name="Normal 12 3 2 5 2 2 3" xfId="33813" xr:uid="{0C8F9F32-03EE-4F59-B004-EFE9A53C6D2B}"/>
    <cellStyle name="Normal 12 3 2 5 2 2 4" xfId="25365" xr:uid="{720DC026-39D1-4BD8-9FB7-545DB72A7126}"/>
    <cellStyle name="Normal 12 3 2 5 2 3" xfId="12700" xr:uid="{0999441E-95D7-4728-BC6D-04C227AF19D7}"/>
    <cellStyle name="Normal 12 3 2 5 2 3 2" xfId="38875" xr:uid="{7880F97F-C98B-43F8-806D-37CAF980CA47}"/>
    <cellStyle name="Normal 12 3 2 5 2 4" xfId="29595" xr:uid="{C0F1BD80-42B1-497D-9DBE-CC193BCAAF42}"/>
    <cellStyle name="Normal 12 3 2 5 2 5" xfId="21148" xr:uid="{DC3BD99A-736E-4B15-A57F-5B3D872E7E11}"/>
    <cellStyle name="Normal 12 3 2 5 3" xfId="6323" xr:uid="{00000000-0005-0000-0000-00002E0E0000}"/>
    <cellStyle name="Normal 12 3 2 5 3 2" xfId="14773" xr:uid="{8DB590F2-B587-4396-B52B-365112C87EE7}"/>
    <cellStyle name="Normal 12 3 2 5 3 2 2" xfId="40947" xr:uid="{2445FF5D-D1D6-4FAB-854B-B7B82FDA1266}"/>
    <cellStyle name="Normal 12 3 2 5 3 3" xfId="31668" xr:uid="{1C1A208A-C99F-45D1-A9E9-DDB906405095}"/>
    <cellStyle name="Normal 12 3 2 5 3 4" xfId="23220" xr:uid="{A1653861-B030-42A7-A79A-8977D9A7E2D3}"/>
    <cellStyle name="Normal 12 3 2 5 4" xfId="10555" xr:uid="{7251D0AA-9203-4DD8-A46C-6F57CA2D5CA1}"/>
    <cellStyle name="Normal 12 3 2 5 4 2" xfId="36730" xr:uid="{F102D6AD-57F6-4404-BD7D-BBF6F14ACC3C}"/>
    <cellStyle name="Normal 12 3 2 5 5" xfId="27450" xr:uid="{5858A435-8B09-4D29-9629-FF16B8200D42}"/>
    <cellStyle name="Normal 12 3 2 5 6" xfId="19003" xr:uid="{9AE2C530-73CD-4971-9063-B91CB594CEF7}"/>
    <cellStyle name="Normal 12 3 2 6" xfId="2453" xr:uid="{00000000-0005-0000-0000-00002F0E0000}"/>
    <cellStyle name="Normal 12 3 2 6 2" xfId="6736" xr:uid="{00000000-0005-0000-0000-0000300E0000}"/>
    <cellStyle name="Normal 12 3 2 6 2 2" xfId="15186" xr:uid="{FCFDE974-BEBE-47A6-94A4-C5066F0BA582}"/>
    <cellStyle name="Normal 12 3 2 6 2 2 2" xfId="41360" xr:uid="{5FEAEACD-E437-417D-AAE6-3E7778769693}"/>
    <cellStyle name="Normal 12 3 2 6 2 3" xfId="32081" xr:uid="{3909CA8E-3E4C-40D0-950A-C1800631BDD5}"/>
    <cellStyle name="Normal 12 3 2 6 2 4" xfId="23633" xr:uid="{49847A34-2F7F-42AA-B2EC-6C88AB5FEB70}"/>
    <cellStyle name="Normal 12 3 2 6 3" xfId="10968" xr:uid="{48BE04E1-92EA-4BA6-A6E8-7F032CA5979D}"/>
    <cellStyle name="Normal 12 3 2 6 3 2" xfId="37143" xr:uid="{B7E9F651-EE3D-43AF-BB0A-BC4FFAFA9F72}"/>
    <cellStyle name="Normal 12 3 2 6 4" xfId="27863" xr:uid="{5214BE48-A3B6-4479-9E1B-5B023363D1AF}"/>
    <cellStyle name="Normal 12 3 2 6 5" xfId="19416" xr:uid="{15D13D3F-7E65-4C12-BA64-029B0494533F}"/>
    <cellStyle name="Normal 12 3 2 7" xfId="4670" xr:uid="{00000000-0005-0000-0000-0000310E0000}"/>
    <cellStyle name="Normal 12 3 2 7 2" xfId="13120" xr:uid="{DA78AB8F-F567-42E1-A389-F7395CF12FBB}"/>
    <cellStyle name="Normal 12 3 2 7 2 2" xfId="39294" xr:uid="{374D2FEC-F099-46CD-98DD-EE8D49B389DC}"/>
    <cellStyle name="Normal 12 3 2 7 3" xfId="30015" xr:uid="{1DE5C343-0039-466B-947F-3A25D2C413EF}"/>
    <cellStyle name="Normal 12 3 2 7 4" xfId="21567" xr:uid="{88E88FBB-AA51-49A4-8538-73DB93D7DFEF}"/>
    <cellStyle name="Normal 12 3 2 8" xfId="8902" xr:uid="{0426811B-6134-4D46-8028-FA0CE1D921BE}"/>
    <cellStyle name="Normal 12 3 2 8 2" xfId="35077" xr:uid="{1369A318-48F2-4A52-B67C-FF1AA2DD0392}"/>
    <cellStyle name="Normal 12 3 2 9" xfId="34245" xr:uid="{81EF81FD-2A7F-4794-8589-E9994165ACFB}"/>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8FB75260-0EF4-484B-900B-FFDFCC4374ED}"/>
    <cellStyle name="Normal 12 3 3 2 2 2 2" xfId="41852" xr:uid="{9002F2A8-6D39-4596-8094-84C01D894CA0}"/>
    <cellStyle name="Normal 12 3 3 2 2 3" xfId="32573" xr:uid="{EAE1DE27-B831-4337-83FB-CF89E1765E73}"/>
    <cellStyle name="Normal 12 3 3 2 2 4" xfId="24125" xr:uid="{FB0DE374-F76C-46F3-9C7B-DFD615F0B6FD}"/>
    <cellStyle name="Normal 12 3 3 2 3" xfId="11460" xr:uid="{DA33615B-FC04-4D8E-84B3-957566755E25}"/>
    <cellStyle name="Normal 12 3 3 2 3 2" xfId="37635" xr:uid="{0850AFC2-3292-42E0-B7FF-C0C5522CF017}"/>
    <cellStyle name="Normal 12 3 3 2 4" xfId="28355" xr:uid="{4E18861E-F3B0-45E6-95DF-007F9E6C6FEA}"/>
    <cellStyle name="Normal 12 3 3 2 5" xfId="19908" xr:uid="{31476105-86EB-4CA2-A68E-B97ED4D90223}"/>
    <cellStyle name="Normal 12 3 3 3" xfId="5083" xr:uid="{00000000-0005-0000-0000-0000350E0000}"/>
    <cellStyle name="Normal 12 3 3 3 2" xfId="13533" xr:uid="{33188895-A9D6-4625-95C0-D9F5100147AC}"/>
    <cellStyle name="Normal 12 3 3 3 2 2" xfId="39707" xr:uid="{E8D8D99E-9248-4E10-A63C-882CB0F58AE3}"/>
    <cellStyle name="Normal 12 3 3 3 3" xfId="30428" xr:uid="{7E0E479E-FB65-4D5A-A51C-BFF99B0CA58E}"/>
    <cellStyle name="Normal 12 3 3 3 4" xfId="21980" xr:uid="{89CAA1BF-B3DA-481E-B4C8-C9248F6AFBBF}"/>
    <cellStyle name="Normal 12 3 3 4" xfId="9315" xr:uid="{E4B8EEB7-9054-4BBF-B0BF-5102130AF6DE}"/>
    <cellStyle name="Normal 12 3 3 4 2" xfId="35490" xr:uid="{5874D47B-E4D7-4F48-8D43-A31DB5010F82}"/>
    <cellStyle name="Normal 12 3 3 5" xfId="34661" xr:uid="{96C19DE0-1CBF-4337-8FAC-256AA744BAB7}"/>
    <cellStyle name="Normal 12 3 3 6" xfId="26210" xr:uid="{AF2152C9-1B4C-49C7-BA7A-45688557F193}"/>
    <cellStyle name="Normal 12 3 3 7" xfId="17763" xr:uid="{9E544472-FF8D-4F56-BCC8-C89C6B790B35}"/>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31AD0D5A-4BF2-4190-8FE8-F6BBE8DFF6C8}"/>
    <cellStyle name="Normal 12 3 4 2 2 2 2" xfId="42265" xr:uid="{56E8C3EC-E568-454C-90C4-015B61DF5B59}"/>
    <cellStyle name="Normal 12 3 4 2 2 3" xfId="32986" xr:uid="{961051F0-81C1-47B2-B6A2-0B7CB8203399}"/>
    <cellStyle name="Normal 12 3 4 2 2 4" xfId="24538" xr:uid="{0F1E41F1-B3DA-4808-B711-0B95602137DD}"/>
    <cellStyle name="Normal 12 3 4 2 3" xfId="11873" xr:uid="{46B11A66-F353-49D8-ABCB-9086EFB8DAA0}"/>
    <cellStyle name="Normal 12 3 4 2 3 2" xfId="38048" xr:uid="{7D5191D7-118F-4135-B135-70C111685785}"/>
    <cellStyle name="Normal 12 3 4 2 4" xfId="28768" xr:uid="{5A79C1D6-69BD-423A-A80E-E3ED7F179230}"/>
    <cellStyle name="Normal 12 3 4 2 5" xfId="20321" xr:uid="{3774B153-4DEC-4494-90D3-00231A362EF3}"/>
    <cellStyle name="Normal 12 3 4 3" xfId="5496" xr:uid="{00000000-0005-0000-0000-0000390E0000}"/>
    <cellStyle name="Normal 12 3 4 3 2" xfId="13946" xr:uid="{BC5CEEDB-B5DE-4AAF-8C20-C57B3E26096E}"/>
    <cellStyle name="Normal 12 3 4 3 2 2" xfId="40120" xr:uid="{1904058F-F3DD-4AC7-BD5E-90C8A1ABE998}"/>
    <cellStyle name="Normal 12 3 4 3 3" xfId="30841" xr:uid="{4ABCEE54-64BA-4392-8530-9011295FA225}"/>
    <cellStyle name="Normal 12 3 4 3 4" xfId="22393" xr:uid="{1549B961-5E91-403E-80B8-ACA013B77713}"/>
    <cellStyle name="Normal 12 3 4 4" xfId="9728" xr:uid="{425B3BE9-AEA1-43FE-8E2B-9ADD8DD4348F}"/>
    <cellStyle name="Normal 12 3 4 4 2" xfId="35903" xr:uid="{B3FC0362-C441-48A2-BF5C-B216B0E0CA58}"/>
    <cellStyle name="Normal 12 3 4 5" xfId="26623" xr:uid="{7BEC8B4C-9966-4F1D-90D8-D79321CAFC6A}"/>
    <cellStyle name="Normal 12 3 4 6" xfId="18176" xr:uid="{5E488BED-0D59-458F-A3B4-B4D1975BD8B7}"/>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EC2DB5E0-EDFB-4AA8-BAF5-FA20A2EF35C5}"/>
    <cellStyle name="Normal 12 3 5 2 2 2 2" xfId="42678" xr:uid="{19674550-3EE3-425C-B4CC-282289E4FC69}"/>
    <cellStyle name="Normal 12 3 5 2 2 3" xfId="33399" xr:uid="{35EAE8D1-AA22-4652-93B4-20CF93AD3DF4}"/>
    <cellStyle name="Normal 12 3 5 2 2 4" xfId="24951" xr:uid="{D8EB8591-79C0-4599-AE70-C5A195308D11}"/>
    <cellStyle name="Normal 12 3 5 2 3" xfId="12286" xr:uid="{8B2D5459-1A6B-4EBE-AC54-0E7C7F963A76}"/>
    <cellStyle name="Normal 12 3 5 2 3 2" xfId="38461" xr:uid="{F6E41054-E0DB-4A0E-A033-843A6488B427}"/>
    <cellStyle name="Normal 12 3 5 2 4" xfId="29181" xr:uid="{3176E13B-188A-4573-B2E7-BB0A99AFCA24}"/>
    <cellStyle name="Normal 12 3 5 2 5" xfId="20734" xr:uid="{837DBC10-3A48-4279-A2FC-BC06114BAA45}"/>
    <cellStyle name="Normal 12 3 5 3" xfId="5909" xr:uid="{00000000-0005-0000-0000-00003D0E0000}"/>
    <cellStyle name="Normal 12 3 5 3 2" xfId="14359" xr:uid="{285D7286-4A62-4E4C-92FC-B14D5C770D97}"/>
    <cellStyle name="Normal 12 3 5 3 2 2" xfId="40533" xr:uid="{F22F5F76-BBFC-474B-BF4E-6708995628F0}"/>
    <cellStyle name="Normal 12 3 5 3 3" xfId="31254" xr:uid="{F01F7C46-1774-49F5-B212-4C87349813F3}"/>
    <cellStyle name="Normal 12 3 5 3 4" xfId="22806" xr:uid="{466DABE1-F890-42A6-A774-D3EFB54FE7D7}"/>
    <cellStyle name="Normal 12 3 5 4" xfId="10141" xr:uid="{FFE530EF-A11C-4CD6-9713-F9708567ED20}"/>
    <cellStyle name="Normal 12 3 5 4 2" xfId="36316" xr:uid="{5E50C8A2-6CCC-4AAC-A8F4-EC0A93CD3EC7}"/>
    <cellStyle name="Normal 12 3 5 5" xfId="27036" xr:uid="{060E3AE6-C303-497E-A639-88517D010CBE}"/>
    <cellStyle name="Normal 12 3 5 6" xfId="18589" xr:uid="{7ED47D03-7F52-4A3B-8758-69C6D334B75B}"/>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89CBAD85-6C1A-4C9E-9254-369389CB9464}"/>
    <cellStyle name="Normal 12 3 6 2 2 2 2" xfId="43091" xr:uid="{15F11C6A-ACCD-4808-A1A1-771859B47E3F}"/>
    <cellStyle name="Normal 12 3 6 2 2 3" xfId="33812" xr:uid="{CAB02AC6-B8C2-45A5-AC23-044FD27F663C}"/>
    <cellStyle name="Normal 12 3 6 2 2 4" xfId="25364" xr:uid="{C00267E0-CB40-4D9C-8075-39DC87174E07}"/>
    <cellStyle name="Normal 12 3 6 2 3" xfId="12699" xr:uid="{84DA7864-E5DF-4314-806F-F91D559C3F62}"/>
    <cellStyle name="Normal 12 3 6 2 3 2" xfId="38874" xr:uid="{E72FAD49-B970-410C-98E7-819A42B854BB}"/>
    <cellStyle name="Normal 12 3 6 2 4" xfId="29594" xr:uid="{C62B3454-494F-40EF-9528-A6D17AF484C5}"/>
    <cellStyle name="Normal 12 3 6 2 5" xfId="21147" xr:uid="{EF444D7F-3AC3-46FB-801E-332AD5192A16}"/>
    <cellStyle name="Normal 12 3 6 3" xfId="6322" xr:uid="{00000000-0005-0000-0000-0000410E0000}"/>
    <cellStyle name="Normal 12 3 6 3 2" xfId="14772" xr:uid="{2534AB21-DAA0-4BEB-9565-C96BB814E506}"/>
    <cellStyle name="Normal 12 3 6 3 2 2" xfId="40946" xr:uid="{C7BBAF68-4FAD-41CF-A22B-07DA29D52568}"/>
    <cellStyle name="Normal 12 3 6 3 3" xfId="31667" xr:uid="{0860DF73-AD57-4318-8A99-1E9649063DBA}"/>
    <cellStyle name="Normal 12 3 6 3 4" xfId="23219" xr:uid="{4C6D1485-13F3-48ED-B244-253F32769AD6}"/>
    <cellStyle name="Normal 12 3 6 4" xfId="10554" xr:uid="{6C9776A4-C516-40F8-8603-5E3FFB6A598D}"/>
    <cellStyle name="Normal 12 3 6 4 2" xfId="36729" xr:uid="{BA776BA0-A298-40EA-BFEF-AEA17DD6F94D}"/>
    <cellStyle name="Normal 12 3 6 5" xfId="27449" xr:uid="{FDA6B07E-DB7F-43B2-925A-231ACD62DA3A}"/>
    <cellStyle name="Normal 12 3 6 6" xfId="19002" xr:uid="{AB4E6C5F-265E-41B0-A571-33AC7ABA8A6B}"/>
    <cellStyle name="Normal 12 3 7" xfId="2452" xr:uid="{00000000-0005-0000-0000-0000420E0000}"/>
    <cellStyle name="Normal 12 3 7 2" xfId="6735" xr:uid="{00000000-0005-0000-0000-0000430E0000}"/>
    <cellStyle name="Normal 12 3 7 2 2" xfId="15185" xr:uid="{0016A278-B0AE-451B-95C8-4FDF0B68635D}"/>
    <cellStyle name="Normal 12 3 7 2 2 2" xfId="41359" xr:uid="{63108A61-5FF1-45D8-A8B3-58EEF1411046}"/>
    <cellStyle name="Normal 12 3 7 2 3" xfId="32080" xr:uid="{00FCDB1F-9221-489C-BE9B-FA3E07104CFB}"/>
    <cellStyle name="Normal 12 3 7 2 4" xfId="23632" xr:uid="{445AC3CE-D7E5-4E92-8679-5ABB8A53BF22}"/>
    <cellStyle name="Normal 12 3 7 3" xfId="10967" xr:uid="{5EB6A705-6F13-4720-9C6A-8C97A157E3F2}"/>
    <cellStyle name="Normal 12 3 7 3 2" xfId="37142" xr:uid="{FE50B66B-37DF-4D48-8E78-0979BC30E125}"/>
    <cellStyle name="Normal 12 3 7 4" xfId="27862" xr:uid="{64765947-B699-4270-BA05-AFBB484CB951}"/>
    <cellStyle name="Normal 12 3 7 5" xfId="19415" xr:uid="{11410202-670B-4E5B-B69C-347D4756D1E3}"/>
    <cellStyle name="Normal 12 3 8" xfId="4669" xr:uid="{00000000-0005-0000-0000-0000440E0000}"/>
    <cellStyle name="Normal 12 3 8 2" xfId="13119" xr:uid="{52B7C109-2D49-4EEF-B5DF-E234BA25734B}"/>
    <cellStyle name="Normal 12 3 8 2 2" xfId="39293" xr:uid="{3D9C3E88-6A9C-4E26-807D-7A9A059A5E3B}"/>
    <cellStyle name="Normal 12 3 8 3" xfId="30014" xr:uid="{310CD025-4598-4567-8229-BC413B0E0DD4}"/>
    <cellStyle name="Normal 12 3 8 4" xfId="21566" xr:uid="{98B2BE8A-9049-436F-B7C0-5C99CEB66F23}"/>
    <cellStyle name="Normal 12 3 9" xfId="8901" xr:uid="{6F5F7A2A-0A61-471C-BC50-E84209E95F2A}"/>
    <cellStyle name="Normal 12 3 9 2" xfId="35076" xr:uid="{B0C6749C-6FC7-47CF-A5C4-4EC931A3CC86}"/>
    <cellStyle name="Normal 12 4" xfId="266" xr:uid="{00000000-0005-0000-0000-0000450E0000}"/>
    <cellStyle name="Normal 12 4 10" xfId="25798" xr:uid="{6BBFDD6B-DE25-464C-B595-C4EB65ACB79F}"/>
    <cellStyle name="Normal 12 4 11" xfId="17351" xr:uid="{2189F9EB-17B4-41F4-9F93-0414784E813F}"/>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04E496EE-B78B-496D-AD72-C5627A1CDEB5}"/>
    <cellStyle name="Normal 12 4 2 2 2 2 2" xfId="41854" xr:uid="{65A81C1B-CCA4-4111-AC54-FC8921C5759E}"/>
    <cellStyle name="Normal 12 4 2 2 2 3" xfId="32575" xr:uid="{20A7A0D2-9E96-4314-978B-93EC87AE1A15}"/>
    <cellStyle name="Normal 12 4 2 2 2 4" xfId="24127" xr:uid="{3EC3E7D3-96B6-4BA6-AED9-3F8298DB453C}"/>
    <cellStyle name="Normal 12 4 2 2 3" xfId="11462" xr:uid="{50192A48-2E62-444C-B26B-BC5DD4D3130F}"/>
    <cellStyle name="Normal 12 4 2 2 3 2" xfId="37637" xr:uid="{44AE176D-A2C0-411C-BD13-195DD1A4DF57}"/>
    <cellStyle name="Normal 12 4 2 2 4" xfId="28357" xr:uid="{A56FCEE3-9A13-4916-BEBC-7832BFEC804F}"/>
    <cellStyle name="Normal 12 4 2 2 5" xfId="19910" xr:uid="{3D4F6117-5414-4520-A483-816838F1624F}"/>
    <cellStyle name="Normal 12 4 2 3" xfId="5085" xr:uid="{00000000-0005-0000-0000-0000490E0000}"/>
    <cellStyle name="Normal 12 4 2 3 2" xfId="13535" xr:uid="{CEA0DC50-C374-4C8A-8B82-C1C4834FFE77}"/>
    <cellStyle name="Normal 12 4 2 3 2 2" xfId="39709" xr:uid="{97500AF9-F232-4B70-B3CC-729DD8421C5A}"/>
    <cellStyle name="Normal 12 4 2 3 3" xfId="30430" xr:uid="{6C29A9CD-5AC2-4219-B8D9-00EE959642E6}"/>
    <cellStyle name="Normal 12 4 2 3 4" xfId="21982" xr:uid="{EB854EEB-C3BE-4B41-8FD4-66BFC443D5B2}"/>
    <cellStyle name="Normal 12 4 2 4" xfId="9317" xr:uid="{39E14459-8002-44BD-9441-156F44B1B730}"/>
    <cellStyle name="Normal 12 4 2 4 2" xfId="35492" xr:uid="{2C3A1A09-11A1-4B86-83BF-B67856CC319D}"/>
    <cellStyle name="Normal 12 4 2 5" xfId="34663" xr:uid="{8200B20B-C64F-49F5-B5FD-9F9737CEADA8}"/>
    <cellStyle name="Normal 12 4 2 6" xfId="26212" xr:uid="{5C24E9E1-DCB4-40CC-9764-D998E5A046E1}"/>
    <cellStyle name="Normal 12 4 2 7" xfId="17765" xr:uid="{18C516E5-D66B-459C-8709-1B9BE956DFC1}"/>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09C0EE40-C3C3-472E-8EA2-86503775BAEC}"/>
    <cellStyle name="Normal 12 4 3 2 2 2 2" xfId="42267" xr:uid="{F5451E2D-0EC5-45DD-9D20-F2AC870A7ADA}"/>
    <cellStyle name="Normal 12 4 3 2 2 3" xfId="32988" xr:uid="{0B0059F7-0AF3-4976-BC1F-85B90684DAE5}"/>
    <cellStyle name="Normal 12 4 3 2 2 4" xfId="24540" xr:uid="{96067F25-724B-4F66-B930-0B1086B0CA99}"/>
    <cellStyle name="Normal 12 4 3 2 3" xfId="11875" xr:uid="{E32274A8-E25B-4545-84FB-FB9E81A70078}"/>
    <cellStyle name="Normal 12 4 3 2 3 2" xfId="38050" xr:uid="{ACFC13FC-6B5F-4A8E-B424-868CD46BB60C}"/>
    <cellStyle name="Normal 12 4 3 2 4" xfId="28770" xr:uid="{1E088064-E82A-4BA2-9EE7-EBAEE73C52B4}"/>
    <cellStyle name="Normal 12 4 3 2 5" xfId="20323" xr:uid="{1176F050-14DC-4F38-BAF1-E6529D7E9EAD}"/>
    <cellStyle name="Normal 12 4 3 3" xfId="5498" xr:uid="{00000000-0005-0000-0000-00004D0E0000}"/>
    <cellStyle name="Normal 12 4 3 3 2" xfId="13948" xr:uid="{6C525E4E-1649-4E54-BB75-082406BC2733}"/>
    <cellStyle name="Normal 12 4 3 3 2 2" xfId="40122" xr:uid="{E9511AAA-F918-4C1C-8652-30CBA7D93539}"/>
    <cellStyle name="Normal 12 4 3 3 3" xfId="30843" xr:uid="{7488E642-C383-476A-8647-F7835B515D49}"/>
    <cellStyle name="Normal 12 4 3 3 4" xfId="22395" xr:uid="{179E60E1-5FB0-4294-9164-C8988450B267}"/>
    <cellStyle name="Normal 12 4 3 4" xfId="9730" xr:uid="{DB2E0C12-FA55-479D-BD24-33C796D02734}"/>
    <cellStyle name="Normal 12 4 3 4 2" xfId="35905" xr:uid="{980D91E4-C975-43BB-8DE6-DA442B05B6C3}"/>
    <cellStyle name="Normal 12 4 3 5" xfId="26625" xr:uid="{18274586-37A4-4AEC-B890-B4CF82396521}"/>
    <cellStyle name="Normal 12 4 3 6" xfId="18178" xr:uid="{641A79AD-AE12-404F-8E24-5C53AF7A05B1}"/>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88B4D234-D887-4B9B-A5A8-87739654CEF5}"/>
    <cellStyle name="Normal 12 4 4 2 2 2 2" xfId="42680" xr:uid="{B58AB1FC-5ECA-42AA-8D4B-6A707B7873F4}"/>
    <cellStyle name="Normal 12 4 4 2 2 3" xfId="33401" xr:uid="{1D776C2D-76F8-4CB1-AE4E-B48750A03734}"/>
    <cellStyle name="Normal 12 4 4 2 2 4" xfId="24953" xr:uid="{C562D066-9444-47A5-A907-B731568452F0}"/>
    <cellStyle name="Normal 12 4 4 2 3" xfId="12288" xr:uid="{86095629-D741-4B2E-86F1-920DECE431F1}"/>
    <cellStyle name="Normal 12 4 4 2 3 2" xfId="38463" xr:uid="{D50E0150-45CA-49FB-9D8E-605B81D2622C}"/>
    <cellStyle name="Normal 12 4 4 2 4" xfId="29183" xr:uid="{17DB61CC-F1EF-49BA-A564-1576DE3D677D}"/>
    <cellStyle name="Normal 12 4 4 2 5" xfId="20736" xr:uid="{D4D2F1AA-D13A-4212-9338-BFD1921DB309}"/>
    <cellStyle name="Normal 12 4 4 3" xfId="5911" xr:uid="{00000000-0005-0000-0000-0000510E0000}"/>
    <cellStyle name="Normal 12 4 4 3 2" xfId="14361" xr:uid="{B4D9C3E6-D03C-403D-BEEF-B5E689CA81EA}"/>
    <cellStyle name="Normal 12 4 4 3 2 2" xfId="40535" xr:uid="{00131D2D-B4E6-40BA-8C06-391E910D826F}"/>
    <cellStyle name="Normal 12 4 4 3 3" xfId="31256" xr:uid="{046136C8-E47F-4963-89B0-4F5FDFB06123}"/>
    <cellStyle name="Normal 12 4 4 3 4" xfId="22808" xr:uid="{1040BC5B-FC6D-4D33-98C2-D40272183BEC}"/>
    <cellStyle name="Normal 12 4 4 4" xfId="10143" xr:uid="{A9B71DF2-2AB0-4E78-8F76-17913AC3A474}"/>
    <cellStyle name="Normal 12 4 4 4 2" xfId="36318" xr:uid="{403CEFEF-E54C-4D86-B59F-0BF4ABEFED4B}"/>
    <cellStyle name="Normal 12 4 4 5" xfId="27038" xr:uid="{8BBD272E-EEE0-4CA5-8236-C7FFB42A470C}"/>
    <cellStyle name="Normal 12 4 4 6" xfId="18591" xr:uid="{21AAF827-7B0B-48E8-9C6E-56486E9A7BFA}"/>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236F8ADC-898C-43D3-BEBD-F5D17793B37B}"/>
    <cellStyle name="Normal 12 4 5 2 2 2 2" xfId="43093" xr:uid="{941BDFE1-3DF0-487E-99EE-D1595341382C}"/>
    <cellStyle name="Normal 12 4 5 2 2 3" xfId="33814" xr:uid="{54CF8D07-9586-48F0-BBCB-E83CDE6AE1F9}"/>
    <cellStyle name="Normal 12 4 5 2 2 4" xfId="25366" xr:uid="{E6AEB914-6EF2-4B41-9474-F3219593A02B}"/>
    <cellStyle name="Normal 12 4 5 2 3" xfId="12701" xr:uid="{F4614CBF-6634-40E8-A7AD-982D52F18EEE}"/>
    <cellStyle name="Normal 12 4 5 2 3 2" xfId="38876" xr:uid="{16829091-81D0-47D8-B0F1-7FD6BA0382CA}"/>
    <cellStyle name="Normal 12 4 5 2 4" xfId="29596" xr:uid="{29AF9D17-5473-4EAB-AF77-54F9B542D7AF}"/>
    <cellStyle name="Normal 12 4 5 2 5" xfId="21149" xr:uid="{DA9E98BC-DD0C-4790-870A-B58D20EBCD75}"/>
    <cellStyle name="Normal 12 4 5 3" xfId="6324" xr:uid="{00000000-0005-0000-0000-0000550E0000}"/>
    <cellStyle name="Normal 12 4 5 3 2" xfId="14774" xr:uid="{4F576574-EAE8-4132-8F85-13EBEBD6F9D5}"/>
    <cellStyle name="Normal 12 4 5 3 2 2" xfId="40948" xr:uid="{1CBEF0DC-E405-4AAF-B28A-0328D7A1C96F}"/>
    <cellStyle name="Normal 12 4 5 3 3" xfId="31669" xr:uid="{5D7742D6-3F30-4F1A-843C-0162A86BF7F0}"/>
    <cellStyle name="Normal 12 4 5 3 4" xfId="23221" xr:uid="{C8BBE197-6E6E-4ABC-996D-26D57B5F7E1C}"/>
    <cellStyle name="Normal 12 4 5 4" xfId="10556" xr:uid="{3EE972ED-6AE6-423A-A256-231EF85E8963}"/>
    <cellStyle name="Normal 12 4 5 4 2" xfId="36731" xr:uid="{8D8DAC9D-68A4-4A38-9206-C0DB1E1B04D9}"/>
    <cellStyle name="Normal 12 4 5 5" xfId="27451" xr:uid="{0DFC6410-C32B-4E3A-A548-C99C72049906}"/>
    <cellStyle name="Normal 12 4 5 6" xfId="19004" xr:uid="{7119FDF8-0149-4054-809B-26C777162AF8}"/>
    <cellStyle name="Normal 12 4 6" xfId="2454" xr:uid="{00000000-0005-0000-0000-0000560E0000}"/>
    <cellStyle name="Normal 12 4 6 2" xfId="6737" xr:uid="{00000000-0005-0000-0000-0000570E0000}"/>
    <cellStyle name="Normal 12 4 6 2 2" xfId="15187" xr:uid="{DE027F9C-989E-470A-B8FD-3E15EC9A3851}"/>
    <cellStyle name="Normal 12 4 6 2 2 2" xfId="41361" xr:uid="{ED725F72-317F-46CE-9B8D-8DB31300F242}"/>
    <cellStyle name="Normal 12 4 6 2 3" xfId="32082" xr:uid="{5BDB3ADA-CE3E-4143-984C-26CF25F2E538}"/>
    <cellStyle name="Normal 12 4 6 2 4" xfId="23634" xr:uid="{A1E2D591-AFF5-49AA-8E24-ACEC8345DFFB}"/>
    <cellStyle name="Normal 12 4 6 3" xfId="10969" xr:uid="{E5D2B4F7-931E-44D6-9592-2E3382A1E010}"/>
    <cellStyle name="Normal 12 4 6 3 2" xfId="37144" xr:uid="{69615A73-626E-4077-A875-FF9A8BCB1ECD}"/>
    <cellStyle name="Normal 12 4 6 4" xfId="27864" xr:uid="{198E5997-3498-4E2D-9C91-18036F4FB656}"/>
    <cellStyle name="Normal 12 4 6 5" xfId="19417" xr:uid="{95D5A8C8-DE9A-477E-B257-FB77E903545F}"/>
    <cellStyle name="Normal 12 4 7" xfId="4671" xr:uid="{00000000-0005-0000-0000-0000580E0000}"/>
    <cellStyle name="Normal 12 4 7 2" xfId="13121" xr:uid="{69D7EEEA-EE26-4ABC-98D9-854E2FA947A4}"/>
    <cellStyle name="Normal 12 4 7 2 2" xfId="39295" xr:uid="{3089B044-A7DD-49DF-9E05-B6501C0E5662}"/>
    <cellStyle name="Normal 12 4 7 3" xfId="30016" xr:uid="{E062D885-EAAC-411F-8F82-4A26B26B302D}"/>
    <cellStyle name="Normal 12 4 7 4" xfId="21568" xr:uid="{FB38ECAF-2BDD-4FF5-89B9-6953401AD222}"/>
    <cellStyle name="Normal 12 4 8" xfId="8903" xr:uid="{F12B4A6B-2AC6-4B81-8FBD-1ED46C33D6B5}"/>
    <cellStyle name="Normal 12 4 8 2" xfId="35078" xr:uid="{C4002C5C-3AB4-45BD-A245-C036F305373C}"/>
    <cellStyle name="Normal 12 4 9" xfId="34246" xr:uid="{942D255C-C788-4CF6-B148-5D45860D0004}"/>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64A4586F-3CA0-4546-8526-5FA413819FC3}"/>
    <cellStyle name="Normal 12 6 2 2 2 2" xfId="41847" xr:uid="{3CDF2897-50CC-46A8-A98D-3E7ECFB5CC35}"/>
    <cellStyle name="Normal 12 6 2 2 3" xfId="32568" xr:uid="{7D1010A5-8001-4B66-B72A-DD7A8CC8ACAF}"/>
    <cellStyle name="Normal 12 6 2 2 4" xfId="24120" xr:uid="{32BCE859-2610-4131-97FE-DFA05FBEBE6C}"/>
    <cellStyle name="Normal 12 6 2 3" xfId="11455" xr:uid="{E4ECCAA6-877D-4B47-B398-394D08028DAE}"/>
    <cellStyle name="Normal 12 6 2 3 2" xfId="37630" xr:uid="{B3072220-96CB-400C-A4D3-31901D4ED0C9}"/>
    <cellStyle name="Normal 12 6 2 4" xfId="28350" xr:uid="{B79A9BB1-1D6A-48C0-9918-CE5BEB835D92}"/>
    <cellStyle name="Normal 12 6 2 5" xfId="19903" xr:uid="{1239D6BB-BFC5-4815-B855-27EE4B27F8F6}"/>
    <cellStyle name="Normal 12 6 3" xfId="5078" xr:uid="{00000000-0005-0000-0000-00005D0E0000}"/>
    <cellStyle name="Normal 12 6 3 2" xfId="13528" xr:uid="{3FB8D8A5-C08E-47ED-A552-1FB59236C9AD}"/>
    <cellStyle name="Normal 12 6 3 2 2" xfId="39702" xr:uid="{CABC40C8-ECD8-4337-AAAB-37C7B7BB734D}"/>
    <cellStyle name="Normal 12 6 3 3" xfId="30423" xr:uid="{78F14124-EC65-4DF2-AFFE-5D13D70AEB10}"/>
    <cellStyle name="Normal 12 6 3 4" xfId="21975" xr:uid="{22C510B9-44BC-4F40-828F-2BBF172F6A47}"/>
    <cellStyle name="Normal 12 6 4" xfId="9310" xr:uid="{385DC3C7-E776-435F-B73F-7B299E5734C5}"/>
    <cellStyle name="Normal 12 6 4 2" xfId="35485" xr:uid="{944CF25A-BD8D-4C68-932A-6FC58B7B3F91}"/>
    <cellStyle name="Normal 12 6 5" xfId="34656" xr:uid="{D7A3967F-914C-4170-BD9C-E64E5F9502E6}"/>
    <cellStyle name="Normal 12 6 6" xfId="26205" xr:uid="{D4E33BB3-5732-4020-A0E4-09EEE1DD0185}"/>
    <cellStyle name="Normal 12 6 7" xfId="17758" xr:uid="{D4A3325C-7D9A-4D4D-BA1B-79E00BA4FD57}"/>
    <cellStyle name="Normal 12 7" xfId="1183" xr:uid="{00000000-0005-0000-0000-00005E0E0000}"/>
    <cellStyle name="Normal 12 7 2" xfId="3414" xr:uid="{00000000-0005-0000-0000-00005F0E0000}"/>
    <cellStyle name="Normal 12 7 2 2" xfId="7636" xr:uid="{00000000-0005-0000-0000-0000600E0000}"/>
    <cellStyle name="Normal 12 7 2 2 2" xfId="16086" xr:uid="{0F7DCF4D-66A8-40FB-9656-D96A649DCE58}"/>
    <cellStyle name="Normal 12 7 2 2 2 2" xfId="42260" xr:uid="{488D6546-BDC8-4AF5-A072-05C8AEFE2030}"/>
    <cellStyle name="Normal 12 7 2 2 3" xfId="32981" xr:uid="{F852920C-7E96-4787-B620-BC4E62459556}"/>
    <cellStyle name="Normal 12 7 2 2 4" xfId="24533" xr:uid="{1488B6D9-F08F-49AE-978D-C5C7270CCE2B}"/>
    <cellStyle name="Normal 12 7 2 3" xfId="11868" xr:uid="{ACB3B68D-178E-4482-AF5B-BF020C9750F4}"/>
    <cellStyle name="Normal 12 7 2 3 2" xfId="38043" xr:uid="{3A80595E-E708-4374-9024-5A3D0ED832EC}"/>
    <cellStyle name="Normal 12 7 2 4" xfId="28763" xr:uid="{1CB3A3CD-382F-4951-BCEB-AA23FD56DDD2}"/>
    <cellStyle name="Normal 12 7 2 5" xfId="20316" xr:uid="{9B6AD75E-0234-43C4-B051-7B3281361678}"/>
    <cellStyle name="Normal 12 7 3" xfId="5491" xr:uid="{00000000-0005-0000-0000-0000610E0000}"/>
    <cellStyle name="Normal 12 7 3 2" xfId="13941" xr:uid="{C76EB2D7-46B7-4F45-8244-B6FA84FC9159}"/>
    <cellStyle name="Normal 12 7 3 2 2" xfId="40115" xr:uid="{ADE0EB6B-9930-400A-A756-60BD9BECFAA5}"/>
    <cellStyle name="Normal 12 7 3 3" xfId="30836" xr:uid="{55C0106C-8972-4859-99BF-6C23058CC506}"/>
    <cellStyle name="Normal 12 7 3 4" xfId="22388" xr:uid="{8E08DE3C-EAEC-417E-B4F6-86869B3F6B5C}"/>
    <cellStyle name="Normal 12 7 4" xfId="9723" xr:uid="{9B65B6F7-C5B4-48EB-8028-A4B608559C83}"/>
    <cellStyle name="Normal 12 7 4 2" xfId="35898" xr:uid="{68B62264-2B03-4276-B382-E9019EA5DBBB}"/>
    <cellStyle name="Normal 12 7 5" xfId="26618" xr:uid="{3D59FB0C-9A3A-4A02-9AFA-36170BDA4DE6}"/>
    <cellStyle name="Normal 12 7 6" xfId="18171" xr:uid="{E2DFF174-669A-4BD2-811B-5F1D131056AE}"/>
    <cellStyle name="Normal 12 8" xfId="1597" xr:uid="{00000000-0005-0000-0000-0000620E0000}"/>
    <cellStyle name="Normal 12 8 2" xfId="3827" xr:uid="{00000000-0005-0000-0000-0000630E0000}"/>
    <cellStyle name="Normal 12 8 2 2" xfId="8049" xr:uid="{00000000-0005-0000-0000-0000640E0000}"/>
    <cellStyle name="Normal 12 8 2 2 2" xfId="16499" xr:uid="{437DDFBA-4527-4BE4-91D9-B9B1991DA722}"/>
    <cellStyle name="Normal 12 8 2 2 2 2" xfId="42673" xr:uid="{C8402C0A-B2F9-4005-9E8B-6729CFD67590}"/>
    <cellStyle name="Normal 12 8 2 2 3" xfId="33394" xr:uid="{CFE0B0AB-D628-4D1F-B87E-1CDB56557777}"/>
    <cellStyle name="Normal 12 8 2 2 4" xfId="24946" xr:uid="{BA34999E-7084-406C-8178-420E9BCDC16B}"/>
    <cellStyle name="Normal 12 8 2 3" xfId="12281" xr:uid="{459EA415-C0F9-4A25-89C1-BB686D8CBEC7}"/>
    <cellStyle name="Normal 12 8 2 3 2" xfId="38456" xr:uid="{AC2FC559-3D3C-4C5B-94CB-C86555924C5D}"/>
    <cellStyle name="Normal 12 8 2 4" xfId="29176" xr:uid="{D8D66222-AF4C-4822-BD9D-8C16E674691A}"/>
    <cellStyle name="Normal 12 8 2 5" xfId="20729" xr:uid="{50D70C96-C64B-45DB-9922-857F7D36FA52}"/>
    <cellStyle name="Normal 12 8 3" xfId="5904" xr:uid="{00000000-0005-0000-0000-0000650E0000}"/>
    <cellStyle name="Normal 12 8 3 2" xfId="14354" xr:uid="{C154BCEC-A20F-4C36-A4CB-29B28641787A}"/>
    <cellStyle name="Normal 12 8 3 2 2" xfId="40528" xr:uid="{AC489758-6EA4-48B4-B7EB-81CAC2663BA5}"/>
    <cellStyle name="Normal 12 8 3 3" xfId="31249" xr:uid="{0282651D-2947-47A0-BED1-4166917F0E21}"/>
    <cellStyle name="Normal 12 8 3 4" xfId="22801" xr:uid="{62AA3855-9153-4E54-B52A-196701B5AEAD}"/>
    <cellStyle name="Normal 12 8 4" xfId="10136" xr:uid="{F05F07D5-7772-45A6-BBDD-BF6E720FEEC5}"/>
    <cellStyle name="Normal 12 8 4 2" xfId="36311" xr:uid="{DD032840-A886-49C3-9ABD-4D773D84BF65}"/>
    <cellStyle name="Normal 12 8 5" xfId="27031" xr:uid="{47BE0858-6E4F-4204-A745-70D9D8DADE2D}"/>
    <cellStyle name="Normal 12 8 6" xfId="18584" xr:uid="{D4BE6734-F582-4AD3-9008-F265DF983948}"/>
    <cellStyle name="Normal 12 9" xfId="2011" xr:uid="{00000000-0005-0000-0000-0000660E0000}"/>
    <cellStyle name="Normal 12 9 2" xfId="4240" xr:uid="{00000000-0005-0000-0000-0000670E0000}"/>
    <cellStyle name="Normal 12 9 2 2" xfId="8462" xr:uid="{00000000-0005-0000-0000-0000680E0000}"/>
    <cellStyle name="Normal 12 9 2 2 2" xfId="16912" xr:uid="{BDB70D50-521F-48F1-89C6-AE49ADE80150}"/>
    <cellStyle name="Normal 12 9 2 2 2 2" xfId="43086" xr:uid="{A36AC6F3-095D-40F5-812C-1EDE56D8F943}"/>
    <cellStyle name="Normal 12 9 2 2 3" xfId="33807" xr:uid="{E6E7075A-FA40-40BB-9F3A-5C4F210DDCBE}"/>
    <cellStyle name="Normal 12 9 2 2 4" xfId="25359" xr:uid="{1CAB06B4-8CA1-469A-A0B4-CC4A88291121}"/>
    <cellStyle name="Normal 12 9 2 3" xfId="12694" xr:uid="{77E0E712-12A2-4E0C-A8FB-984622C9BD5C}"/>
    <cellStyle name="Normal 12 9 2 3 2" xfId="38869" xr:uid="{3DB13867-C018-45A6-8412-8EA5DC7B46E7}"/>
    <cellStyle name="Normal 12 9 2 4" xfId="29589" xr:uid="{94549404-80DA-4368-B1A9-E979CE433837}"/>
    <cellStyle name="Normal 12 9 2 5" xfId="21142" xr:uid="{A3E60A62-0AAC-4D55-A705-E731E5CD3846}"/>
    <cellStyle name="Normal 12 9 3" xfId="6317" xr:uid="{00000000-0005-0000-0000-0000690E0000}"/>
    <cellStyle name="Normal 12 9 3 2" xfId="14767" xr:uid="{722D4E49-0743-4E0D-B3B7-C9E8432801AE}"/>
    <cellStyle name="Normal 12 9 3 2 2" xfId="40941" xr:uid="{883DB2AA-9BE4-4EF4-BF0B-7B55B12E6145}"/>
    <cellStyle name="Normal 12 9 3 3" xfId="31662" xr:uid="{78FFEFF4-27E2-4D14-97D8-AA84045711EE}"/>
    <cellStyle name="Normal 12 9 3 4" xfId="23214" xr:uid="{50F37FBD-616A-48A8-932A-8C8B7C62EB93}"/>
    <cellStyle name="Normal 12 9 4" xfId="10549" xr:uid="{111E9955-835A-4AAD-B139-E3607DA6E798}"/>
    <cellStyle name="Normal 12 9 4 2" xfId="36724" xr:uid="{06239E1B-4B78-4392-AE9D-DE873BEA8605}"/>
    <cellStyle name="Normal 12 9 5" xfId="27444" xr:uid="{3FE95293-DFB9-4D3B-9B43-4B278D138333}"/>
    <cellStyle name="Normal 12 9 6" xfId="18997" xr:uid="{5F2A6A1F-950B-4AC6-BEBE-08BBED974331}"/>
    <cellStyle name="Normal 13" xfId="268" xr:uid="{00000000-0005-0000-0000-00006A0E0000}"/>
    <cellStyle name="Normal 13 2" xfId="269" xr:uid="{00000000-0005-0000-0000-00006B0E0000}"/>
    <cellStyle name="Normal 14" xfId="270" xr:uid="{00000000-0005-0000-0000-00006C0E0000}"/>
    <cellStyle name="Normal 14 10" xfId="25799" xr:uid="{10B9C97A-65A3-4956-B21C-D7C5332A6365}"/>
    <cellStyle name="Normal 14 11" xfId="17352" xr:uid="{D07F4A02-05F5-4B05-816B-C01F788EFE96}"/>
    <cellStyle name="Normal 14 2" xfId="768" xr:uid="{00000000-0005-0000-0000-00006D0E0000}"/>
    <cellStyle name="Normal 14 2 2" xfId="3009" xr:uid="{00000000-0005-0000-0000-00006E0E0000}"/>
    <cellStyle name="Normal 14 2 2 2" xfId="7231" xr:uid="{00000000-0005-0000-0000-00006F0E0000}"/>
    <cellStyle name="Normal 14 2 2 2 2" xfId="15681" xr:uid="{C596ABB8-0C2B-422F-A1B6-1B5ACDCEFD8F}"/>
    <cellStyle name="Normal 14 2 2 2 2 2" xfId="41855" xr:uid="{5BAB6CA3-4DD1-498C-A6B7-F43DD667B5E5}"/>
    <cellStyle name="Normal 14 2 2 2 3" xfId="32576" xr:uid="{70CE760C-9071-4789-8CC7-ADB5BF10E947}"/>
    <cellStyle name="Normal 14 2 2 2 4" xfId="24128" xr:uid="{4008C715-D43C-4316-B6AD-C2D05EF0B500}"/>
    <cellStyle name="Normal 14 2 2 3" xfId="11463" xr:uid="{6549B034-BB45-4311-9AE6-B1B18F83523C}"/>
    <cellStyle name="Normal 14 2 2 3 2" xfId="37638" xr:uid="{A2F6AABC-C6A2-4930-AC1D-217D6D8AB3A3}"/>
    <cellStyle name="Normal 14 2 2 4" xfId="28358" xr:uid="{D1A9F00F-E656-4DF2-889C-F59F94A2137B}"/>
    <cellStyle name="Normal 14 2 2 5" xfId="19911" xr:uid="{C7B6AF1A-DC31-42B6-9BC1-0E3B6EF757FB}"/>
    <cellStyle name="Normal 14 2 3" xfId="5086" xr:uid="{00000000-0005-0000-0000-0000700E0000}"/>
    <cellStyle name="Normal 14 2 3 2" xfId="13536" xr:uid="{F122858A-9022-4D58-9D71-B9E654B54772}"/>
    <cellStyle name="Normal 14 2 3 2 2" xfId="39710" xr:uid="{231CC146-2C16-4075-92AC-D327616557BC}"/>
    <cellStyle name="Normal 14 2 3 3" xfId="30431" xr:uid="{94F906B6-0470-46F8-B392-DC253C64B20D}"/>
    <cellStyle name="Normal 14 2 3 4" xfId="21983" xr:uid="{6C36E0CB-F2BF-4F9B-B89A-1E927090E89D}"/>
    <cellStyle name="Normal 14 2 4" xfId="9318" xr:uid="{B8952F27-FC30-4247-BD26-A48A8CD62411}"/>
    <cellStyle name="Normal 14 2 4 2" xfId="35493" xr:uid="{85AA9148-ACA8-4C07-A531-0AB15BEF210B}"/>
    <cellStyle name="Normal 14 2 5" xfId="34664" xr:uid="{22E7E357-F3F8-4CDD-9F6F-A3B7D16D89E4}"/>
    <cellStyle name="Normal 14 2 6" xfId="26213" xr:uid="{98BB0EF8-E319-4D55-BD0D-E3A9F4445686}"/>
    <cellStyle name="Normal 14 2 7" xfId="17766" xr:uid="{52980580-443B-43B4-AAC0-09D24187D9D7}"/>
    <cellStyle name="Normal 14 3" xfId="1191" xr:uid="{00000000-0005-0000-0000-0000710E0000}"/>
    <cellStyle name="Normal 14 3 2" xfId="3422" xr:uid="{00000000-0005-0000-0000-0000720E0000}"/>
    <cellStyle name="Normal 14 3 2 2" xfId="7644" xr:uid="{00000000-0005-0000-0000-0000730E0000}"/>
    <cellStyle name="Normal 14 3 2 2 2" xfId="16094" xr:uid="{97255900-61A6-4CEB-A6DC-85475F839EE5}"/>
    <cellStyle name="Normal 14 3 2 2 2 2" xfId="42268" xr:uid="{86D18D25-B722-4119-BEA7-FBFECDD6663A}"/>
    <cellStyle name="Normal 14 3 2 2 3" xfId="32989" xr:uid="{4E1FAA4C-0E2B-46C8-8B3C-2D68CA566560}"/>
    <cellStyle name="Normal 14 3 2 2 4" xfId="24541" xr:uid="{04B295BC-2834-4445-B97B-CD84A71671FF}"/>
    <cellStyle name="Normal 14 3 2 3" xfId="11876" xr:uid="{0E006A29-F0C2-4A9E-A103-4FCCE336CCC1}"/>
    <cellStyle name="Normal 14 3 2 3 2" xfId="38051" xr:uid="{4EC4E229-F17C-4B28-9AFB-7549BADB7ADA}"/>
    <cellStyle name="Normal 14 3 2 4" xfId="28771" xr:uid="{28ABE0A5-B62B-456C-9914-2D1D25CD7AAF}"/>
    <cellStyle name="Normal 14 3 2 5" xfId="20324" xr:uid="{D708AB2D-129C-4C13-8537-519EABCFDCC2}"/>
    <cellStyle name="Normal 14 3 3" xfId="5499" xr:uid="{00000000-0005-0000-0000-0000740E0000}"/>
    <cellStyle name="Normal 14 3 3 2" xfId="13949" xr:uid="{2FADC5C8-D9C9-40CD-99CC-342A1C8526BE}"/>
    <cellStyle name="Normal 14 3 3 2 2" xfId="40123" xr:uid="{35D8F087-2049-4906-AA4E-79EFC656F69A}"/>
    <cellStyle name="Normal 14 3 3 3" xfId="30844" xr:uid="{7D5869A9-F876-46A9-B1B7-807CE8AD6CDC}"/>
    <cellStyle name="Normal 14 3 3 4" xfId="22396" xr:uid="{BD7338E7-1E40-49BD-82C0-AE61DE68B8FC}"/>
    <cellStyle name="Normal 14 3 4" xfId="9731" xr:uid="{C2D075A1-AB70-4B3D-AF4F-7EB05CDD92B1}"/>
    <cellStyle name="Normal 14 3 4 2" xfId="35906" xr:uid="{E9944C52-A337-4C0B-ABA7-3BA81B22C767}"/>
    <cellStyle name="Normal 14 3 5" xfId="26626" xr:uid="{635ED38E-4796-4DF7-B0F0-1C9BA522B3B8}"/>
    <cellStyle name="Normal 14 3 6" xfId="18179" xr:uid="{E9BFE0E5-17D1-44C4-84FE-43329D9EC088}"/>
    <cellStyle name="Normal 14 4" xfId="1605" xr:uid="{00000000-0005-0000-0000-0000750E0000}"/>
    <cellStyle name="Normal 14 4 2" xfId="3835" xr:uid="{00000000-0005-0000-0000-0000760E0000}"/>
    <cellStyle name="Normal 14 4 2 2" xfId="8057" xr:uid="{00000000-0005-0000-0000-0000770E0000}"/>
    <cellStyle name="Normal 14 4 2 2 2" xfId="16507" xr:uid="{9E9BA906-ADF7-457E-BFCA-09FDDDC390DA}"/>
    <cellStyle name="Normal 14 4 2 2 2 2" xfId="42681" xr:uid="{81207122-22A2-4145-9405-70BFB1094419}"/>
    <cellStyle name="Normal 14 4 2 2 3" xfId="33402" xr:uid="{3ED23080-51B9-47A8-BDB7-4839163DE756}"/>
    <cellStyle name="Normal 14 4 2 2 4" xfId="24954" xr:uid="{EF1BEB1A-5057-44B6-BBB3-39FF80B8AE1C}"/>
    <cellStyle name="Normal 14 4 2 3" xfId="12289" xr:uid="{2F594563-E4BF-4E80-946B-E5776EF8DA48}"/>
    <cellStyle name="Normal 14 4 2 3 2" xfId="38464" xr:uid="{535D187B-5010-4901-B48A-F41EB563AFBD}"/>
    <cellStyle name="Normal 14 4 2 4" xfId="29184" xr:uid="{073FBBEA-AEFF-498F-A1C7-8910B2CDDF94}"/>
    <cellStyle name="Normal 14 4 2 5" xfId="20737" xr:uid="{91A9D3DF-6021-47E6-B9DF-E4710CAA9855}"/>
    <cellStyle name="Normal 14 4 3" xfId="5912" xr:uid="{00000000-0005-0000-0000-0000780E0000}"/>
    <cellStyle name="Normal 14 4 3 2" xfId="14362" xr:uid="{28FFAA2B-EADD-499A-B3B8-8027B53DDDC1}"/>
    <cellStyle name="Normal 14 4 3 2 2" xfId="40536" xr:uid="{DFB7FF6B-579E-4DAA-BF97-3C7A34615E49}"/>
    <cellStyle name="Normal 14 4 3 3" xfId="31257" xr:uid="{0FC19A4E-F5CD-46DE-B5CF-0DEA3552FAFD}"/>
    <cellStyle name="Normal 14 4 3 4" xfId="22809" xr:uid="{89BCDF5A-D0C0-4F94-917B-6A5472D9DE30}"/>
    <cellStyle name="Normal 14 4 4" xfId="10144" xr:uid="{196D8ACA-EC5E-40D7-8061-E0BBEF5BFAF5}"/>
    <cellStyle name="Normal 14 4 4 2" xfId="36319" xr:uid="{7FC94231-9FB9-461D-A72A-43783B346A6F}"/>
    <cellStyle name="Normal 14 4 5" xfId="27039" xr:uid="{26CF323C-7EC9-4E25-9408-9692B4E349C6}"/>
    <cellStyle name="Normal 14 4 6" xfId="18592" xr:uid="{1A4B2294-D83A-43A6-A2BC-43A9A2708D4A}"/>
    <cellStyle name="Normal 14 5" xfId="2019" xr:uid="{00000000-0005-0000-0000-0000790E0000}"/>
    <cellStyle name="Normal 14 5 2" xfId="4248" xr:uid="{00000000-0005-0000-0000-00007A0E0000}"/>
    <cellStyle name="Normal 14 5 2 2" xfId="8470" xr:uid="{00000000-0005-0000-0000-00007B0E0000}"/>
    <cellStyle name="Normal 14 5 2 2 2" xfId="16920" xr:uid="{A6AFFB17-5551-4837-8952-48A01EF85AA6}"/>
    <cellStyle name="Normal 14 5 2 2 2 2" xfId="43094" xr:uid="{A7131E2F-9A0C-405A-A217-ACEDE38E0AD0}"/>
    <cellStyle name="Normal 14 5 2 2 3" xfId="33815" xr:uid="{4E84F038-4BB1-46F1-AEFD-68B37E34AAB3}"/>
    <cellStyle name="Normal 14 5 2 2 4" xfId="25367" xr:uid="{B0D84E01-FC3F-441E-ACB6-9DEF9B52615D}"/>
    <cellStyle name="Normal 14 5 2 3" xfId="12702" xr:uid="{00658F96-65E1-45AF-BF41-76DCC3F08941}"/>
    <cellStyle name="Normal 14 5 2 3 2" xfId="38877" xr:uid="{15031166-4689-428A-991E-D0319B4C2F1A}"/>
    <cellStyle name="Normal 14 5 2 4" xfId="29597" xr:uid="{6CF50167-7633-490B-B42E-74FBC566D3CE}"/>
    <cellStyle name="Normal 14 5 2 5" xfId="21150" xr:uid="{08FD5ECC-7EF1-497F-BAA6-3040F6FFA7A5}"/>
    <cellStyle name="Normal 14 5 3" xfId="6325" xr:uid="{00000000-0005-0000-0000-00007C0E0000}"/>
    <cellStyle name="Normal 14 5 3 2" xfId="14775" xr:uid="{842626C3-4700-4E44-AF2D-4AC3472793F6}"/>
    <cellStyle name="Normal 14 5 3 2 2" xfId="40949" xr:uid="{D748C410-1EF6-4E5D-9DDF-2D6F4EFCD830}"/>
    <cellStyle name="Normal 14 5 3 3" xfId="31670" xr:uid="{287FFD34-8E8F-4069-80A7-27417D725309}"/>
    <cellStyle name="Normal 14 5 3 4" xfId="23222" xr:uid="{9ADCCB05-1AEC-47ED-B769-BB93D83939E0}"/>
    <cellStyle name="Normal 14 5 4" xfId="10557" xr:uid="{1334FC52-3372-4FAB-96B4-296FDC047487}"/>
    <cellStyle name="Normal 14 5 4 2" xfId="36732" xr:uid="{31292431-3F6C-4312-9B64-EA2FE4A78F97}"/>
    <cellStyle name="Normal 14 5 5" xfId="27452" xr:uid="{BD0CCF6B-8674-43DB-A439-D5CBDEF9CA8D}"/>
    <cellStyle name="Normal 14 5 6" xfId="19005" xr:uid="{86F4F110-E367-4F90-BB3A-CCE0657E062F}"/>
    <cellStyle name="Normal 14 6" xfId="2455" xr:uid="{00000000-0005-0000-0000-00007D0E0000}"/>
    <cellStyle name="Normal 14 6 2" xfId="6738" xr:uid="{00000000-0005-0000-0000-00007E0E0000}"/>
    <cellStyle name="Normal 14 6 2 2" xfId="15188" xr:uid="{30BA723D-FF36-493D-9801-7DA898001A46}"/>
    <cellStyle name="Normal 14 6 2 2 2" xfId="41362" xr:uid="{D68EE13E-1CB7-4B77-BAED-DED5F213DD2A}"/>
    <cellStyle name="Normal 14 6 2 3" xfId="32083" xr:uid="{F4C17ABB-766F-402D-B6D7-5EC0C7901F1F}"/>
    <cellStyle name="Normal 14 6 2 4" xfId="23635" xr:uid="{5DFBE66D-FCDE-4773-97C5-303A7EE74E75}"/>
    <cellStyle name="Normal 14 6 3" xfId="10970" xr:uid="{621FE8D5-21BF-42A4-9AC0-8457F75EF71F}"/>
    <cellStyle name="Normal 14 6 3 2" xfId="37145" xr:uid="{FC4990EB-A57C-45EC-B32B-DEB761448525}"/>
    <cellStyle name="Normal 14 6 4" xfId="27865" xr:uid="{CF03AA59-61B1-49C7-8866-51570C7C2493}"/>
    <cellStyle name="Normal 14 6 5" xfId="19418" xr:uid="{073A2EF6-B360-47C4-9231-40E7E9529AF9}"/>
    <cellStyle name="Normal 14 7" xfId="4672" xr:uid="{00000000-0005-0000-0000-00007F0E0000}"/>
    <cellStyle name="Normal 14 7 2" xfId="13122" xr:uid="{3A7F2C71-3EE6-41FD-A3AB-C2DD36E99436}"/>
    <cellStyle name="Normal 14 7 2 2" xfId="39296" xr:uid="{CA832FAF-2E48-432C-83B9-94AFAFA9A659}"/>
    <cellStyle name="Normal 14 7 3" xfId="30017" xr:uid="{129C11C4-7094-4532-B0DC-8934C30CC2BC}"/>
    <cellStyle name="Normal 14 7 4" xfId="21569" xr:uid="{5CA3E6DA-9985-4039-B447-DD6C79CFC9FF}"/>
    <cellStyle name="Normal 14 8" xfId="8904" xr:uid="{29B15F14-BC56-4895-92D8-D9F7A57261B4}"/>
    <cellStyle name="Normal 14 8 2" xfId="35079" xr:uid="{CA03BC6A-4A44-42F9-B08B-426FD0ECD786}"/>
    <cellStyle name="Normal 14 9" xfId="34247" xr:uid="{C43C849A-E623-4C8E-811F-CC7C5D3E6FBD}"/>
    <cellStyle name="Normal 15" xfId="4496" xr:uid="{00000000-0005-0000-0000-0000800E0000}"/>
    <cellStyle name="Normal 15 2" xfId="12948" xr:uid="{AF89ADB8-DA43-4AF1-B090-EF4E03582BC8}"/>
    <cellStyle name="Normal 15 2 2" xfId="39122" xr:uid="{22B9BB31-2206-464C-A520-BEB67EC406B3}"/>
    <cellStyle name="Normal 15 3" xfId="34492" xr:uid="{E8157AE8-41FB-48C6-AFC4-E275E43486EF}"/>
    <cellStyle name="Normal 15 4" xfId="29843" xr:uid="{5F09039E-A553-4DCC-BA5C-1D3EB3A10E8D}"/>
    <cellStyle name="Normal 15 5" xfId="21395" xr:uid="{A14E05E2-FB1D-46BF-BE04-7C582DA2626D}"/>
    <cellStyle name="Normal 16" xfId="4500" xr:uid="{00000000-0005-0000-0000-0000810E0000}"/>
    <cellStyle name="Normal 16 2" xfId="8715" xr:uid="{00000000-0005-0000-0000-0000820E0000}"/>
    <cellStyle name="Normal 16 2 2" xfId="17165" xr:uid="{E27F6F40-EDA3-44A1-90C0-52E76EB5BC48}"/>
    <cellStyle name="Normal 16 2 2 2" xfId="43339" xr:uid="{B1BA11AD-C62B-4F7F-AFF0-A5AE78EDFCCE}"/>
    <cellStyle name="Normal 16 2 3" xfId="34060" xr:uid="{103DF4EA-7DEA-4A2A-86CC-7DFFBEF66478}"/>
    <cellStyle name="Normal 16 2 4" xfId="25612" xr:uid="{75168A87-92BB-43F6-B626-2F660ECE078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E89CFC62-8B52-4157-95E7-B2EDE7982825}"/>
    <cellStyle name="Normal 16 3 2 2 2 2 2 2" xfId="43355" xr:uid="{96E4A5F8-DC0C-47F8-94AF-DCC5EE9DAFC2}"/>
    <cellStyle name="Normal 16 3 2 2 2 2 3" xfId="34076" xr:uid="{5ED5E5F8-A3C3-40ED-B94E-2A938CE490F3}"/>
    <cellStyle name="Normal 16 3 2 2 2 2 4" xfId="25628" xr:uid="{80C3911E-B878-4685-B323-00DE937FC90A}"/>
    <cellStyle name="Normal 16 3 2 2 2 3" xfId="17178" xr:uid="{639F3937-83DF-4D0E-82E4-42163EBDBB40}"/>
    <cellStyle name="Normal 16 3 2 2 2 3 2" xfId="43352" xr:uid="{D064FA92-43FD-418A-84F3-C2D5512D32BA}"/>
    <cellStyle name="Normal 16 3 2 2 2 4" xfId="34073" xr:uid="{4AB2E77B-F289-477F-822B-851424C3AB85}"/>
    <cellStyle name="Normal 16 3 2 2 2 5" xfId="25625" xr:uid="{2F50FF9C-64C2-4504-8AC3-BC883DCFE34A}"/>
    <cellStyle name="Normal 16 3 2 2 3" xfId="17174" xr:uid="{673DD9C8-DF80-4D7C-B9F3-C12EA240BE35}"/>
    <cellStyle name="Normal 16 3 2 2 3 2" xfId="43348" xr:uid="{2BE61549-54CB-4697-8880-5F16CFF4F838}"/>
    <cellStyle name="Normal 16 3 2 2 4" xfId="34069" xr:uid="{FA6C860A-C02E-4F15-8A58-6F920EF6B831}"/>
    <cellStyle name="Normal 16 3 2 2 5" xfId="25621" xr:uid="{F9B2F814-A0CA-4518-98B0-51BA8AFF976E}"/>
    <cellStyle name="Normal 16 3 2 3" xfId="17171" xr:uid="{A0A0C000-451D-4C40-A5AD-18CD47744EF3}"/>
    <cellStyle name="Normal 16 3 2 3 2" xfId="43345" xr:uid="{13D68431-EC5A-4C97-8D8B-80E5938A088D}"/>
    <cellStyle name="Normal 16 3 2 4" xfId="34066" xr:uid="{6EE8B390-0015-4C3E-9F11-80A0DA8C978E}"/>
    <cellStyle name="Normal 16 3 2 5" xfId="25618" xr:uid="{C08F8C11-86B4-447F-9B99-FD9CE87156D5}"/>
    <cellStyle name="Normal 16 3 3" xfId="17168" xr:uid="{E9DA1D0D-B64E-40BA-BC14-00FBE4D78722}"/>
    <cellStyle name="Normal 16 3 3 2" xfId="43342" xr:uid="{1BF8A718-E1A7-44F5-9F16-1D266A218766}"/>
    <cellStyle name="Normal 16 3 4" xfId="34063" xr:uid="{A20B73FA-E19F-486B-880A-6D8122B1ABF8}"/>
    <cellStyle name="Normal 16 3 5" xfId="25615" xr:uid="{A454B76C-6DAB-4B6B-AFEB-E5AA21EBF6EF}"/>
    <cellStyle name="Normal 16 4" xfId="12951" xr:uid="{CE386ACE-15B0-4579-A39C-3D3851CED939}"/>
    <cellStyle name="Normal 16 4 2" xfId="39125" xr:uid="{696C8C08-3C0B-4792-8BF8-0ED9D7E29DE8}"/>
    <cellStyle name="Normal 16 5" xfId="34910" xr:uid="{24D3F88C-3293-4718-A102-852BFDD4A306}"/>
    <cellStyle name="Normal 16 6" xfId="29846" xr:uid="{99D77D98-D0C2-4F40-923D-C0A52F117E30}"/>
    <cellStyle name="Normal 16 7" xfId="21398" xr:uid="{5AF42D98-ABFC-45DC-B57A-50E5F0273AF5}"/>
    <cellStyle name="Normal 17" xfId="8728" xr:uid="{3FF0972C-833B-4475-99D8-1A6907499E71}"/>
    <cellStyle name="Normal 17 2" xfId="17177" xr:uid="{473EBA2C-264B-4161-A16E-B687FADEE309}"/>
    <cellStyle name="Normal 17 2 2" xfId="43351" xr:uid="{34AB63C8-04D1-4647-BD7D-7E20131985E8}"/>
    <cellStyle name="Normal 17 3" xfId="34072" xr:uid="{5BFC4F8E-3938-42ED-8C10-F5F56469F05E}"/>
    <cellStyle name="Normal 17 4" xfId="25624" xr:uid="{859CCA9C-9AE4-450E-9139-20BEB43AA16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34665" xr:uid="{0A70F921-2EEC-40AC-A3BA-4E7E324C3E5F}"/>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782BC6CF-DD7D-4945-8EEF-840F32997C5F}"/>
    <cellStyle name="Normal 2 4 2 10 2 2 2 2" xfId="43095" xr:uid="{E2920909-3679-4D2F-9E3B-80FF771D49D2}"/>
    <cellStyle name="Normal 2 4 2 10 2 2 3" xfId="33816" xr:uid="{B6970F4E-7104-4CD7-B1F9-5403028F6A25}"/>
    <cellStyle name="Normal 2 4 2 10 2 2 4" xfId="25368" xr:uid="{407EAD77-2B4A-46A9-AB7E-A9C20E2C4105}"/>
    <cellStyle name="Normal 2 4 2 10 2 3" xfId="12703" xr:uid="{9A9A2BB7-F08D-4043-B3D4-29488F3E43C3}"/>
    <cellStyle name="Normal 2 4 2 10 2 3 2" xfId="38878" xr:uid="{84CB8A62-C8C3-4198-B09F-933A1A324F87}"/>
    <cellStyle name="Normal 2 4 2 10 2 4" xfId="29598" xr:uid="{D3FCB571-169D-4B3F-80C8-3875370B1F39}"/>
    <cellStyle name="Normal 2 4 2 10 2 5" xfId="21151" xr:uid="{BCBD83AD-F843-4341-B3A1-A32772681167}"/>
    <cellStyle name="Normal 2 4 2 10 3" xfId="6326" xr:uid="{00000000-0005-0000-0000-0000910E0000}"/>
    <cellStyle name="Normal 2 4 2 10 3 2" xfId="14776" xr:uid="{FD8F69A7-E744-4820-9FD7-4D9C737E3316}"/>
    <cellStyle name="Normal 2 4 2 10 3 2 2" xfId="40950" xr:uid="{DC54671E-CFCD-4F74-AD3D-D65B5F8ABE94}"/>
    <cellStyle name="Normal 2 4 2 10 3 3" xfId="31671" xr:uid="{C91880F7-7333-4011-9894-9D618F6F242B}"/>
    <cellStyle name="Normal 2 4 2 10 3 4" xfId="23223" xr:uid="{92366C7C-6887-412F-A545-FD10900F505F}"/>
    <cellStyle name="Normal 2 4 2 10 4" xfId="10558" xr:uid="{B7F1A1F5-0E8E-4513-97DA-A29CF7B2C945}"/>
    <cellStyle name="Normal 2 4 2 10 4 2" xfId="36733" xr:uid="{BE0BEB74-FD18-4F71-8911-5E9EB31301C3}"/>
    <cellStyle name="Normal 2 4 2 10 5" xfId="27453" xr:uid="{4ABAE9C6-77BE-4D04-B1ED-62BDC3603553}"/>
    <cellStyle name="Normal 2 4 2 10 6" xfId="19006" xr:uid="{C9E6BCAB-CD83-4DA7-97D3-B752D1F08DFA}"/>
    <cellStyle name="Normal 2 4 2 11" xfId="2456" xr:uid="{00000000-0005-0000-0000-0000920E0000}"/>
    <cellStyle name="Normal 2 4 2 11 2" xfId="6739" xr:uid="{00000000-0005-0000-0000-0000930E0000}"/>
    <cellStyle name="Normal 2 4 2 11 2 2" xfId="15189" xr:uid="{36832661-13FC-45A5-BF6E-F378ABCC0942}"/>
    <cellStyle name="Normal 2 4 2 11 2 2 2" xfId="41363" xr:uid="{08A3F48E-3896-43C1-92DC-FCBF916C0C6A}"/>
    <cellStyle name="Normal 2 4 2 11 2 3" xfId="32084" xr:uid="{3F1E1B1E-A24F-4BD9-8195-56C5D6BE6C18}"/>
    <cellStyle name="Normal 2 4 2 11 2 4" xfId="23636" xr:uid="{20CFBE74-0CE2-4B09-A189-D0FB2B0715F9}"/>
    <cellStyle name="Normal 2 4 2 11 3" xfId="10971" xr:uid="{3A1148D4-6496-4B8B-A665-98818F72F9EA}"/>
    <cellStyle name="Normal 2 4 2 11 3 2" xfId="37146" xr:uid="{36D71F8F-3F7D-4F31-9E68-EB2FB78ADC88}"/>
    <cellStyle name="Normal 2 4 2 11 4" xfId="27866" xr:uid="{155C685D-8DC3-418D-956E-A499591F006B}"/>
    <cellStyle name="Normal 2 4 2 11 5" xfId="19419" xr:uid="{3BC47F7E-ED79-45B4-B094-DBFBD1A234F6}"/>
    <cellStyle name="Normal 2 4 2 12" xfId="4673" xr:uid="{00000000-0005-0000-0000-0000940E0000}"/>
    <cellStyle name="Normal 2 4 2 12 2" xfId="13123" xr:uid="{56CE09CD-2A04-4DC9-B92F-CA644E544627}"/>
    <cellStyle name="Normal 2 4 2 12 2 2" xfId="39297" xr:uid="{C03A8A1D-87D2-430C-BAC3-40C8F0C3F30C}"/>
    <cellStyle name="Normal 2 4 2 12 3" xfId="30018" xr:uid="{BB98BA58-F53F-4D8A-B228-895A14591CE5}"/>
    <cellStyle name="Normal 2 4 2 12 4" xfId="21570" xr:uid="{E83C9BC2-16B0-4E75-ADEC-809209971D9D}"/>
    <cellStyle name="Normal 2 4 2 13" xfId="8905" xr:uid="{C6073CE7-7519-4A77-8071-8764704B3F38}"/>
    <cellStyle name="Normal 2 4 2 13 2" xfId="35080" xr:uid="{E404FEE2-5E84-4DF6-BC87-BFB9C8ED54EB}"/>
    <cellStyle name="Normal 2 4 2 14" xfId="34248" xr:uid="{81023FD8-EB82-494C-BFDA-91B40EB947A8}"/>
    <cellStyle name="Normal 2 4 2 15" xfId="25800" xr:uid="{AEE1B8BC-CD1D-4882-87CC-5AC3EB48A20F}"/>
    <cellStyle name="Normal 2 4 2 16" xfId="17353" xr:uid="{8954B145-375E-49F7-B4A6-6D85BFD29035}"/>
    <cellStyle name="Normal 2 4 2 2" xfId="280" xr:uid="{00000000-0005-0000-0000-0000950E0000}"/>
    <cellStyle name="Normal 2 4 2 3" xfId="281" xr:uid="{00000000-0005-0000-0000-0000960E0000}"/>
    <cellStyle name="Normal 2 4 2 3 10" xfId="4674" xr:uid="{00000000-0005-0000-0000-0000970E0000}"/>
    <cellStyle name="Normal 2 4 2 3 10 2" xfId="13124" xr:uid="{C83D3454-2042-4756-A840-FC6F0317E4F0}"/>
    <cellStyle name="Normal 2 4 2 3 10 2 2" xfId="39298" xr:uid="{DAF97039-2B13-4398-B22E-F13D89E50C7C}"/>
    <cellStyle name="Normal 2 4 2 3 10 3" xfId="30019" xr:uid="{39C4D07A-E3F1-4145-BC63-950B64E06825}"/>
    <cellStyle name="Normal 2 4 2 3 10 4" xfId="21571" xr:uid="{9E21D231-E7B9-44DE-A6AB-0237BBA07ED6}"/>
    <cellStyle name="Normal 2 4 2 3 11" xfId="8906" xr:uid="{0392F813-E8CB-470D-9EEA-A8806045B046}"/>
    <cellStyle name="Normal 2 4 2 3 11 2" xfId="35081" xr:uid="{20CA4925-72B9-4A31-A50B-D71F0A26628C}"/>
    <cellStyle name="Normal 2 4 2 3 12" xfId="34249" xr:uid="{72C72838-13A9-4AD9-98A7-B86930C6549C}"/>
    <cellStyle name="Normal 2 4 2 3 13" xfId="25801" xr:uid="{4BDD00A7-A191-4B9B-A1C0-4E3B38B82FD4}"/>
    <cellStyle name="Normal 2 4 2 3 14" xfId="17354" xr:uid="{AC120DA6-09E0-4906-9DE6-B47E9DEC4E81}"/>
    <cellStyle name="Normal 2 4 2 3 2" xfId="282" xr:uid="{00000000-0005-0000-0000-0000980E0000}"/>
    <cellStyle name="Normal 2 4 2 3 2 10" xfId="8907" xr:uid="{73D2FE93-BB99-4A5E-88F5-B34FC0FF722D}"/>
    <cellStyle name="Normal 2 4 2 3 2 10 2" xfId="35082" xr:uid="{C044FB39-473D-44CE-A26E-A3251BD2EC21}"/>
    <cellStyle name="Normal 2 4 2 3 2 11" xfId="34250" xr:uid="{A2D14DCC-2128-4DF3-96C2-F33EE124CCFE}"/>
    <cellStyle name="Normal 2 4 2 3 2 12" xfId="25802" xr:uid="{FE7CDB10-C55F-4129-A5EC-7AFDB3E7AB92}"/>
    <cellStyle name="Normal 2 4 2 3 2 13" xfId="17355" xr:uid="{85E77208-768E-4BAC-B3BF-B7AC8F34501E}"/>
    <cellStyle name="Normal 2 4 2 3 2 2" xfId="283" xr:uid="{00000000-0005-0000-0000-0000990E0000}"/>
    <cellStyle name="Normal 2 4 2 3 2 2 10" xfId="34251" xr:uid="{02530CB1-7E4C-4CEA-87C2-9ECB16988013}"/>
    <cellStyle name="Normal 2 4 2 3 2 2 11" xfId="25803" xr:uid="{B453C4D4-C781-435C-BC1E-1DB089E71055}"/>
    <cellStyle name="Normal 2 4 2 3 2 2 12" xfId="17356" xr:uid="{CF9C2947-977C-4324-9BE5-9596EFD28B9A}"/>
    <cellStyle name="Normal 2 4 2 3 2 2 2" xfId="284" xr:uid="{00000000-0005-0000-0000-00009A0E0000}"/>
    <cellStyle name="Normal 2 4 2 3 2 2 2 10" xfId="25804" xr:uid="{B219E722-525F-41B5-A86C-B649F8035301}"/>
    <cellStyle name="Normal 2 4 2 3 2 2 2 11" xfId="17357" xr:uid="{58C89AFD-0549-45CE-825B-866F42B8AA6D}"/>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D47BDC8C-4690-49A3-A075-E44A2389CE99}"/>
    <cellStyle name="Normal 2 4 2 3 2 2 2 2 2 2 2 2" xfId="41860" xr:uid="{110C832C-378C-4849-A448-254510D1F56E}"/>
    <cellStyle name="Normal 2 4 2 3 2 2 2 2 2 2 3" xfId="32581" xr:uid="{BC3AD5A5-129B-4667-AD81-C1759D7CAEFB}"/>
    <cellStyle name="Normal 2 4 2 3 2 2 2 2 2 2 4" xfId="24133" xr:uid="{9D863F4C-0D2B-4A61-8FEA-67934E2B2DE7}"/>
    <cellStyle name="Normal 2 4 2 3 2 2 2 2 2 3" xfId="11468" xr:uid="{D96C7F3A-1BDD-48F2-91AA-74C3100ABF7D}"/>
    <cellStyle name="Normal 2 4 2 3 2 2 2 2 2 3 2" xfId="37643" xr:uid="{DF569E89-39C9-4981-85EB-F2F929BB3284}"/>
    <cellStyle name="Normal 2 4 2 3 2 2 2 2 2 4" xfId="28363" xr:uid="{705135DE-98FA-43F1-9E00-19645679A9F2}"/>
    <cellStyle name="Normal 2 4 2 3 2 2 2 2 2 5" xfId="19916" xr:uid="{1D18153B-C81C-451B-AEEE-5DA3BB3394E5}"/>
    <cellStyle name="Normal 2 4 2 3 2 2 2 2 3" xfId="5091" xr:uid="{00000000-0005-0000-0000-00009E0E0000}"/>
    <cellStyle name="Normal 2 4 2 3 2 2 2 2 3 2" xfId="13541" xr:uid="{65509C11-7898-4C71-B967-8990E78D4B58}"/>
    <cellStyle name="Normal 2 4 2 3 2 2 2 2 3 2 2" xfId="39715" xr:uid="{93BD6F92-5B1B-408D-B094-76D8550BD33E}"/>
    <cellStyle name="Normal 2 4 2 3 2 2 2 2 3 3" xfId="30436" xr:uid="{58FAA41C-7DB9-409F-B002-4ECC06923833}"/>
    <cellStyle name="Normal 2 4 2 3 2 2 2 2 3 4" xfId="21988" xr:uid="{2FE3616C-EE5C-413A-B478-D837C6E35F8A}"/>
    <cellStyle name="Normal 2 4 2 3 2 2 2 2 4" xfId="9323" xr:uid="{43096942-9277-423F-8C62-1564666F341D}"/>
    <cellStyle name="Normal 2 4 2 3 2 2 2 2 4 2" xfId="35498" xr:uid="{6F880BC3-3623-49A5-BF59-29823FB12A5C}"/>
    <cellStyle name="Normal 2 4 2 3 2 2 2 2 5" xfId="34670" xr:uid="{9DF4518B-C225-4DA3-BDFE-41618B0C9740}"/>
    <cellStyle name="Normal 2 4 2 3 2 2 2 2 6" xfId="26218" xr:uid="{48E37BF9-80BA-491D-86A6-7B2DBCFBE5D5}"/>
    <cellStyle name="Normal 2 4 2 3 2 2 2 2 7" xfId="17771" xr:uid="{2955D8FD-604B-4E7B-9495-47A7720C502D}"/>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128054C1-5E00-4634-B457-CD63D0BA7CC8}"/>
    <cellStyle name="Normal 2 4 2 3 2 2 2 3 2 2 2 2" xfId="42273" xr:uid="{0F81B424-9212-42B2-8E6A-6406DB4F97CA}"/>
    <cellStyle name="Normal 2 4 2 3 2 2 2 3 2 2 3" xfId="32994" xr:uid="{F75AACFE-B7C6-4A54-8BA6-27C6DC2BDF64}"/>
    <cellStyle name="Normal 2 4 2 3 2 2 2 3 2 2 4" xfId="24546" xr:uid="{58276663-B37C-4A66-9431-E2C379580A61}"/>
    <cellStyle name="Normal 2 4 2 3 2 2 2 3 2 3" xfId="11881" xr:uid="{FD9DC6A8-DA5F-459F-8E5D-E7358CF8D7CC}"/>
    <cellStyle name="Normal 2 4 2 3 2 2 2 3 2 3 2" xfId="38056" xr:uid="{D7163149-93C3-4907-A240-351D5A239322}"/>
    <cellStyle name="Normal 2 4 2 3 2 2 2 3 2 4" xfId="28776" xr:uid="{E1D6A0D8-E393-4FE0-B746-91422F05409B}"/>
    <cellStyle name="Normal 2 4 2 3 2 2 2 3 2 5" xfId="20329" xr:uid="{75F874E4-B687-40CB-AFA9-D7D6C8D6AC09}"/>
    <cellStyle name="Normal 2 4 2 3 2 2 2 3 3" xfId="5504" xr:uid="{00000000-0005-0000-0000-0000A20E0000}"/>
    <cellStyle name="Normal 2 4 2 3 2 2 2 3 3 2" xfId="13954" xr:uid="{840B3CAC-1289-4350-9014-5A7AE2ABE173}"/>
    <cellStyle name="Normal 2 4 2 3 2 2 2 3 3 2 2" xfId="40128" xr:uid="{DA5AA2C5-6AB8-4B1A-83B1-0F67DD6320E1}"/>
    <cellStyle name="Normal 2 4 2 3 2 2 2 3 3 3" xfId="30849" xr:uid="{1F951E9D-FC1C-4A01-A3F2-3AA42AA7EC9A}"/>
    <cellStyle name="Normal 2 4 2 3 2 2 2 3 3 4" xfId="22401" xr:uid="{D7BEBA53-024D-4FB0-9705-CB5D9C7C7C54}"/>
    <cellStyle name="Normal 2 4 2 3 2 2 2 3 4" xfId="9736" xr:uid="{B41E82A9-C972-42EA-8F88-60DA318B4D8D}"/>
    <cellStyle name="Normal 2 4 2 3 2 2 2 3 4 2" xfId="35911" xr:uid="{4DA0DE0A-46CD-4ADD-B678-7E56864A2BF6}"/>
    <cellStyle name="Normal 2 4 2 3 2 2 2 3 5" xfId="26631" xr:uid="{BE9133F0-ADC1-4B31-8667-408EFC657019}"/>
    <cellStyle name="Normal 2 4 2 3 2 2 2 3 6" xfId="18184" xr:uid="{D7B67FB7-B46D-4263-BBF3-7D764B43F70D}"/>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2FD9B57B-D5F7-4532-983A-1114D2C39466}"/>
    <cellStyle name="Normal 2 4 2 3 2 2 2 4 2 2 2 2" xfId="42686" xr:uid="{E238BAAE-07F2-4ED5-B4CC-28CB7663A8B3}"/>
    <cellStyle name="Normal 2 4 2 3 2 2 2 4 2 2 3" xfId="33407" xr:uid="{C400CE79-AE5F-47BC-911F-DB1969C67813}"/>
    <cellStyle name="Normal 2 4 2 3 2 2 2 4 2 2 4" xfId="24959" xr:uid="{B7E84C25-CA43-469F-A443-3856365D5BDB}"/>
    <cellStyle name="Normal 2 4 2 3 2 2 2 4 2 3" xfId="12294" xr:uid="{8E8E90C4-2F80-4D9A-B641-C99B13FF945F}"/>
    <cellStyle name="Normal 2 4 2 3 2 2 2 4 2 3 2" xfId="38469" xr:uid="{C63D341F-AE44-4593-97B2-D3000470AA41}"/>
    <cellStyle name="Normal 2 4 2 3 2 2 2 4 2 4" xfId="29189" xr:uid="{26CCF5E3-9620-4B84-BC7F-150484B1EA4C}"/>
    <cellStyle name="Normal 2 4 2 3 2 2 2 4 2 5" xfId="20742" xr:uid="{BC807BAE-AACE-45D8-83C1-F70F9659D088}"/>
    <cellStyle name="Normal 2 4 2 3 2 2 2 4 3" xfId="5917" xr:uid="{00000000-0005-0000-0000-0000A60E0000}"/>
    <cellStyle name="Normal 2 4 2 3 2 2 2 4 3 2" xfId="14367" xr:uid="{13F975C2-1058-4234-ABD4-ACF5C8846672}"/>
    <cellStyle name="Normal 2 4 2 3 2 2 2 4 3 2 2" xfId="40541" xr:uid="{25330419-9E4D-4875-A1E0-99E4E95D545E}"/>
    <cellStyle name="Normal 2 4 2 3 2 2 2 4 3 3" xfId="31262" xr:uid="{E9D70999-8921-438F-91AF-832AE0FEF114}"/>
    <cellStyle name="Normal 2 4 2 3 2 2 2 4 3 4" xfId="22814" xr:uid="{D3F5DD00-25C9-4D5A-8F88-ECC165CD0433}"/>
    <cellStyle name="Normal 2 4 2 3 2 2 2 4 4" xfId="10149" xr:uid="{0D9844BD-EFEC-4113-A238-656E22BF15C4}"/>
    <cellStyle name="Normal 2 4 2 3 2 2 2 4 4 2" xfId="36324" xr:uid="{D3E97266-BA6D-4510-81BD-67B216C0C09C}"/>
    <cellStyle name="Normal 2 4 2 3 2 2 2 4 5" xfId="27044" xr:uid="{8CAE7B1D-E397-4868-9FF7-BAF46F4C70CF}"/>
    <cellStyle name="Normal 2 4 2 3 2 2 2 4 6" xfId="18597" xr:uid="{60DD1B66-CB72-4D9A-8B84-8ACE5B6E129F}"/>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FA741B5B-803B-48EF-AB69-CA4FE51F5A8C}"/>
    <cellStyle name="Normal 2 4 2 3 2 2 2 5 2 2 2 2" xfId="43099" xr:uid="{68834169-5238-40D4-9D3C-D9C097CDC211}"/>
    <cellStyle name="Normal 2 4 2 3 2 2 2 5 2 2 3" xfId="33820" xr:uid="{2E878314-9291-47D6-98B7-009E21E1E02F}"/>
    <cellStyle name="Normal 2 4 2 3 2 2 2 5 2 2 4" xfId="25372" xr:uid="{4141F170-9954-4E76-AD86-B739628DDE53}"/>
    <cellStyle name="Normal 2 4 2 3 2 2 2 5 2 3" xfId="12707" xr:uid="{C1B3212B-CC3E-4C0C-88C1-C6314CA019C0}"/>
    <cellStyle name="Normal 2 4 2 3 2 2 2 5 2 3 2" xfId="38882" xr:uid="{E330F371-F29A-4226-BD7C-4932C68D0EAE}"/>
    <cellStyle name="Normal 2 4 2 3 2 2 2 5 2 4" xfId="29602" xr:uid="{0906CB13-E6B6-4389-849A-73DEDD63B217}"/>
    <cellStyle name="Normal 2 4 2 3 2 2 2 5 2 5" xfId="21155" xr:uid="{12522F44-DC4C-437F-B0AF-8F9A29ABA1C9}"/>
    <cellStyle name="Normal 2 4 2 3 2 2 2 5 3" xfId="6330" xr:uid="{00000000-0005-0000-0000-0000AA0E0000}"/>
    <cellStyle name="Normal 2 4 2 3 2 2 2 5 3 2" xfId="14780" xr:uid="{1408C52E-24FE-49AE-9072-38663E99B32F}"/>
    <cellStyle name="Normal 2 4 2 3 2 2 2 5 3 2 2" xfId="40954" xr:uid="{CFCD714C-76C4-4715-AB51-3C5F64EFB4F9}"/>
    <cellStyle name="Normal 2 4 2 3 2 2 2 5 3 3" xfId="31675" xr:uid="{44B29EC2-79F1-4402-9C8D-E66081E3583A}"/>
    <cellStyle name="Normal 2 4 2 3 2 2 2 5 3 4" xfId="23227" xr:uid="{16F8110B-270C-413C-B196-5CCB743BDEC5}"/>
    <cellStyle name="Normal 2 4 2 3 2 2 2 5 4" xfId="10562" xr:uid="{1959CA11-E9D5-4EAE-8821-097B29C959D9}"/>
    <cellStyle name="Normal 2 4 2 3 2 2 2 5 4 2" xfId="36737" xr:uid="{A40D7341-9D7E-40F7-9754-D3283FEDFEA1}"/>
    <cellStyle name="Normal 2 4 2 3 2 2 2 5 5" xfId="27457" xr:uid="{E3CA9BB6-0990-4423-8B04-0E6D0BB1E622}"/>
    <cellStyle name="Normal 2 4 2 3 2 2 2 5 6" xfId="19010" xr:uid="{816A2F92-8A36-4E17-ABEB-34F282F67A86}"/>
    <cellStyle name="Normal 2 4 2 3 2 2 2 6" xfId="2460" xr:uid="{00000000-0005-0000-0000-0000AB0E0000}"/>
    <cellStyle name="Normal 2 4 2 3 2 2 2 6 2" xfId="6743" xr:uid="{00000000-0005-0000-0000-0000AC0E0000}"/>
    <cellStyle name="Normal 2 4 2 3 2 2 2 6 2 2" xfId="15193" xr:uid="{3CE8E58B-6B60-4F4D-84DA-F15E1BDEAD16}"/>
    <cellStyle name="Normal 2 4 2 3 2 2 2 6 2 2 2" xfId="41367" xr:uid="{72479BD0-0FD2-4118-971C-52D1789F8659}"/>
    <cellStyle name="Normal 2 4 2 3 2 2 2 6 2 3" xfId="32088" xr:uid="{D8B8C17E-7845-4168-9BC2-880B08B89095}"/>
    <cellStyle name="Normal 2 4 2 3 2 2 2 6 2 4" xfId="23640" xr:uid="{1867CC6A-3D1F-4989-AA60-24B8C2A47B4E}"/>
    <cellStyle name="Normal 2 4 2 3 2 2 2 6 3" xfId="10975" xr:uid="{FACE198E-A8D4-4207-9476-559D18A80D3F}"/>
    <cellStyle name="Normal 2 4 2 3 2 2 2 6 3 2" xfId="37150" xr:uid="{43A17DA7-ECB8-46DB-8950-23DD9A3551F3}"/>
    <cellStyle name="Normal 2 4 2 3 2 2 2 6 4" xfId="27870" xr:uid="{57865F8A-052D-4C43-83D5-E0F4FC584913}"/>
    <cellStyle name="Normal 2 4 2 3 2 2 2 6 5" xfId="19423" xr:uid="{860F56C2-4E74-4368-8705-EB195C4681E2}"/>
    <cellStyle name="Normal 2 4 2 3 2 2 2 7" xfId="4677" xr:uid="{00000000-0005-0000-0000-0000AD0E0000}"/>
    <cellStyle name="Normal 2 4 2 3 2 2 2 7 2" xfId="13127" xr:uid="{F6611F03-A14E-43E4-BA9A-9C6CAA996DAC}"/>
    <cellStyle name="Normal 2 4 2 3 2 2 2 7 2 2" xfId="39301" xr:uid="{62C23182-F2F7-4046-8BF1-168A8B91FB38}"/>
    <cellStyle name="Normal 2 4 2 3 2 2 2 7 3" xfId="30022" xr:uid="{920FB979-13F3-4F80-949D-69FC751100DB}"/>
    <cellStyle name="Normal 2 4 2 3 2 2 2 7 4" xfId="21574" xr:uid="{35553500-A143-4B58-91AF-29E6EB03208A}"/>
    <cellStyle name="Normal 2 4 2 3 2 2 2 8" xfId="8909" xr:uid="{E1AFF0E5-A67C-4910-8EDE-DA77EAB0F585}"/>
    <cellStyle name="Normal 2 4 2 3 2 2 2 8 2" xfId="35084" xr:uid="{55190175-BF70-45ED-A31B-3BC5F3C065E8}"/>
    <cellStyle name="Normal 2 4 2 3 2 2 2 9" xfId="34252" xr:uid="{8C0F5161-EAE6-4A48-8446-9712A6BB2AD5}"/>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9A97622B-8C5A-4133-AD3B-53A6D17B2E2F}"/>
    <cellStyle name="Normal 2 4 2 3 2 2 3 2 2 2 2" xfId="41859" xr:uid="{133AC0F0-E1D5-4D63-BBB1-7EBDB0A22E6C}"/>
    <cellStyle name="Normal 2 4 2 3 2 2 3 2 2 3" xfId="32580" xr:uid="{4A51E519-F0E6-417B-9E9D-726F8C3ADEE3}"/>
    <cellStyle name="Normal 2 4 2 3 2 2 3 2 2 4" xfId="24132" xr:uid="{03ABFDA4-78D6-4C0D-83D4-4DA6E15F853E}"/>
    <cellStyle name="Normal 2 4 2 3 2 2 3 2 3" xfId="11467" xr:uid="{3BA98A44-5F8E-4D1A-A29C-70B9B30E27DC}"/>
    <cellStyle name="Normal 2 4 2 3 2 2 3 2 3 2" xfId="37642" xr:uid="{66D0F152-A28D-4A81-86FC-A143CC590988}"/>
    <cellStyle name="Normal 2 4 2 3 2 2 3 2 4" xfId="28362" xr:uid="{D3DF70D3-8A13-4F1E-A009-3050DFA8DCF3}"/>
    <cellStyle name="Normal 2 4 2 3 2 2 3 2 5" xfId="19915" xr:uid="{24F1CFB4-7C35-4A00-8F5C-6C660382330C}"/>
    <cellStyle name="Normal 2 4 2 3 2 2 3 3" xfId="5090" xr:uid="{00000000-0005-0000-0000-0000B10E0000}"/>
    <cellStyle name="Normal 2 4 2 3 2 2 3 3 2" xfId="13540" xr:uid="{8A126C5E-12BD-4F79-A3F9-E80A5B469F85}"/>
    <cellStyle name="Normal 2 4 2 3 2 2 3 3 2 2" xfId="39714" xr:uid="{31F4E1A8-67A1-4906-8BD4-BD5CC0AA2984}"/>
    <cellStyle name="Normal 2 4 2 3 2 2 3 3 3" xfId="30435" xr:uid="{06F3C2CD-27A5-4C2F-A2AC-83CEFA0D3980}"/>
    <cellStyle name="Normal 2 4 2 3 2 2 3 3 4" xfId="21987" xr:uid="{FC773F34-36BC-4725-82B3-9B1CAB40D4D6}"/>
    <cellStyle name="Normal 2 4 2 3 2 2 3 4" xfId="9322" xr:uid="{3684C033-78D2-4EEA-AED8-9855330BBC27}"/>
    <cellStyle name="Normal 2 4 2 3 2 2 3 4 2" xfId="35497" xr:uid="{1C512239-5CB3-4475-B565-1552FACABF50}"/>
    <cellStyle name="Normal 2 4 2 3 2 2 3 5" xfId="34669" xr:uid="{1D455783-59A9-497E-A671-918032B97DA9}"/>
    <cellStyle name="Normal 2 4 2 3 2 2 3 6" xfId="26217" xr:uid="{0CA8CE13-C729-47AC-8E81-3AA64B94601D}"/>
    <cellStyle name="Normal 2 4 2 3 2 2 3 7" xfId="17770" xr:uid="{E60ACDA7-3BD5-4D76-8FC7-BC0F1E472A0C}"/>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DA2B0885-7ABA-4B46-AFD5-EAD8B5CEA211}"/>
    <cellStyle name="Normal 2 4 2 3 2 2 4 2 2 2 2" xfId="42272" xr:uid="{C5544B3F-382D-480A-8A5A-36C8A00EEDF3}"/>
    <cellStyle name="Normal 2 4 2 3 2 2 4 2 2 3" xfId="32993" xr:uid="{100DDC22-07FB-4BB0-82FF-FC69C0F3814F}"/>
    <cellStyle name="Normal 2 4 2 3 2 2 4 2 2 4" xfId="24545" xr:uid="{3FAB1285-42A8-49B8-9203-ED2F57983F2F}"/>
    <cellStyle name="Normal 2 4 2 3 2 2 4 2 3" xfId="11880" xr:uid="{E3232145-67A1-49A8-8989-1F48FBBC0AFA}"/>
    <cellStyle name="Normal 2 4 2 3 2 2 4 2 3 2" xfId="38055" xr:uid="{043987EC-BEAA-4D7C-A0FC-C376CF502291}"/>
    <cellStyle name="Normal 2 4 2 3 2 2 4 2 4" xfId="28775" xr:uid="{06F80622-872F-4D2B-AEDB-C543ED4CEB7B}"/>
    <cellStyle name="Normal 2 4 2 3 2 2 4 2 5" xfId="20328" xr:uid="{07B62C37-3EE4-49FC-9F4B-2AB84D951DEA}"/>
    <cellStyle name="Normal 2 4 2 3 2 2 4 3" xfId="5503" xr:uid="{00000000-0005-0000-0000-0000B50E0000}"/>
    <cellStyle name="Normal 2 4 2 3 2 2 4 3 2" xfId="13953" xr:uid="{4C5FAC42-9DCA-49E7-A248-0D85F839A609}"/>
    <cellStyle name="Normal 2 4 2 3 2 2 4 3 2 2" xfId="40127" xr:uid="{7224697D-E0A5-4A3A-B47A-4B823FBCC444}"/>
    <cellStyle name="Normal 2 4 2 3 2 2 4 3 3" xfId="30848" xr:uid="{9C884111-8CC9-4EB2-81E2-659BD355F85A}"/>
    <cellStyle name="Normal 2 4 2 3 2 2 4 3 4" xfId="22400" xr:uid="{BDEE2EF7-EE43-4DC3-AFA4-BF01626D1B75}"/>
    <cellStyle name="Normal 2 4 2 3 2 2 4 4" xfId="9735" xr:uid="{CEE0E436-E123-43C9-BB87-30F221C8150E}"/>
    <cellStyle name="Normal 2 4 2 3 2 2 4 4 2" xfId="35910" xr:uid="{08715D8D-F002-4F47-94C9-30A42CDFDFE5}"/>
    <cellStyle name="Normal 2 4 2 3 2 2 4 5" xfId="26630" xr:uid="{83C525B8-7ED0-4AB3-B0A2-D96E053749BF}"/>
    <cellStyle name="Normal 2 4 2 3 2 2 4 6" xfId="18183" xr:uid="{FDC0A68F-7BA8-4797-88D1-6265AFA1601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8872123A-6BE8-419C-8852-F22F7B46F13B}"/>
    <cellStyle name="Normal 2 4 2 3 2 2 5 2 2 2 2" xfId="42685" xr:uid="{7DE6695D-A385-4036-9866-BD4D719E5875}"/>
    <cellStyle name="Normal 2 4 2 3 2 2 5 2 2 3" xfId="33406" xr:uid="{4224371B-C345-438C-8F24-3CED75B98BE9}"/>
    <cellStyle name="Normal 2 4 2 3 2 2 5 2 2 4" xfId="24958" xr:uid="{8DF08D86-1314-4A57-BAC1-A6E546009040}"/>
    <cellStyle name="Normal 2 4 2 3 2 2 5 2 3" xfId="12293" xr:uid="{648EBBFC-E32F-4DEF-A5EE-90893E2D8CFE}"/>
    <cellStyle name="Normal 2 4 2 3 2 2 5 2 3 2" xfId="38468" xr:uid="{E683EAE0-F81A-4B6E-8827-53D26E625083}"/>
    <cellStyle name="Normal 2 4 2 3 2 2 5 2 4" xfId="29188" xr:uid="{C4CD4458-20C9-4708-9EBE-D7FA63FAC132}"/>
    <cellStyle name="Normal 2 4 2 3 2 2 5 2 5" xfId="20741" xr:uid="{264A7584-A269-4977-B0C3-744F681C5E4E}"/>
    <cellStyle name="Normal 2 4 2 3 2 2 5 3" xfId="5916" xr:uid="{00000000-0005-0000-0000-0000B90E0000}"/>
    <cellStyle name="Normal 2 4 2 3 2 2 5 3 2" xfId="14366" xr:uid="{8A3F964B-BE09-4344-A151-2ACCBA6E42F8}"/>
    <cellStyle name="Normal 2 4 2 3 2 2 5 3 2 2" xfId="40540" xr:uid="{5991BBB3-C264-4811-9228-2A3C0B806268}"/>
    <cellStyle name="Normal 2 4 2 3 2 2 5 3 3" xfId="31261" xr:uid="{1C331D46-F271-4FEC-AA04-27E7404BB0AB}"/>
    <cellStyle name="Normal 2 4 2 3 2 2 5 3 4" xfId="22813" xr:uid="{698859BA-C5BC-4192-A827-2BE59B4887D0}"/>
    <cellStyle name="Normal 2 4 2 3 2 2 5 4" xfId="10148" xr:uid="{856D1601-7A13-4840-8C57-51F8744DE2A2}"/>
    <cellStyle name="Normal 2 4 2 3 2 2 5 4 2" xfId="36323" xr:uid="{65F86EB8-9E7F-426F-AF0A-01B1F44E8A14}"/>
    <cellStyle name="Normal 2 4 2 3 2 2 5 5" xfId="27043" xr:uid="{A4E29F5A-47C9-4481-B964-AA2E3EA9A3A8}"/>
    <cellStyle name="Normal 2 4 2 3 2 2 5 6" xfId="18596" xr:uid="{6891BCAB-871C-4D1F-BF13-50B963DAFBC4}"/>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6168CD9A-473A-4C7F-A837-6EFFF0F4B016}"/>
    <cellStyle name="Normal 2 4 2 3 2 2 6 2 2 2 2" xfId="43098" xr:uid="{B0E29A13-7115-4D24-8811-487CC46F70D0}"/>
    <cellStyle name="Normal 2 4 2 3 2 2 6 2 2 3" xfId="33819" xr:uid="{B7EE85A4-3137-4B6F-B63A-93D4CA387AD8}"/>
    <cellStyle name="Normal 2 4 2 3 2 2 6 2 2 4" xfId="25371" xr:uid="{E7DEDA11-6AC5-4632-8CEE-210E78BF9E55}"/>
    <cellStyle name="Normal 2 4 2 3 2 2 6 2 3" xfId="12706" xr:uid="{4D9C47BB-F8AD-42B4-8E6B-C64890F8C0DB}"/>
    <cellStyle name="Normal 2 4 2 3 2 2 6 2 3 2" xfId="38881" xr:uid="{1782F5F6-C579-43E0-A477-1C800527A03A}"/>
    <cellStyle name="Normal 2 4 2 3 2 2 6 2 4" xfId="29601" xr:uid="{D8093E1B-30C1-493D-9D45-19C5562D7959}"/>
    <cellStyle name="Normal 2 4 2 3 2 2 6 2 5" xfId="21154" xr:uid="{5C15521E-6D5E-44B6-845A-F2FF57F08805}"/>
    <cellStyle name="Normal 2 4 2 3 2 2 6 3" xfId="6329" xr:uid="{00000000-0005-0000-0000-0000BD0E0000}"/>
    <cellStyle name="Normal 2 4 2 3 2 2 6 3 2" xfId="14779" xr:uid="{B2F756AF-4758-48A0-9A0D-F44616FE61A6}"/>
    <cellStyle name="Normal 2 4 2 3 2 2 6 3 2 2" xfId="40953" xr:uid="{78108922-EA6A-46D5-9AF6-42DF724917D3}"/>
    <cellStyle name="Normal 2 4 2 3 2 2 6 3 3" xfId="31674" xr:uid="{677DFA41-0BD6-4AA8-93DA-B5794D37DC9B}"/>
    <cellStyle name="Normal 2 4 2 3 2 2 6 3 4" xfId="23226" xr:uid="{CFB1B3E3-FF9E-485E-9F0D-6FD831D95E22}"/>
    <cellStyle name="Normal 2 4 2 3 2 2 6 4" xfId="10561" xr:uid="{A5206301-B074-40DD-8EE9-A56814E10572}"/>
    <cellStyle name="Normal 2 4 2 3 2 2 6 4 2" xfId="36736" xr:uid="{CCBB3EFF-68D0-4887-9D1F-8E5C7E3F8A72}"/>
    <cellStyle name="Normal 2 4 2 3 2 2 6 5" xfId="27456" xr:uid="{8BFBB79B-D2DE-4658-9051-4FBD1CE328D3}"/>
    <cellStyle name="Normal 2 4 2 3 2 2 6 6" xfId="19009" xr:uid="{35BA5524-5CEA-40BB-A8BB-E9FEB5BA6883}"/>
    <cellStyle name="Normal 2 4 2 3 2 2 7" xfId="2459" xr:uid="{00000000-0005-0000-0000-0000BE0E0000}"/>
    <cellStyle name="Normal 2 4 2 3 2 2 7 2" xfId="6742" xr:uid="{00000000-0005-0000-0000-0000BF0E0000}"/>
    <cellStyle name="Normal 2 4 2 3 2 2 7 2 2" xfId="15192" xr:uid="{FD59F777-C24D-42BF-A3E3-8FE9C27FA5CA}"/>
    <cellStyle name="Normal 2 4 2 3 2 2 7 2 2 2" xfId="41366" xr:uid="{FB0F6A8C-C9D6-44B1-AE6D-2989847F8690}"/>
    <cellStyle name="Normal 2 4 2 3 2 2 7 2 3" xfId="32087" xr:uid="{D35E3500-B696-4360-9922-C45D0F3519AA}"/>
    <cellStyle name="Normal 2 4 2 3 2 2 7 2 4" xfId="23639" xr:uid="{E7B44B27-7DF7-4191-9F67-C982112857FC}"/>
    <cellStyle name="Normal 2 4 2 3 2 2 7 3" xfId="10974" xr:uid="{6C44C22A-9320-4834-9A1C-F18A421DFC4F}"/>
    <cellStyle name="Normal 2 4 2 3 2 2 7 3 2" xfId="37149" xr:uid="{AD9DFEDC-2DC7-43E0-BC12-4973AE82634E}"/>
    <cellStyle name="Normal 2 4 2 3 2 2 7 4" xfId="27869" xr:uid="{EA3D5AA1-457D-45CD-ACC8-C61F2B2877F1}"/>
    <cellStyle name="Normal 2 4 2 3 2 2 7 5" xfId="19422" xr:uid="{3ECF39A1-E4C5-4B32-9304-39C438ABF805}"/>
    <cellStyle name="Normal 2 4 2 3 2 2 8" xfId="4676" xr:uid="{00000000-0005-0000-0000-0000C00E0000}"/>
    <cellStyle name="Normal 2 4 2 3 2 2 8 2" xfId="13126" xr:uid="{53546D46-0C39-410B-A113-A8288CA75319}"/>
    <cellStyle name="Normal 2 4 2 3 2 2 8 2 2" xfId="39300" xr:uid="{2BAAEFCA-4694-49CE-BEDD-41646AADA8B2}"/>
    <cellStyle name="Normal 2 4 2 3 2 2 8 3" xfId="30021" xr:uid="{D8D512F4-6C0E-4877-B2FA-13D766882D3E}"/>
    <cellStyle name="Normal 2 4 2 3 2 2 8 4" xfId="21573" xr:uid="{17168D55-F232-4767-89F4-43C5A61E9A2F}"/>
    <cellStyle name="Normal 2 4 2 3 2 2 9" xfId="8908" xr:uid="{EA658CA9-15B1-430A-908D-F8D90B74DC5E}"/>
    <cellStyle name="Normal 2 4 2 3 2 2 9 2" xfId="35083" xr:uid="{8F79D0B4-8AC3-40D1-9439-C6BA9D51D8A7}"/>
    <cellStyle name="Normal 2 4 2 3 2 3" xfId="285" xr:uid="{00000000-0005-0000-0000-0000C10E0000}"/>
    <cellStyle name="Normal 2 4 2 3 2 3 10" xfId="25805" xr:uid="{DFEF91EB-6F59-492E-A378-A8FB20D69F79}"/>
    <cellStyle name="Normal 2 4 2 3 2 3 11" xfId="17358" xr:uid="{170C9F2A-90E2-4814-A5AE-A15F62942794}"/>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DDFE44AE-1725-4B15-8F32-587D2EEA3919}"/>
    <cellStyle name="Normal 2 4 2 3 2 3 2 2 2 2 2" xfId="41861" xr:uid="{0552EE35-4343-4FEC-A15F-DE9324EBA765}"/>
    <cellStyle name="Normal 2 4 2 3 2 3 2 2 2 3" xfId="32582" xr:uid="{847AD90B-4FFA-4BB5-BDE5-A875E765FCFF}"/>
    <cellStyle name="Normal 2 4 2 3 2 3 2 2 2 4" xfId="24134" xr:uid="{34B0FE65-DD42-46AB-80A6-1C442DB3277F}"/>
    <cellStyle name="Normal 2 4 2 3 2 3 2 2 3" xfId="11469" xr:uid="{FCAA8F82-599C-4454-B8E2-5B1F28B89A34}"/>
    <cellStyle name="Normal 2 4 2 3 2 3 2 2 3 2" xfId="37644" xr:uid="{E1C93F6C-DDE4-46C7-AEFA-3111AA4DD08F}"/>
    <cellStyle name="Normal 2 4 2 3 2 3 2 2 4" xfId="28364" xr:uid="{6C0C0117-00A4-4330-84F4-50F83D0FBA6D}"/>
    <cellStyle name="Normal 2 4 2 3 2 3 2 2 5" xfId="19917" xr:uid="{8D0B7848-0044-41AE-A866-9A6937295D4F}"/>
    <cellStyle name="Normal 2 4 2 3 2 3 2 3" xfId="5092" xr:uid="{00000000-0005-0000-0000-0000C50E0000}"/>
    <cellStyle name="Normal 2 4 2 3 2 3 2 3 2" xfId="13542" xr:uid="{A4E7E877-8467-41F5-A930-1E2E56AD9EF4}"/>
    <cellStyle name="Normal 2 4 2 3 2 3 2 3 2 2" xfId="39716" xr:uid="{4BE112F8-84C8-4B77-888F-AB79F992EC74}"/>
    <cellStyle name="Normal 2 4 2 3 2 3 2 3 3" xfId="30437" xr:uid="{1EB8B05C-05A4-4FBC-8FBF-72076DAA9572}"/>
    <cellStyle name="Normal 2 4 2 3 2 3 2 3 4" xfId="21989" xr:uid="{BB0E039F-1ED0-4F9D-B0E2-68E2C4D3A43C}"/>
    <cellStyle name="Normal 2 4 2 3 2 3 2 4" xfId="9324" xr:uid="{EEAB8033-CCF6-4588-9D7C-31B1195227FA}"/>
    <cellStyle name="Normal 2 4 2 3 2 3 2 4 2" xfId="35499" xr:uid="{67B55644-0155-42CF-ACAE-AC0A0B4488EB}"/>
    <cellStyle name="Normal 2 4 2 3 2 3 2 5" xfId="34671" xr:uid="{6F270478-8E10-4951-9B7C-57F56A103DEF}"/>
    <cellStyle name="Normal 2 4 2 3 2 3 2 6" xfId="26219" xr:uid="{3BADB8EF-18D7-42AB-8688-84101608A9BC}"/>
    <cellStyle name="Normal 2 4 2 3 2 3 2 7" xfId="17772" xr:uid="{53950A46-5074-44E2-8E5D-2D582A4A33EF}"/>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884DFA73-5D14-4EEF-B8AD-001FAB20CB48}"/>
    <cellStyle name="Normal 2 4 2 3 2 3 3 2 2 2 2" xfId="42274" xr:uid="{03D478D2-2D23-4441-BD07-40092005F766}"/>
    <cellStyle name="Normal 2 4 2 3 2 3 3 2 2 3" xfId="32995" xr:uid="{452CEF76-E0AD-4968-822F-B94CE9E2ACEE}"/>
    <cellStyle name="Normal 2 4 2 3 2 3 3 2 2 4" xfId="24547" xr:uid="{81E5542D-0150-4A92-A15D-8D308EFF1226}"/>
    <cellStyle name="Normal 2 4 2 3 2 3 3 2 3" xfId="11882" xr:uid="{86B891F8-D08B-4D3E-8EB9-BAB9D81DA870}"/>
    <cellStyle name="Normal 2 4 2 3 2 3 3 2 3 2" xfId="38057" xr:uid="{B79D2B30-84A3-40C2-B221-D4BF00EFAF75}"/>
    <cellStyle name="Normal 2 4 2 3 2 3 3 2 4" xfId="28777" xr:uid="{10224269-65CC-4A27-ACD6-EDD14C23EE4F}"/>
    <cellStyle name="Normal 2 4 2 3 2 3 3 2 5" xfId="20330" xr:uid="{68629AEC-2525-4934-826A-E9E5B2BA1673}"/>
    <cellStyle name="Normal 2 4 2 3 2 3 3 3" xfId="5505" xr:uid="{00000000-0005-0000-0000-0000C90E0000}"/>
    <cellStyle name="Normal 2 4 2 3 2 3 3 3 2" xfId="13955" xr:uid="{E8AFB195-4F98-461C-A8AE-C84BBC1B76FB}"/>
    <cellStyle name="Normal 2 4 2 3 2 3 3 3 2 2" xfId="40129" xr:uid="{73441D0E-A0A3-4002-8479-69990525363D}"/>
    <cellStyle name="Normal 2 4 2 3 2 3 3 3 3" xfId="30850" xr:uid="{57AE19F1-903D-461C-8B56-7F253B5B1282}"/>
    <cellStyle name="Normal 2 4 2 3 2 3 3 3 4" xfId="22402" xr:uid="{9229A5D7-75B0-4FFC-9698-9E6AA10449E4}"/>
    <cellStyle name="Normal 2 4 2 3 2 3 3 4" xfId="9737" xr:uid="{4430BA56-5C94-4692-BF24-4C067E82029A}"/>
    <cellStyle name="Normal 2 4 2 3 2 3 3 4 2" xfId="35912" xr:uid="{837CFE0B-1E46-4809-89C2-D7D324781A35}"/>
    <cellStyle name="Normal 2 4 2 3 2 3 3 5" xfId="26632" xr:uid="{260DC655-51E8-41F7-BA4F-2660792A651A}"/>
    <cellStyle name="Normal 2 4 2 3 2 3 3 6" xfId="18185" xr:uid="{0E0B6D05-FD04-40F5-9C37-4EA93C21A059}"/>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70387370-3ECC-4982-B1BC-51DB2C646056}"/>
    <cellStyle name="Normal 2 4 2 3 2 3 4 2 2 2 2" xfId="42687" xr:uid="{79AD2558-BF5D-4DF2-8C85-6C03C369F156}"/>
    <cellStyle name="Normal 2 4 2 3 2 3 4 2 2 3" xfId="33408" xr:uid="{AF63C8E2-B95A-41EF-AB12-E00B037C1E47}"/>
    <cellStyle name="Normal 2 4 2 3 2 3 4 2 2 4" xfId="24960" xr:uid="{E6953F99-7BDC-41EC-BCEF-4CF99274D8ED}"/>
    <cellStyle name="Normal 2 4 2 3 2 3 4 2 3" xfId="12295" xr:uid="{AE6F3230-4F0D-4EE6-86B9-69E09BDCAB1F}"/>
    <cellStyle name="Normal 2 4 2 3 2 3 4 2 3 2" xfId="38470" xr:uid="{952A78E8-01DB-43DD-86E3-FB943BC69CE8}"/>
    <cellStyle name="Normal 2 4 2 3 2 3 4 2 4" xfId="29190" xr:uid="{8B73FE2C-3AF0-4FA5-80AC-0102EE188F8B}"/>
    <cellStyle name="Normal 2 4 2 3 2 3 4 2 5" xfId="20743" xr:uid="{567ACB90-B38B-4D89-A231-6ED9276B850D}"/>
    <cellStyle name="Normal 2 4 2 3 2 3 4 3" xfId="5918" xr:uid="{00000000-0005-0000-0000-0000CD0E0000}"/>
    <cellStyle name="Normal 2 4 2 3 2 3 4 3 2" xfId="14368" xr:uid="{34DE50F0-8E19-47E3-9A43-D98B2B20A9A1}"/>
    <cellStyle name="Normal 2 4 2 3 2 3 4 3 2 2" xfId="40542" xr:uid="{D17C553C-8DFB-4F6A-972F-3BFF4F3FA76C}"/>
    <cellStyle name="Normal 2 4 2 3 2 3 4 3 3" xfId="31263" xr:uid="{8A10459A-24BB-4ADA-AEB0-AF8B6349A7FB}"/>
    <cellStyle name="Normal 2 4 2 3 2 3 4 3 4" xfId="22815" xr:uid="{C11C73CD-4CF6-4307-B926-8333A43F01EF}"/>
    <cellStyle name="Normal 2 4 2 3 2 3 4 4" xfId="10150" xr:uid="{2F563541-ABEE-4B8B-8AA2-F4A27E9EFB7C}"/>
    <cellStyle name="Normal 2 4 2 3 2 3 4 4 2" xfId="36325" xr:uid="{F1EA1279-5C3C-4F74-9C8C-AFC0FF823EC8}"/>
    <cellStyle name="Normal 2 4 2 3 2 3 4 5" xfId="27045" xr:uid="{39A7D06F-6657-48C2-8317-29B3D7C8F4F9}"/>
    <cellStyle name="Normal 2 4 2 3 2 3 4 6" xfId="18598" xr:uid="{D8E70B2D-85CB-48DE-8F9F-EBC4EA0EE9C4}"/>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F422D1B6-AA8F-49B9-9AF7-35976FFAA09C}"/>
    <cellStyle name="Normal 2 4 2 3 2 3 5 2 2 2 2" xfId="43100" xr:uid="{61B5FB3B-62FB-4F01-B8BC-2424B2DB5BB6}"/>
    <cellStyle name="Normal 2 4 2 3 2 3 5 2 2 3" xfId="33821" xr:uid="{A06008E2-D3F9-4C9F-B2C5-06D7D6AFF155}"/>
    <cellStyle name="Normal 2 4 2 3 2 3 5 2 2 4" xfId="25373" xr:uid="{6F72080C-1E6C-4463-9E70-4BF22836B749}"/>
    <cellStyle name="Normal 2 4 2 3 2 3 5 2 3" xfId="12708" xr:uid="{77EF6FF9-1F7D-4589-99C4-7109501D8676}"/>
    <cellStyle name="Normal 2 4 2 3 2 3 5 2 3 2" xfId="38883" xr:uid="{EF178DBF-60CE-411D-8026-74D0AC92758B}"/>
    <cellStyle name="Normal 2 4 2 3 2 3 5 2 4" xfId="29603" xr:uid="{ABC480D9-658F-4F02-A17E-47CD280F8F04}"/>
    <cellStyle name="Normal 2 4 2 3 2 3 5 2 5" xfId="21156" xr:uid="{323E1617-CE2E-40A7-9BC3-7241C24FAA5D}"/>
    <cellStyle name="Normal 2 4 2 3 2 3 5 3" xfId="6331" xr:uid="{00000000-0005-0000-0000-0000D10E0000}"/>
    <cellStyle name="Normal 2 4 2 3 2 3 5 3 2" xfId="14781" xr:uid="{4514163E-5226-4EBF-9CFC-68EE9E11259B}"/>
    <cellStyle name="Normal 2 4 2 3 2 3 5 3 2 2" xfId="40955" xr:uid="{946A8E2D-0B06-4E42-B830-112AFE031F5B}"/>
    <cellStyle name="Normal 2 4 2 3 2 3 5 3 3" xfId="31676" xr:uid="{63DA66C9-AC11-4FD7-A3FA-429A8B737959}"/>
    <cellStyle name="Normal 2 4 2 3 2 3 5 3 4" xfId="23228" xr:uid="{3556CC80-0EF4-446A-9E13-CBED55A47371}"/>
    <cellStyle name="Normal 2 4 2 3 2 3 5 4" xfId="10563" xr:uid="{B70B0B7C-E508-46A9-892F-BE1B935374BF}"/>
    <cellStyle name="Normal 2 4 2 3 2 3 5 4 2" xfId="36738" xr:uid="{BCDC2BEC-704F-473D-BF4F-C819E2D68AA2}"/>
    <cellStyle name="Normal 2 4 2 3 2 3 5 5" xfId="27458" xr:uid="{0A49132E-976B-457D-B793-1D5112A69874}"/>
    <cellStyle name="Normal 2 4 2 3 2 3 5 6" xfId="19011" xr:uid="{D238A577-1A6F-43D7-893A-6BD161DFAA5A}"/>
    <cellStyle name="Normal 2 4 2 3 2 3 6" xfId="2461" xr:uid="{00000000-0005-0000-0000-0000D20E0000}"/>
    <cellStyle name="Normal 2 4 2 3 2 3 6 2" xfId="6744" xr:uid="{00000000-0005-0000-0000-0000D30E0000}"/>
    <cellStyle name="Normal 2 4 2 3 2 3 6 2 2" xfId="15194" xr:uid="{C93D1FFC-8428-4C04-A526-6C0451EFF5C7}"/>
    <cellStyle name="Normal 2 4 2 3 2 3 6 2 2 2" xfId="41368" xr:uid="{79F19AC7-2F88-4F79-B3B1-122ECEBE1F0A}"/>
    <cellStyle name="Normal 2 4 2 3 2 3 6 2 3" xfId="32089" xr:uid="{D0E1E493-3485-4E2A-A383-953569F686FD}"/>
    <cellStyle name="Normal 2 4 2 3 2 3 6 2 4" xfId="23641" xr:uid="{C64171F4-AD26-4B9A-9903-31FD2BF8A3E5}"/>
    <cellStyle name="Normal 2 4 2 3 2 3 6 3" xfId="10976" xr:uid="{B6B43818-E26E-4B5C-A2C8-313524EBACDB}"/>
    <cellStyle name="Normal 2 4 2 3 2 3 6 3 2" xfId="37151" xr:uid="{CD95E16F-0C4A-4C9A-B5CB-762FE43D8DB9}"/>
    <cellStyle name="Normal 2 4 2 3 2 3 6 4" xfId="27871" xr:uid="{547398C4-3722-42D7-880F-1E4B37CB688F}"/>
    <cellStyle name="Normal 2 4 2 3 2 3 6 5" xfId="19424" xr:uid="{600D41B8-7976-4281-96DF-16AB867C5962}"/>
    <cellStyle name="Normal 2 4 2 3 2 3 7" xfId="4678" xr:uid="{00000000-0005-0000-0000-0000D40E0000}"/>
    <cellStyle name="Normal 2 4 2 3 2 3 7 2" xfId="13128" xr:uid="{605B2E9C-58F5-46FC-9663-3C74298C56FF}"/>
    <cellStyle name="Normal 2 4 2 3 2 3 7 2 2" xfId="39302" xr:uid="{5473301E-08A0-4A7C-A0C0-7107925771D2}"/>
    <cellStyle name="Normal 2 4 2 3 2 3 7 3" xfId="30023" xr:uid="{ABCC2BCE-1208-4B3B-9962-580B2C57D9AD}"/>
    <cellStyle name="Normal 2 4 2 3 2 3 7 4" xfId="21575" xr:uid="{7EF73232-1163-44BE-97FF-97800672DA08}"/>
    <cellStyle name="Normal 2 4 2 3 2 3 8" xfId="8910" xr:uid="{1A8CD358-0D43-4998-A3D0-1C56FC515532}"/>
    <cellStyle name="Normal 2 4 2 3 2 3 8 2" xfId="35085" xr:uid="{B9342088-1481-4A9C-BAE9-8F6CEB5ED61A}"/>
    <cellStyle name="Normal 2 4 2 3 2 3 9" xfId="34253" xr:uid="{57046FC8-8BA3-4C46-A79E-6898E026217C}"/>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844E7447-EE94-4B28-B46E-B9B8F19B84BC}"/>
    <cellStyle name="Normal 2 4 2 3 2 4 2 2 2 2" xfId="41858" xr:uid="{0700CBB1-800F-4A50-A5A5-3E695DCA2317}"/>
    <cellStyle name="Normal 2 4 2 3 2 4 2 2 3" xfId="32579" xr:uid="{5079BDCE-14C5-4802-946F-63064C646F6F}"/>
    <cellStyle name="Normal 2 4 2 3 2 4 2 2 4" xfId="24131" xr:uid="{7FFB25A9-4E60-446E-AE13-1E0CC6914292}"/>
    <cellStyle name="Normal 2 4 2 3 2 4 2 3" xfId="11466" xr:uid="{B955233D-3A73-49D3-B216-5372EAE457DE}"/>
    <cellStyle name="Normal 2 4 2 3 2 4 2 3 2" xfId="37641" xr:uid="{75D40C16-40ED-460F-B8BB-0D75E283DEF3}"/>
    <cellStyle name="Normal 2 4 2 3 2 4 2 4" xfId="28361" xr:uid="{2BEC57A0-4EF2-4AF0-A75D-ED409FDEAD96}"/>
    <cellStyle name="Normal 2 4 2 3 2 4 2 5" xfId="19914" xr:uid="{F2602143-EFD4-44F8-A256-A7192F2BEF79}"/>
    <cellStyle name="Normal 2 4 2 3 2 4 3" xfId="5089" xr:uid="{00000000-0005-0000-0000-0000D80E0000}"/>
    <cellStyle name="Normal 2 4 2 3 2 4 3 2" xfId="13539" xr:uid="{A7644205-4B23-434A-BEA4-8099A3781FE8}"/>
    <cellStyle name="Normal 2 4 2 3 2 4 3 2 2" xfId="39713" xr:uid="{D4E22B9A-E6D1-4EAF-8FFE-5D4A037BC0E5}"/>
    <cellStyle name="Normal 2 4 2 3 2 4 3 3" xfId="30434" xr:uid="{6296530D-BEB0-4253-855C-0EFB93D9530B}"/>
    <cellStyle name="Normal 2 4 2 3 2 4 3 4" xfId="21986" xr:uid="{981EB84C-F015-4E39-A83D-273C3153CE6A}"/>
    <cellStyle name="Normal 2 4 2 3 2 4 4" xfId="9321" xr:uid="{1F929B13-4626-4818-8EAD-852EBDEB3101}"/>
    <cellStyle name="Normal 2 4 2 3 2 4 4 2" xfId="35496" xr:uid="{CB0D1FEC-750B-4AAC-939E-BBDDF240A948}"/>
    <cellStyle name="Normal 2 4 2 3 2 4 5" xfId="34668" xr:uid="{ADEECEFD-0B7B-4E8F-A822-5AC0E84F4276}"/>
    <cellStyle name="Normal 2 4 2 3 2 4 6" xfId="26216" xr:uid="{7ED45EFB-9FCF-435D-995E-7C0C2B5B4165}"/>
    <cellStyle name="Normal 2 4 2 3 2 4 7" xfId="17769" xr:uid="{8AD2DA16-3B5F-4682-B925-D71B659D716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AD969482-CA69-4601-A1D1-96E2A9491448}"/>
    <cellStyle name="Normal 2 4 2 3 2 5 2 2 2 2" xfId="42271" xr:uid="{E9411B68-8963-49E1-89C3-EE99C40420D7}"/>
    <cellStyle name="Normal 2 4 2 3 2 5 2 2 3" xfId="32992" xr:uid="{14AAA951-2B8A-4B5B-B078-2E1F73B2FF58}"/>
    <cellStyle name="Normal 2 4 2 3 2 5 2 2 4" xfId="24544" xr:uid="{AB003611-7873-4A69-B860-0B54098B7610}"/>
    <cellStyle name="Normal 2 4 2 3 2 5 2 3" xfId="11879" xr:uid="{CF9F362A-27BC-411D-B8CA-687819238ACD}"/>
    <cellStyle name="Normal 2 4 2 3 2 5 2 3 2" xfId="38054" xr:uid="{C6D651D7-E172-42AB-A3E4-02CD35F367AA}"/>
    <cellStyle name="Normal 2 4 2 3 2 5 2 4" xfId="28774" xr:uid="{9577AD09-018D-45EB-BCEF-9E28AD0BB173}"/>
    <cellStyle name="Normal 2 4 2 3 2 5 2 5" xfId="20327" xr:uid="{6B73A8DC-DC8C-4883-83B8-E1276C5CCF8B}"/>
    <cellStyle name="Normal 2 4 2 3 2 5 3" xfId="5502" xr:uid="{00000000-0005-0000-0000-0000DC0E0000}"/>
    <cellStyle name="Normal 2 4 2 3 2 5 3 2" xfId="13952" xr:uid="{A7E81CA0-275D-48C3-B9B0-B17F79388B87}"/>
    <cellStyle name="Normal 2 4 2 3 2 5 3 2 2" xfId="40126" xr:uid="{8AAF3B11-9B6D-4BB3-BCD8-6E92A811EA9B}"/>
    <cellStyle name="Normal 2 4 2 3 2 5 3 3" xfId="30847" xr:uid="{E416FFED-9142-4EF5-A5D3-DBABBB579589}"/>
    <cellStyle name="Normal 2 4 2 3 2 5 3 4" xfId="22399" xr:uid="{035DA081-0F82-4A57-8DFA-CD53F13F8D49}"/>
    <cellStyle name="Normal 2 4 2 3 2 5 4" xfId="9734" xr:uid="{24EE3E38-0A2A-4D06-A977-EFF0E67E55D0}"/>
    <cellStyle name="Normal 2 4 2 3 2 5 4 2" xfId="35909" xr:uid="{672E1E56-A040-434C-8B6A-690E8D5377F3}"/>
    <cellStyle name="Normal 2 4 2 3 2 5 5" xfId="26629" xr:uid="{A17440B8-A8AF-4146-B6FF-63612C11A2D6}"/>
    <cellStyle name="Normal 2 4 2 3 2 5 6" xfId="18182" xr:uid="{36A46D67-4E7A-4E4A-99CA-9A2009A70611}"/>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8E826ECE-ED14-4F81-BF07-9D7B4A650DF3}"/>
    <cellStyle name="Normal 2 4 2 3 2 6 2 2 2 2" xfId="42684" xr:uid="{AA096F6E-186F-4D2C-9ED1-D9918BF1C9D6}"/>
    <cellStyle name="Normal 2 4 2 3 2 6 2 2 3" xfId="33405" xr:uid="{29FC7393-F16E-4FA2-9DAF-AE85F4265AF1}"/>
    <cellStyle name="Normal 2 4 2 3 2 6 2 2 4" xfId="24957" xr:uid="{21724904-1FD5-4B1B-8CCF-3D8F900C0526}"/>
    <cellStyle name="Normal 2 4 2 3 2 6 2 3" xfId="12292" xr:uid="{FF0581D5-4944-4C76-89D9-ACFB8D1BB843}"/>
    <cellStyle name="Normal 2 4 2 3 2 6 2 3 2" xfId="38467" xr:uid="{476C89EC-2FEE-46F4-86B2-562D969C292C}"/>
    <cellStyle name="Normal 2 4 2 3 2 6 2 4" xfId="29187" xr:uid="{4ED66AE0-002B-45F6-80F2-1153E228AEA4}"/>
    <cellStyle name="Normal 2 4 2 3 2 6 2 5" xfId="20740" xr:uid="{EF5354B5-75E6-456F-A474-32996081E4D0}"/>
    <cellStyle name="Normal 2 4 2 3 2 6 3" xfId="5915" xr:uid="{00000000-0005-0000-0000-0000E00E0000}"/>
    <cellStyle name="Normal 2 4 2 3 2 6 3 2" xfId="14365" xr:uid="{13AE84F6-13FA-480F-9278-FECA31284E89}"/>
    <cellStyle name="Normal 2 4 2 3 2 6 3 2 2" xfId="40539" xr:uid="{EC2FB988-2706-4F8F-9902-F60DEE53EC16}"/>
    <cellStyle name="Normal 2 4 2 3 2 6 3 3" xfId="31260" xr:uid="{46DD34C7-DF71-46F0-ADFD-81513E550FC0}"/>
    <cellStyle name="Normal 2 4 2 3 2 6 3 4" xfId="22812" xr:uid="{7A1671D6-8754-4132-A38A-B9CCC2403E38}"/>
    <cellStyle name="Normal 2 4 2 3 2 6 4" xfId="10147" xr:uid="{9DA3F8B7-F52D-4659-9381-8D2A2E3BA2A6}"/>
    <cellStyle name="Normal 2 4 2 3 2 6 4 2" xfId="36322" xr:uid="{1FEAD10C-2A9E-424B-AE24-5ABA38C5F69A}"/>
    <cellStyle name="Normal 2 4 2 3 2 6 5" xfId="27042" xr:uid="{89FBA6E0-410D-4B92-87E1-8B3515653A5C}"/>
    <cellStyle name="Normal 2 4 2 3 2 6 6" xfId="18595" xr:uid="{7BC5D661-EAD3-428C-8B15-5C883B6A4F4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9AE9D903-F53F-48A9-9573-C849DF9E2F3A}"/>
    <cellStyle name="Normal 2 4 2 3 2 7 2 2 2 2" xfId="43097" xr:uid="{95D3446F-C2C8-4C1C-8DFD-3F6E87FA9DFB}"/>
    <cellStyle name="Normal 2 4 2 3 2 7 2 2 3" xfId="33818" xr:uid="{459B9DD3-D22B-437D-8E01-A21E02994F66}"/>
    <cellStyle name="Normal 2 4 2 3 2 7 2 2 4" xfId="25370" xr:uid="{EF4E08EE-F13E-48C5-8A15-E9CACDE0C856}"/>
    <cellStyle name="Normal 2 4 2 3 2 7 2 3" xfId="12705" xr:uid="{26FB226B-0FEF-450B-B08F-C8A5A1D31CD0}"/>
    <cellStyle name="Normal 2 4 2 3 2 7 2 3 2" xfId="38880" xr:uid="{E5E2C524-7C82-49BE-8436-ACEF901D82C7}"/>
    <cellStyle name="Normal 2 4 2 3 2 7 2 4" xfId="29600" xr:uid="{5599A957-D4AD-4D23-AF2F-5CBBBFA37548}"/>
    <cellStyle name="Normal 2 4 2 3 2 7 2 5" xfId="21153" xr:uid="{A9121E73-B044-45F8-ACCA-747B4E0B332D}"/>
    <cellStyle name="Normal 2 4 2 3 2 7 3" xfId="6328" xr:uid="{00000000-0005-0000-0000-0000E40E0000}"/>
    <cellStyle name="Normal 2 4 2 3 2 7 3 2" xfId="14778" xr:uid="{4959D855-314D-40F2-AE05-3D5ACCA20D31}"/>
    <cellStyle name="Normal 2 4 2 3 2 7 3 2 2" xfId="40952" xr:uid="{DAB9B6E0-2B28-4C5D-95E6-FE67E64E694A}"/>
    <cellStyle name="Normal 2 4 2 3 2 7 3 3" xfId="31673" xr:uid="{AB038B3D-329D-4027-96E7-F78008FD019E}"/>
    <cellStyle name="Normal 2 4 2 3 2 7 3 4" xfId="23225" xr:uid="{2897E7D8-C4F9-4742-A1A8-583760A5D336}"/>
    <cellStyle name="Normal 2 4 2 3 2 7 4" xfId="10560" xr:uid="{EAEB3AF5-151D-4CFD-A56E-45847F712398}"/>
    <cellStyle name="Normal 2 4 2 3 2 7 4 2" xfId="36735" xr:uid="{F9EA009F-F102-4E08-8A41-7D243F7B98E1}"/>
    <cellStyle name="Normal 2 4 2 3 2 7 5" xfId="27455" xr:uid="{3915963F-AA48-421B-B539-01C063292BF6}"/>
    <cellStyle name="Normal 2 4 2 3 2 7 6" xfId="19008" xr:uid="{D7086A54-49F9-4F78-855C-FB40E26C5573}"/>
    <cellStyle name="Normal 2 4 2 3 2 8" xfId="2458" xr:uid="{00000000-0005-0000-0000-0000E50E0000}"/>
    <cellStyle name="Normal 2 4 2 3 2 8 2" xfId="6741" xr:uid="{00000000-0005-0000-0000-0000E60E0000}"/>
    <cellStyle name="Normal 2 4 2 3 2 8 2 2" xfId="15191" xr:uid="{21B47D2A-D413-4616-8514-AA4F4245BD9F}"/>
    <cellStyle name="Normal 2 4 2 3 2 8 2 2 2" xfId="41365" xr:uid="{0DA84920-86EF-4CD8-9AEF-BEE81F403124}"/>
    <cellStyle name="Normal 2 4 2 3 2 8 2 3" xfId="32086" xr:uid="{96A1AC9B-DDD1-4046-BEB4-136FC0B0536C}"/>
    <cellStyle name="Normal 2 4 2 3 2 8 2 4" xfId="23638" xr:uid="{1155C074-A5B8-456B-9323-7506F2197B00}"/>
    <cellStyle name="Normal 2 4 2 3 2 8 3" xfId="10973" xr:uid="{193392AC-6682-4503-A3B8-AF73C26B1189}"/>
    <cellStyle name="Normal 2 4 2 3 2 8 3 2" xfId="37148" xr:uid="{14ECE97E-5A12-468C-BC25-3F20C1E6BC2A}"/>
    <cellStyle name="Normal 2 4 2 3 2 8 4" xfId="27868" xr:uid="{99F20CAD-E8C4-4A9B-807D-DB0639C83AD8}"/>
    <cellStyle name="Normal 2 4 2 3 2 8 5" xfId="19421" xr:uid="{473A170E-22D8-4B9B-BFB9-478104513AF5}"/>
    <cellStyle name="Normal 2 4 2 3 2 9" xfId="4675" xr:uid="{00000000-0005-0000-0000-0000E70E0000}"/>
    <cellStyle name="Normal 2 4 2 3 2 9 2" xfId="13125" xr:uid="{1319CE60-26BF-4428-86B0-6F42FC55B9DC}"/>
    <cellStyle name="Normal 2 4 2 3 2 9 2 2" xfId="39299" xr:uid="{FFD5ECE1-C068-4FF8-B39A-72DCD38A2448}"/>
    <cellStyle name="Normal 2 4 2 3 2 9 3" xfId="30020" xr:uid="{D1446BFA-D0E1-42B5-808F-2FDECCF09232}"/>
    <cellStyle name="Normal 2 4 2 3 2 9 4" xfId="21572" xr:uid="{1D4E3432-C248-431E-9E65-A11B84C27E0A}"/>
    <cellStyle name="Normal 2 4 2 3 3" xfId="286" xr:uid="{00000000-0005-0000-0000-0000E80E0000}"/>
    <cellStyle name="Normal 2 4 2 3 3 10" xfId="34254" xr:uid="{A7073DC1-015E-4492-A9E4-3C3DCC7F8C25}"/>
    <cellStyle name="Normal 2 4 2 3 3 11" xfId="25806" xr:uid="{25E4FC48-B6F3-40A1-B71B-3DF352572AD6}"/>
    <cellStyle name="Normal 2 4 2 3 3 12" xfId="17359" xr:uid="{16F219DE-B823-486B-BD0C-014A2E6E5A49}"/>
    <cellStyle name="Normal 2 4 2 3 3 2" xfId="287" xr:uid="{00000000-0005-0000-0000-0000E90E0000}"/>
    <cellStyle name="Normal 2 4 2 3 3 2 10" xfId="25807" xr:uid="{D286160C-A344-4F20-8C56-F7DACBB4BF75}"/>
    <cellStyle name="Normal 2 4 2 3 3 2 11" xfId="17360" xr:uid="{54DC7B36-B04E-4819-A92C-6CB415AAB726}"/>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4389CEB9-4491-406D-A1B3-21F318429560}"/>
    <cellStyle name="Normal 2 4 2 3 3 2 2 2 2 2 2" xfId="41863" xr:uid="{06A91DF5-23D1-410F-957D-D5FA35029D41}"/>
    <cellStyle name="Normal 2 4 2 3 3 2 2 2 2 3" xfId="32584" xr:uid="{7CC23939-9375-4CDA-9783-E428F53DAEA0}"/>
    <cellStyle name="Normal 2 4 2 3 3 2 2 2 2 4" xfId="24136" xr:uid="{A1AB6263-33E6-47D6-8E9D-CC3CEC690746}"/>
    <cellStyle name="Normal 2 4 2 3 3 2 2 2 3" xfId="11471" xr:uid="{4F262A32-FA19-4FF0-9723-19251B058FD4}"/>
    <cellStyle name="Normal 2 4 2 3 3 2 2 2 3 2" xfId="37646" xr:uid="{71CE0971-5AA2-403C-A9FD-0A9CED072D05}"/>
    <cellStyle name="Normal 2 4 2 3 3 2 2 2 4" xfId="28366" xr:uid="{B07CA78A-A824-48D7-A0A3-38BEAF71901A}"/>
    <cellStyle name="Normal 2 4 2 3 3 2 2 2 5" xfId="19919" xr:uid="{75A9CFEA-2DC8-4BCE-AB9A-C3264EDCD8D0}"/>
    <cellStyle name="Normal 2 4 2 3 3 2 2 3" xfId="5094" xr:uid="{00000000-0005-0000-0000-0000ED0E0000}"/>
    <cellStyle name="Normal 2 4 2 3 3 2 2 3 2" xfId="13544" xr:uid="{1459074A-3407-40D2-ACD8-C25B547CBEFC}"/>
    <cellStyle name="Normal 2 4 2 3 3 2 2 3 2 2" xfId="39718" xr:uid="{855AB8C1-A84F-405C-A7A0-70A6B3D08AAE}"/>
    <cellStyle name="Normal 2 4 2 3 3 2 2 3 3" xfId="30439" xr:uid="{3A92DC4D-280D-4620-AC64-0547647E3072}"/>
    <cellStyle name="Normal 2 4 2 3 3 2 2 3 4" xfId="21991" xr:uid="{7EDC6023-6E11-4821-AD57-74E20D68EA4A}"/>
    <cellStyle name="Normal 2 4 2 3 3 2 2 4" xfId="9326" xr:uid="{D146BDF5-9A25-4450-AEA0-60E39305C4E2}"/>
    <cellStyle name="Normal 2 4 2 3 3 2 2 4 2" xfId="35501" xr:uid="{C227CAEF-C1ED-45EE-93C7-7F7C7B44200D}"/>
    <cellStyle name="Normal 2 4 2 3 3 2 2 5" xfId="34673" xr:uid="{112D2DBC-D587-41A6-8619-333C67614A9F}"/>
    <cellStyle name="Normal 2 4 2 3 3 2 2 6" xfId="26221" xr:uid="{4518347D-6661-4026-8ADF-C664766CD770}"/>
    <cellStyle name="Normal 2 4 2 3 3 2 2 7" xfId="17774" xr:uid="{5D3EFD11-24E9-4D4F-95CF-D1539F695A94}"/>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CBB0E25B-014E-4CF7-9DBB-F46BD3FE83C3}"/>
    <cellStyle name="Normal 2 4 2 3 3 2 3 2 2 2 2" xfId="42276" xr:uid="{340EC02C-F668-462D-8032-A05C195E2D4A}"/>
    <cellStyle name="Normal 2 4 2 3 3 2 3 2 2 3" xfId="32997" xr:uid="{EF3DDEE1-58E5-4779-9969-74E49314E118}"/>
    <cellStyle name="Normal 2 4 2 3 3 2 3 2 2 4" xfId="24549" xr:uid="{EB9BD1FD-954B-4229-9E5B-6CDE33025CD9}"/>
    <cellStyle name="Normal 2 4 2 3 3 2 3 2 3" xfId="11884" xr:uid="{F49B1B1C-6AB7-4FFA-A846-38BA4195AEC5}"/>
    <cellStyle name="Normal 2 4 2 3 3 2 3 2 3 2" xfId="38059" xr:uid="{23FEB12D-515D-4BFE-8AEF-871BEBD27D02}"/>
    <cellStyle name="Normal 2 4 2 3 3 2 3 2 4" xfId="28779" xr:uid="{F0384B87-1B7E-48C5-998A-2A95B6E48755}"/>
    <cellStyle name="Normal 2 4 2 3 3 2 3 2 5" xfId="20332" xr:uid="{B2605BBA-EBBE-4628-929A-EED041408AFC}"/>
    <cellStyle name="Normal 2 4 2 3 3 2 3 3" xfId="5507" xr:uid="{00000000-0005-0000-0000-0000F10E0000}"/>
    <cellStyle name="Normal 2 4 2 3 3 2 3 3 2" xfId="13957" xr:uid="{7173CD4D-7FEF-4E22-A536-F3437E01EA6E}"/>
    <cellStyle name="Normal 2 4 2 3 3 2 3 3 2 2" xfId="40131" xr:uid="{6A80766C-3812-4177-8A5E-EB8318680B10}"/>
    <cellStyle name="Normal 2 4 2 3 3 2 3 3 3" xfId="30852" xr:uid="{A9CB60ED-104F-4AA7-8DCE-0C6612E0AE1E}"/>
    <cellStyle name="Normal 2 4 2 3 3 2 3 3 4" xfId="22404" xr:uid="{199DF306-A30D-45DC-BF3E-D013016317BE}"/>
    <cellStyle name="Normal 2 4 2 3 3 2 3 4" xfId="9739" xr:uid="{DE358D92-1B13-48BC-9795-5484C196771E}"/>
    <cellStyle name="Normal 2 4 2 3 3 2 3 4 2" xfId="35914" xr:uid="{B83084F3-8C0C-44A1-964A-86FC4B70AA52}"/>
    <cellStyle name="Normal 2 4 2 3 3 2 3 5" xfId="26634" xr:uid="{DFB9D79A-3D3E-484E-B202-1651DC0759EF}"/>
    <cellStyle name="Normal 2 4 2 3 3 2 3 6" xfId="18187" xr:uid="{DA702CEF-3520-456F-9EE5-BD449DF06064}"/>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626CAB61-5271-4767-ACD0-D3A0BF4AD29E}"/>
    <cellStyle name="Normal 2 4 2 3 3 2 4 2 2 2 2" xfId="42689" xr:uid="{021586A1-0569-4F90-B665-A8201E10D605}"/>
    <cellStyle name="Normal 2 4 2 3 3 2 4 2 2 3" xfId="33410" xr:uid="{50DD665A-27F5-47BF-9E16-D71125611242}"/>
    <cellStyle name="Normal 2 4 2 3 3 2 4 2 2 4" xfId="24962" xr:uid="{3D7DF739-FAF9-4BAB-8D8C-C04FF0754D9B}"/>
    <cellStyle name="Normal 2 4 2 3 3 2 4 2 3" xfId="12297" xr:uid="{401929A5-C574-4B12-BA8F-DA33D263BEDD}"/>
    <cellStyle name="Normal 2 4 2 3 3 2 4 2 3 2" xfId="38472" xr:uid="{1FB05D7F-D2A4-475E-BAAE-5262F3C6DB80}"/>
    <cellStyle name="Normal 2 4 2 3 3 2 4 2 4" xfId="29192" xr:uid="{2F6E22FA-894B-4DA5-BE2A-A4FD69564A8F}"/>
    <cellStyle name="Normal 2 4 2 3 3 2 4 2 5" xfId="20745" xr:uid="{8B52583C-564E-40D6-B714-AC3F725FAE9B}"/>
    <cellStyle name="Normal 2 4 2 3 3 2 4 3" xfId="5920" xr:uid="{00000000-0005-0000-0000-0000F50E0000}"/>
    <cellStyle name="Normal 2 4 2 3 3 2 4 3 2" xfId="14370" xr:uid="{E868B71A-FF8A-4B05-830D-DDE4895D131B}"/>
    <cellStyle name="Normal 2 4 2 3 3 2 4 3 2 2" xfId="40544" xr:uid="{16818537-7782-46F7-8D41-A50718F34C5C}"/>
    <cellStyle name="Normal 2 4 2 3 3 2 4 3 3" xfId="31265" xr:uid="{4EE87E26-E927-48C1-8408-CB55A0ED22BD}"/>
    <cellStyle name="Normal 2 4 2 3 3 2 4 3 4" xfId="22817" xr:uid="{70C0F192-BF79-4035-8489-7908CE49163A}"/>
    <cellStyle name="Normal 2 4 2 3 3 2 4 4" xfId="10152" xr:uid="{0FDC276C-5398-4DD1-AB7D-1029DF0D86C0}"/>
    <cellStyle name="Normal 2 4 2 3 3 2 4 4 2" xfId="36327" xr:uid="{54B2EF47-E8C0-4D5D-BAEF-AC6A0B5060AC}"/>
    <cellStyle name="Normal 2 4 2 3 3 2 4 5" xfId="27047" xr:uid="{AA38B300-39A5-41B4-AB8A-B40A4A1F8964}"/>
    <cellStyle name="Normal 2 4 2 3 3 2 4 6" xfId="18600" xr:uid="{D60A60FE-1144-4898-91F3-5D4BA98BD085}"/>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DC126B99-631A-4579-A42E-364AF9D2F509}"/>
    <cellStyle name="Normal 2 4 2 3 3 2 5 2 2 2 2" xfId="43102" xr:uid="{D23FD0E6-4BAF-4775-908A-4978FFBE30B6}"/>
    <cellStyle name="Normal 2 4 2 3 3 2 5 2 2 3" xfId="33823" xr:uid="{A509F407-3A67-4515-AEBD-BBD1937D0BB8}"/>
    <cellStyle name="Normal 2 4 2 3 3 2 5 2 2 4" xfId="25375" xr:uid="{EEF953DD-89BA-4111-A1DD-786C939C65AC}"/>
    <cellStyle name="Normal 2 4 2 3 3 2 5 2 3" xfId="12710" xr:uid="{EA39B4EE-E29F-4026-A59E-A4C1DF3A6CA0}"/>
    <cellStyle name="Normal 2 4 2 3 3 2 5 2 3 2" xfId="38885" xr:uid="{083D2325-D517-404D-B531-4F29ADD3BC1A}"/>
    <cellStyle name="Normal 2 4 2 3 3 2 5 2 4" xfId="29605" xr:uid="{A821A38F-415A-4263-A576-5E83DFEB26D9}"/>
    <cellStyle name="Normal 2 4 2 3 3 2 5 2 5" xfId="21158" xr:uid="{770CFD66-D911-4A2B-AB2C-08988D5CE8BC}"/>
    <cellStyle name="Normal 2 4 2 3 3 2 5 3" xfId="6333" xr:uid="{00000000-0005-0000-0000-0000F90E0000}"/>
    <cellStyle name="Normal 2 4 2 3 3 2 5 3 2" xfId="14783" xr:uid="{B5CF460C-43D5-433F-81AD-780A890344B8}"/>
    <cellStyle name="Normal 2 4 2 3 3 2 5 3 2 2" xfId="40957" xr:uid="{328CDA20-A3E2-4DF8-84A3-5E687EBDDAE7}"/>
    <cellStyle name="Normal 2 4 2 3 3 2 5 3 3" xfId="31678" xr:uid="{F7D6FA20-58CB-496A-B811-A3B745101223}"/>
    <cellStyle name="Normal 2 4 2 3 3 2 5 3 4" xfId="23230" xr:uid="{7A8C26B5-28F4-4138-81B8-B2A6A1F5649F}"/>
    <cellStyle name="Normal 2 4 2 3 3 2 5 4" xfId="10565" xr:uid="{10B37159-C2E9-410B-B8B6-A98F3CABC444}"/>
    <cellStyle name="Normal 2 4 2 3 3 2 5 4 2" xfId="36740" xr:uid="{F46193E8-12E1-4815-B37C-B4DD4E0A0B29}"/>
    <cellStyle name="Normal 2 4 2 3 3 2 5 5" xfId="27460" xr:uid="{8A7ADE4A-381D-416C-9E78-55CB2552FB5F}"/>
    <cellStyle name="Normal 2 4 2 3 3 2 5 6" xfId="19013" xr:uid="{E3521904-0C60-48C4-864A-0F81428DE902}"/>
    <cellStyle name="Normal 2 4 2 3 3 2 6" xfId="2463" xr:uid="{00000000-0005-0000-0000-0000FA0E0000}"/>
    <cellStyle name="Normal 2 4 2 3 3 2 6 2" xfId="6746" xr:uid="{00000000-0005-0000-0000-0000FB0E0000}"/>
    <cellStyle name="Normal 2 4 2 3 3 2 6 2 2" xfId="15196" xr:uid="{DC05EC36-4277-464A-86C4-966EB90925C5}"/>
    <cellStyle name="Normal 2 4 2 3 3 2 6 2 2 2" xfId="41370" xr:uid="{31BA9052-0EF6-43E4-BBDC-904A1407CD22}"/>
    <cellStyle name="Normal 2 4 2 3 3 2 6 2 3" xfId="32091" xr:uid="{F64B5F63-04FE-49B3-A596-5E658278A348}"/>
    <cellStyle name="Normal 2 4 2 3 3 2 6 2 4" xfId="23643" xr:uid="{ACC6C5DA-1CC7-4FA7-880F-99715CA432A0}"/>
    <cellStyle name="Normal 2 4 2 3 3 2 6 3" xfId="10978" xr:uid="{8747C0B0-FCC0-4745-9EC6-3A155998F5A0}"/>
    <cellStyle name="Normal 2 4 2 3 3 2 6 3 2" xfId="37153" xr:uid="{70554F81-3D14-4A08-A075-D8AAA1D15972}"/>
    <cellStyle name="Normal 2 4 2 3 3 2 6 4" xfId="27873" xr:uid="{236F1169-7593-4D63-B89F-639620277AD6}"/>
    <cellStyle name="Normal 2 4 2 3 3 2 6 5" xfId="19426" xr:uid="{C0EBA62F-3371-474B-9830-C13013DB628D}"/>
    <cellStyle name="Normal 2 4 2 3 3 2 7" xfId="4680" xr:uid="{00000000-0005-0000-0000-0000FC0E0000}"/>
    <cellStyle name="Normal 2 4 2 3 3 2 7 2" xfId="13130" xr:uid="{EF13B219-DB44-4B91-93DC-D1CB1C583809}"/>
    <cellStyle name="Normal 2 4 2 3 3 2 7 2 2" xfId="39304" xr:uid="{2AC1A05E-CC67-4FAD-87DE-B2B9EBA3FB97}"/>
    <cellStyle name="Normal 2 4 2 3 3 2 7 3" xfId="30025" xr:uid="{FBB91995-E7DA-4FD9-AB59-F8F3569B05D9}"/>
    <cellStyle name="Normal 2 4 2 3 3 2 7 4" xfId="21577" xr:uid="{21CFA86B-76DD-4048-AF24-070B2F35D1C7}"/>
    <cellStyle name="Normal 2 4 2 3 3 2 8" xfId="8912" xr:uid="{F709D8E8-8878-4B94-8FA3-21F9FDBCD51A}"/>
    <cellStyle name="Normal 2 4 2 3 3 2 8 2" xfId="35087" xr:uid="{F30139DC-15B7-4958-A58C-6A3D92D9E34B}"/>
    <cellStyle name="Normal 2 4 2 3 3 2 9" xfId="34255" xr:uid="{6D135D4E-FC7E-48DD-B66A-545C459CCA97}"/>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C6CEAFAC-82D7-4BE5-930E-9F83C9F85F82}"/>
    <cellStyle name="Normal 2 4 2 3 3 3 2 2 2 2" xfId="41862" xr:uid="{7F443BC2-1D0B-457B-B26F-D27A1D4AD243}"/>
    <cellStyle name="Normal 2 4 2 3 3 3 2 2 3" xfId="32583" xr:uid="{E8272C5A-4E23-47B8-8777-FCEC4DA59FEF}"/>
    <cellStyle name="Normal 2 4 2 3 3 3 2 2 4" xfId="24135" xr:uid="{9B14A587-773C-4F0F-8008-CF371B03743A}"/>
    <cellStyle name="Normal 2 4 2 3 3 3 2 3" xfId="11470" xr:uid="{B4547F39-1EC4-47FE-969C-0AABF12E875C}"/>
    <cellStyle name="Normal 2 4 2 3 3 3 2 3 2" xfId="37645" xr:uid="{46D04A9C-B594-4C4A-A7B6-DDEC8E97AF67}"/>
    <cellStyle name="Normal 2 4 2 3 3 3 2 4" xfId="28365" xr:uid="{BFDE68D9-83CC-436B-8089-9281DABB19E9}"/>
    <cellStyle name="Normal 2 4 2 3 3 3 2 5" xfId="19918" xr:uid="{C05AA229-BD33-4879-95C9-2ACBF97B297E}"/>
    <cellStyle name="Normal 2 4 2 3 3 3 3" xfId="5093" xr:uid="{00000000-0005-0000-0000-0000000F0000}"/>
    <cellStyle name="Normal 2 4 2 3 3 3 3 2" xfId="13543" xr:uid="{115F3907-92EB-49CD-B9E9-04B485DBCBF4}"/>
    <cellStyle name="Normal 2 4 2 3 3 3 3 2 2" xfId="39717" xr:uid="{638F874B-2FA4-4C31-954E-7E68D41484EF}"/>
    <cellStyle name="Normal 2 4 2 3 3 3 3 3" xfId="30438" xr:uid="{9C263BB6-5551-4AE7-A31D-6F663B566D24}"/>
    <cellStyle name="Normal 2 4 2 3 3 3 3 4" xfId="21990" xr:uid="{E1C391D9-AF23-41F7-A30C-CA0A0114387A}"/>
    <cellStyle name="Normal 2 4 2 3 3 3 4" xfId="9325" xr:uid="{66F74D10-77FD-424A-B846-25BFD242A6A0}"/>
    <cellStyle name="Normal 2 4 2 3 3 3 4 2" xfId="35500" xr:uid="{D99F5B77-641F-4DA1-8EA6-2497D9979191}"/>
    <cellStyle name="Normal 2 4 2 3 3 3 5" xfId="34672" xr:uid="{41BEA367-F06B-4976-B7C2-B799456C1D1D}"/>
    <cellStyle name="Normal 2 4 2 3 3 3 6" xfId="26220" xr:uid="{34EE2430-4E74-419F-B6BE-C17F2F3B7C68}"/>
    <cellStyle name="Normal 2 4 2 3 3 3 7" xfId="17773" xr:uid="{5EF552DD-DDA2-405C-A5D5-5E3CDD746DA7}"/>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12A0FF7E-795C-4206-8C79-088A1EB975D7}"/>
    <cellStyle name="Normal 2 4 2 3 3 4 2 2 2 2" xfId="42275" xr:uid="{D5B3C0B8-9D62-4786-8B76-FB3144CA1AE5}"/>
    <cellStyle name="Normal 2 4 2 3 3 4 2 2 3" xfId="32996" xr:uid="{CE1C41F3-266E-4F78-92A7-AF2C8548009A}"/>
    <cellStyle name="Normal 2 4 2 3 3 4 2 2 4" xfId="24548" xr:uid="{18D14B6B-2AC1-43A8-B3C2-984959113776}"/>
    <cellStyle name="Normal 2 4 2 3 3 4 2 3" xfId="11883" xr:uid="{193A3D58-162C-45FD-A3BD-BF2EA11E01E8}"/>
    <cellStyle name="Normal 2 4 2 3 3 4 2 3 2" xfId="38058" xr:uid="{C1151465-4B0C-4C8F-8E79-828E4F12EBC5}"/>
    <cellStyle name="Normal 2 4 2 3 3 4 2 4" xfId="28778" xr:uid="{6ECAF49B-B537-41AC-89AB-3822F1E6EC1A}"/>
    <cellStyle name="Normal 2 4 2 3 3 4 2 5" xfId="20331" xr:uid="{56B1286A-FA36-43C8-97FE-832C23E37BF0}"/>
    <cellStyle name="Normal 2 4 2 3 3 4 3" xfId="5506" xr:uid="{00000000-0005-0000-0000-0000040F0000}"/>
    <cellStyle name="Normal 2 4 2 3 3 4 3 2" xfId="13956" xr:uid="{1B351096-FE96-462A-87D9-6A89FCA934F7}"/>
    <cellStyle name="Normal 2 4 2 3 3 4 3 2 2" xfId="40130" xr:uid="{6C442B9E-C1AF-4517-8086-D0C02AC0AEAE}"/>
    <cellStyle name="Normal 2 4 2 3 3 4 3 3" xfId="30851" xr:uid="{18A6C553-6383-4CF6-9875-5DC9D318BBDC}"/>
    <cellStyle name="Normal 2 4 2 3 3 4 3 4" xfId="22403" xr:uid="{B064F61B-4382-4A1E-887F-97D0076E65FB}"/>
    <cellStyle name="Normal 2 4 2 3 3 4 4" xfId="9738" xr:uid="{FDACF267-46C1-4E07-82C1-B06836D26E33}"/>
    <cellStyle name="Normal 2 4 2 3 3 4 4 2" xfId="35913" xr:uid="{C692A643-7FCD-4305-A44D-B8815021655F}"/>
    <cellStyle name="Normal 2 4 2 3 3 4 5" xfId="26633" xr:uid="{CA8B9DF0-4F87-4CE7-A376-90545DC5DDF3}"/>
    <cellStyle name="Normal 2 4 2 3 3 4 6" xfId="18186" xr:uid="{62013293-6875-4764-A286-5E9A7DABF68C}"/>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EABE3C64-4D12-4821-BD87-0D0FC9D920C2}"/>
    <cellStyle name="Normal 2 4 2 3 3 5 2 2 2 2" xfId="42688" xr:uid="{E83C0125-DD49-4415-8F60-DA0A472F3C48}"/>
    <cellStyle name="Normal 2 4 2 3 3 5 2 2 3" xfId="33409" xr:uid="{E617B7B8-F5EC-40A6-B4E9-C59841E9FC0F}"/>
    <cellStyle name="Normal 2 4 2 3 3 5 2 2 4" xfId="24961" xr:uid="{002F4C88-8A83-40D8-A23C-2E8EBAEA6D2B}"/>
    <cellStyle name="Normal 2 4 2 3 3 5 2 3" xfId="12296" xr:uid="{9A089D55-21C0-4228-9107-20C2618AAF03}"/>
    <cellStyle name="Normal 2 4 2 3 3 5 2 3 2" xfId="38471" xr:uid="{D911E580-65EF-4620-B032-B7CDDEA32955}"/>
    <cellStyle name="Normal 2 4 2 3 3 5 2 4" xfId="29191" xr:uid="{79559B36-1EFD-41F1-9776-ABC458CDC55B}"/>
    <cellStyle name="Normal 2 4 2 3 3 5 2 5" xfId="20744" xr:uid="{9C85FD60-CB2A-4A78-8896-E01B73824BF7}"/>
    <cellStyle name="Normal 2 4 2 3 3 5 3" xfId="5919" xr:uid="{00000000-0005-0000-0000-0000080F0000}"/>
    <cellStyle name="Normal 2 4 2 3 3 5 3 2" xfId="14369" xr:uid="{AAA8C435-BFD8-46E9-A672-AA8CF6420FCC}"/>
    <cellStyle name="Normal 2 4 2 3 3 5 3 2 2" xfId="40543" xr:uid="{244B3EF9-3294-4610-859E-759EF101C057}"/>
    <cellStyle name="Normal 2 4 2 3 3 5 3 3" xfId="31264" xr:uid="{277498E8-3157-42D5-93DC-63756368C49A}"/>
    <cellStyle name="Normal 2 4 2 3 3 5 3 4" xfId="22816" xr:uid="{67DECFF0-053B-444C-9290-568E2D589569}"/>
    <cellStyle name="Normal 2 4 2 3 3 5 4" xfId="10151" xr:uid="{D6ED8041-C77C-423B-85CA-8E4666EC248A}"/>
    <cellStyle name="Normal 2 4 2 3 3 5 4 2" xfId="36326" xr:uid="{745DEEC9-EC4A-4C5B-AE0F-F886EA788FE6}"/>
    <cellStyle name="Normal 2 4 2 3 3 5 5" xfId="27046" xr:uid="{241299C1-5D01-42FC-985E-34781264B646}"/>
    <cellStyle name="Normal 2 4 2 3 3 5 6" xfId="18599" xr:uid="{FEB6263A-40B5-4D99-9FB9-102F6AEAD191}"/>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2E6E6650-E6A0-413F-B4DA-95B3B193B9B6}"/>
    <cellStyle name="Normal 2 4 2 3 3 6 2 2 2 2" xfId="43101" xr:uid="{85066554-FC68-475F-8E74-E91A0CB23E2E}"/>
    <cellStyle name="Normal 2 4 2 3 3 6 2 2 3" xfId="33822" xr:uid="{FA9FA398-458B-47DC-8569-BEB6689457F8}"/>
    <cellStyle name="Normal 2 4 2 3 3 6 2 2 4" xfId="25374" xr:uid="{F860B036-F74C-4380-A2E9-009434DC7E87}"/>
    <cellStyle name="Normal 2 4 2 3 3 6 2 3" xfId="12709" xr:uid="{A76C170C-2A7A-4A49-ABF5-722B0190E9BB}"/>
    <cellStyle name="Normal 2 4 2 3 3 6 2 3 2" xfId="38884" xr:uid="{C4FD9BFF-E031-48F6-876C-AD3FA5FD0970}"/>
    <cellStyle name="Normal 2 4 2 3 3 6 2 4" xfId="29604" xr:uid="{5FDE677F-0FC5-4971-9225-D5A76962D78B}"/>
    <cellStyle name="Normal 2 4 2 3 3 6 2 5" xfId="21157" xr:uid="{DFC7936E-DC0F-44A7-B81C-B3497C226550}"/>
    <cellStyle name="Normal 2 4 2 3 3 6 3" xfId="6332" xr:uid="{00000000-0005-0000-0000-00000C0F0000}"/>
    <cellStyle name="Normal 2 4 2 3 3 6 3 2" xfId="14782" xr:uid="{CC99E880-D2FB-4C2B-A261-79CF5C7EAB36}"/>
    <cellStyle name="Normal 2 4 2 3 3 6 3 2 2" xfId="40956" xr:uid="{149C09ED-0BAA-4A70-B333-5CF59D458654}"/>
    <cellStyle name="Normal 2 4 2 3 3 6 3 3" xfId="31677" xr:uid="{EB5DBC7C-7104-4BF7-BD27-AE9810862316}"/>
    <cellStyle name="Normal 2 4 2 3 3 6 3 4" xfId="23229" xr:uid="{F51367F0-6596-4037-AFC7-A5A84426F99D}"/>
    <cellStyle name="Normal 2 4 2 3 3 6 4" xfId="10564" xr:uid="{881633C4-A556-4A22-ADB2-D48D688653FB}"/>
    <cellStyle name="Normal 2 4 2 3 3 6 4 2" xfId="36739" xr:uid="{D8DC8AE3-BEA8-4AD8-9D0C-225379A9E0FF}"/>
    <cellStyle name="Normal 2 4 2 3 3 6 5" xfId="27459" xr:uid="{E6F7007A-DDFA-4DCD-922D-E4D2A9758D6C}"/>
    <cellStyle name="Normal 2 4 2 3 3 6 6" xfId="19012" xr:uid="{353D73C4-4AC4-4656-82DD-28B01A1B08B7}"/>
    <cellStyle name="Normal 2 4 2 3 3 7" xfId="2462" xr:uid="{00000000-0005-0000-0000-00000D0F0000}"/>
    <cellStyle name="Normal 2 4 2 3 3 7 2" xfId="6745" xr:uid="{00000000-0005-0000-0000-00000E0F0000}"/>
    <cellStyle name="Normal 2 4 2 3 3 7 2 2" xfId="15195" xr:uid="{7383B1E3-AD06-4F7F-975C-7C6BCA3C2352}"/>
    <cellStyle name="Normal 2 4 2 3 3 7 2 2 2" xfId="41369" xr:uid="{AE1270D6-7DC0-4E76-B8E2-7DB6FFDF0B6A}"/>
    <cellStyle name="Normal 2 4 2 3 3 7 2 3" xfId="32090" xr:uid="{71D5FD70-10D8-4B0C-AECE-8710BD6DFDF9}"/>
    <cellStyle name="Normal 2 4 2 3 3 7 2 4" xfId="23642" xr:uid="{FD3A1A70-D96C-41A8-8D4C-3844688EFDC5}"/>
    <cellStyle name="Normal 2 4 2 3 3 7 3" xfId="10977" xr:uid="{3641B32A-9383-4DA4-9722-45A0761455C3}"/>
    <cellStyle name="Normal 2 4 2 3 3 7 3 2" xfId="37152" xr:uid="{B3D9837F-46E0-458F-A3A8-98B960C43F1A}"/>
    <cellStyle name="Normal 2 4 2 3 3 7 4" xfId="27872" xr:uid="{BA0E7210-8F0E-4F76-9C03-B9C918E6AD6E}"/>
    <cellStyle name="Normal 2 4 2 3 3 7 5" xfId="19425" xr:uid="{A7269C90-CEB8-440C-A0F0-1F072D045BD5}"/>
    <cellStyle name="Normal 2 4 2 3 3 8" xfId="4679" xr:uid="{00000000-0005-0000-0000-00000F0F0000}"/>
    <cellStyle name="Normal 2 4 2 3 3 8 2" xfId="13129" xr:uid="{7E7717F4-9111-4AED-9714-DBF232F67BE6}"/>
    <cellStyle name="Normal 2 4 2 3 3 8 2 2" xfId="39303" xr:uid="{CB2D2F94-A79F-4827-98D8-F8AF5175E003}"/>
    <cellStyle name="Normal 2 4 2 3 3 8 3" xfId="30024" xr:uid="{87BF5E8B-B3E0-40FC-A7F3-9B2ED5652E3B}"/>
    <cellStyle name="Normal 2 4 2 3 3 8 4" xfId="21576" xr:uid="{EFA76F9C-BB98-40CC-85A4-5F6EBAC4DADB}"/>
    <cellStyle name="Normal 2 4 2 3 3 9" xfId="8911" xr:uid="{C8584036-BA72-4374-AEDB-C186FCF2FC13}"/>
    <cellStyle name="Normal 2 4 2 3 3 9 2" xfId="35086" xr:uid="{1573D056-0CD6-4C8F-BC5F-5CA446F081C5}"/>
    <cellStyle name="Normal 2 4 2 3 4" xfId="288" xr:uid="{00000000-0005-0000-0000-0000100F0000}"/>
    <cellStyle name="Normal 2 4 2 3 4 10" xfId="25808" xr:uid="{821357A6-90B8-4B36-88A3-FA39B9E59EE7}"/>
    <cellStyle name="Normal 2 4 2 3 4 11" xfId="17361" xr:uid="{6A1256A7-912E-4285-8ACA-961AF031B3FE}"/>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ECC63609-BA5B-4814-AE70-1E6C15939E80}"/>
    <cellStyle name="Normal 2 4 2 3 4 2 2 2 2 2" xfId="41864" xr:uid="{62BBF8F6-1840-4880-B13B-69455F0DD532}"/>
    <cellStyle name="Normal 2 4 2 3 4 2 2 2 3" xfId="32585" xr:uid="{5C8D3DA0-EBBE-4C3A-B54D-D401DCEE106F}"/>
    <cellStyle name="Normal 2 4 2 3 4 2 2 2 4" xfId="24137" xr:uid="{2DCD39F5-D355-45BA-87EA-2CFB9F116237}"/>
    <cellStyle name="Normal 2 4 2 3 4 2 2 3" xfId="11472" xr:uid="{2421986E-F76D-450B-80B9-8F7D48756453}"/>
    <cellStyle name="Normal 2 4 2 3 4 2 2 3 2" xfId="37647" xr:uid="{D874B75D-496A-4913-87B7-7B8ED5688C85}"/>
    <cellStyle name="Normal 2 4 2 3 4 2 2 4" xfId="28367" xr:uid="{5CFF0B19-6880-4E62-9324-0F77B0977191}"/>
    <cellStyle name="Normal 2 4 2 3 4 2 2 5" xfId="19920" xr:uid="{1460D9BD-8FBF-4AB6-BC53-49925921F8E9}"/>
    <cellStyle name="Normal 2 4 2 3 4 2 3" xfId="5095" xr:uid="{00000000-0005-0000-0000-0000140F0000}"/>
    <cellStyle name="Normal 2 4 2 3 4 2 3 2" xfId="13545" xr:uid="{4298CEC6-63C3-4490-890D-58AE87108298}"/>
    <cellStyle name="Normal 2 4 2 3 4 2 3 2 2" xfId="39719" xr:uid="{FFDBD279-C41A-402E-A36F-8A8FD2112DF8}"/>
    <cellStyle name="Normal 2 4 2 3 4 2 3 3" xfId="30440" xr:uid="{967FE2FB-4811-43F8-8DEA-DE35CCD0A635}"/>
    <cellStyle name="Normal 2 4 2 3 4 2 3 4" xfId="21992" xr:uid="{7744F715-CE0D-4E7D-8510-0DC968DD63C4}"/>
    <cellStyle name="Normal 2 4 2 3 4 2 4" xfId="9327" xr:uid="{F1404044-4644-4192-A288-869FC5FEE2F3}"/>
    <cellStyle name="Normal 2 4 2 3 4 2 4 2" xfId="35502" xr:uid="{EA5CF1FF-D06F-402F-80F5-2DDEB7E1115C}"/>
    <cellStyle name="Normal 2 4 2 3 4 2 5" xfId="34674" xr:uid="{9D92BA93-F79E-4B2D-B7CD-7117B20754F3}"/>
    <cellStyle name="Normal 2 4 2 3 4 2 6" xfId="26222" xr:uid="{F9D49636-FC0C-4E3A-A96E-0588880807D9}"/>
    <cellStyle name="Normal 2 4 2 3 4 2 7" xfId="17775" xr:uid="{F6975C4C-CD4C-4400-87B7-1421C5FB2CFC}"/>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FF8429DC-0A94-472B-9B5C-8AACD8F1CE70}"/>
    <cellStyle name="Normal 2 4 2 3 4 3 2 2 2 2" xfId="42277" xr:uid="{C3F40A12-32CF-4CB9-B18F-9B0E967BFB40}"/>
    <cellStyle name="Normal 2 4 2 3 4 3 2 2 3" xfId="32998" xr:uid="{DEFE7A5C-2822-45A9-9EB2-1DAABF449569}"/>
    <cellStyle name="Normal 2 4 2 3 4 3 2 2 4" xfId="24550" xr:uid="{F72955E3-304D-4543-9E44-04C0BEABAC58}"/>
    <cellStyle name="Normal 2 4 2 3 4 3 2 3" xfId="11885" xr:uid="{A7807F1A-DE65-42F0-B5E1-1F78B5B3134F}"/>
    <cellStyle name="Normal 2 4 2 3 4 3 2 3 2" xfId="38060" xr:uid="{9BFC7A18-F5F9-4ECE-A8F6-055E3C036C67}"/>
    <cellStyle name="Normal 2 4 2 3 4 3 2 4" xfId="28780" xr:uid="{07BD2470-9733-43A7-8E37-32B85389108C}"/>
    <cellStyle name="Normal 2 4 2 3 4 3 2 5" xfId="20333" xr:uid="{75E4D7F6-70DD-4416-A4B3-D8797459353A}"/>
    <cellStyle name="Normal 2 4 2 3 4 3 3" xfId="5508" xr:uid="{00000000-0005-0000-0000-0000180F0000}"/>
    <cellStyle name="Normal 2 4 2 3 4 3 3 2" xfId="13958" xr:uid="{32A499D8-235F-49E4-B898-70CE2A9881DA}"/>
    <cellStyle name="Normal 2 4 2 3 4 3 3 2 2" xfId="40132" xr:uid="{6CB4A38E-9C4F-4E1D-BF09-7E20E2293ED4}"/>
    <cellStyle name="Normal 2 4 2 3 4 3 3 3" xfId="30853" xr:uid="{6947A843-A619-4277-9F85-008A2F4BE05D}"/>
    <cellStyle name="Normal 2 4 2 3 4 3 3 4" xfId="22405" xr:uid="{7DC02F3C-B49E-4688-A54C-531F33376973}"/>
    <cellStyle name="Normal 2 4 2 3 4 3 4" xfId="9740" xr:uid="{EE5844FB-79D6-4926-BEAC-CDFF4E081CF3}"/>
    <cellStyle name="Normal 2 4 2 3 4 3 4 2" xfId="35915" xr:uid="{E73FE69F-CC02-43F7-A095-25ECD00FE774}"/>
    <cellStyle name="Normal 2 4 2 3 4 3 5" xfId="26635" xr:uid="{A29F10D3-ABA6-4375-ADD7-526AAD14764F}"/>
    <cellStyle name="Normal 2 4 2 3 4 3 6" xfId="18188" xr:uid="{20129035-37B9-42C9-855D-5C9E8C37088F}"/>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3EE087DE-D641-46D4-ADFA-B632037675F1}"/>
    <cellStyle name="Normal 2 4 2 3 4 4 2 2 2 2" xfId="42690" xr:uid="{E29399D6-E24B-4ED4-8306-52EFB7D41758}"/>
    <cellStyle name="Normal 2 4 2 3 4 4 2 2 3" xfId="33411" xr:uid="{1E745060-4BFC-4B09-85E1-6691875AE9D1}"/>
    <cellStyle name="Normal 2 4 2 3 4 4 2 2 4" xfId="24963" xr:uid="{41D9420B-980F-4153-BF48-4A66C2C95852}"/>
    <cellStyle name="Normal 2 4 2 3 4 4 2 3" xfId="12298" xr:uid="{DBF4F24E-5942-4C22-923F-C4FCE6DD94D2}"/>
    <cellStyle name="Normal 2 4 2 3 4 4 2 3 2" xfId="38473" xr:uid="{C16421F6-A4B6-4039-96B3-8856264276DC}"/>
    <cellStyle name="Normal 2 4 2 3 4 4 2 4" xfId="29193" xr:uid="{9ABC35AC-26D1-46C3-A5B2-89A7E0A8512F}"/>
    <cellStyle name="Normal 2 4 2 3 4 4 2 5" xfId="20746" xr:uid="{D0540C12-8394-4648-AB09-6DCEED35E513}"/>
    <cellStyle name="Normal 2 4 2 3 4 4 3" xfId="5921" xr:uid="{00000000-0005-0000-0000-00001C0F0000}"/>
    <cellStyle name="Normal 2 4 2 3 4 4 3 2" xfId="14371" xr:uid="{83BB1E66-90A2-4010-B6D2-3B62A20E8635}"/>
    <cellStyle name="Normal 2 4 2 3 4 4 3 2 2" xfId="40545" xr:uid="{46144644-8B47-46B8-9F90-358C1FDBE40C}"/>
    <cellStyle name="Normal 2 4 2 3 4 4 3 3" xfId="31266" xr:uid="{1EC6C99F-3056-4812-B7D2-7CCD39BC6DC4}"/>
    <cellStyle name="Normal 2 4 2 3 4 4 3 4" xfId="22818" xr:uid="{5E0CE4AB-D8F4-4855-8615-E6205FF0992E}"/>
    <cellStyle name="Normal 2 4 2 3 4 4 4" xfId="10153" xr:uid="{97459051-3F21-4940-B809-E45C31494A2C}"/>
    <cellStyle name="Normal 2 4 2 3 4 4 4 2" xfId="36328" xr:uid="{E4CBBD55-2B60-4258-BCF4-5B7DA325D94B}"/>
    <cellStyle name="Normal 2 4 2 3 4 4 5" xfId="27048" xr:uid="{17095058-F531-4C79-A1AD-CABB215FCF7E}"/>
    <cellStyle name="Normal 2 4 2 3 4 4 6" xfId="18601" xr:uid="{F0B0F3B1-0890-4EC9-B1B2-B5C2409AB72B}"/>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0ED77DC9-B637-4717-93A1-F19403FB9AE9}"/>
    <cellStyle name="Normal 2 4 2 3 4 5 2 2 2 2" xfId="43103" xr:uid="{C19BD576-F8CD-4CFD-8F00-F2395A6A5323}"/>
    <cellStyle name="Normal 2 4 2 3 4 5 2 2 3" xfId="33824" xr:uid="{56554CCA-5EF0-4398-BEC2-B8073E96FA16}"/>
    <cellStyle name="Normal 2 4 2 3 4 5 2 2 4" xfId="25376" xr:uid="{423ED4DF-24DD-40B6-867E-2E2AF59D98DA}"/>
    <cellStyle name="Normal 2 4 2 3 4 5 2 3" xfId="12711" xr:uid="{2C9ECC73-2E00-440D-A8D8-9710A2425B34}"/>
    <cellStyle name="Normal 2 4 2 3 4 5 2 3 2" xfId="38886" xr:uid="{D7C30A82-B6A1-4080-8136-E0F0A05E4A22}"/>
    <cellStyle name="Normal 2 4 2 3 4 5 2 4" xfId="29606" xr:uid="{8594AF95-CC08-4056-A2E6-322FC3570953}"/>
    <cellStyle name="Normal 2 4 2 3 4 5 2 5" xfId="21159" xr:uid="{A7676FD0-80A4-4B79-B198-966DC7671173}"/>
    <cellStyle name="Normal 2 4 2 3 4 5 3" xfId="6334" xr:uid="{00000000-0005-0000-0000-0000200F0000}"/>
    <cellStyle name="Normal 2 4 2 3 4 5 3 2" xfId="14784" xr:uid="{6D463124-7600-4A50-99CE-9D6C295AE324}"/>
    <cellStyle name="Normal 2 4 2 3 4 5 3 2 2" xfId="40958" xr:uid="{390671B1-E59A-4726-B6CA-830B1E2780FA}"/>
    <cellStyle name="Normal 2 4 2 3 4 5 3 3" xfId="31679" xr:uid="{ED2C42DB-E5B4-43B2-8277-FE0D5ECDCBEA}"/>
    <cellStyle name="Normal 2 4 2 3 4 5 3 4" xfId="23231" xr:uid="{4E4B5760-F106-44FE-A775-102C15A46AAC}"/>
    <cellStyle name="Normal 2 4 2 3 4 5 4" xfId="10566" xr:uid="{54DE7C44-137E-4D83-8BD7-824064660B16}"/>
    <cellStyle name="Normal 2 4 2 3 4 5 4 2" xfId="36741" xr:uid="{F5560314-8166-44F9-A653-89DE898D3DA9}"/>
    <cellStyle name="Normal 2 4 2 3 4 5 5" xfId="27461" xr:uid="{15263EBE-CA46-432C-8FFF-F54EF63D2023}"/>
    <cellStyle name="Normal 2 4 2 3 4 5 6" xfId="19014" xr:uid="{61BC9C76-93F6-4BF3-B88C-D938AEDBE8B1}"/>
    <cellStyle name="Normal 2 4 2 3 4 6" xfId="2464" xr:uid="{00000000-0005-0000-0000-0000210F0000}"/>
    <cellStyle name="Normal 2 4 2 3 4 6 2" xfId="6747" xr:uid="{00000000-0005-0000-0000-0000220F0000}"/>
    <cellStyle name="Normal 2 4 2 3 4 6 2 2" xfId="15197" xr:uid="{F5799D2F-A6F8-49EA-A5E0-1F8C8A559C44}"/>
    <cellStyle name="Normal 2 4 2 3 4 6 2 2 2" xfId="41371" xr:uid="{E4113180-AEF6-4578-B593-DA948A4D2A3E}"/>
    <cellStyle name="Normal 2 4 2 3 4 6 2 3" xfId="32092" xr:uid="{ECA41969-3118-4E33-A74B-4DD53038307E}"/>
    <cellStyle name="Normal 2 4 2 3 4 6 2 4" xfId="23644" xr:uid="{61ED1B48-7EB0-464E-8421-8896E6A35CCE}"/>
    <cellStyle name="Normal 2 4 2 3 4 6 3" xfId="10979" xr:uid="{482F92D6-3A84-4185-9B75-B0BBFD5DC797}"/>
    <cellStyle name="Normal 2 4 2 3 4 6 3 2" xfId="37154" xr:uid="{61A5C146-AFD3-45B1-99B9-FC246592E78B}"/>
    <cellStyle name="Normal 2 4 2 3 4 6 4" xfId="27874" xr:uid="{862FF9F3-D009-4B50-AB12-29FD0452C4CC}"/>
    <cellStyle name="Normal 2 4 2 3 4 6 5" xfId="19427" xr:uid="{0ABC9414-5367-47D5-B5DE-E04AD86673B9}"/>
    <cellStyle name="Normal 2 4 2 3 4 7" xfId="4681" xr:uid="{00000000-0005-0000-0000-0000230F0000}"/>
    <cellStyle name="Normal 2 4 2 3 4 7 2" xfId="13131" xr:uid="{439FDDB4-98A4-49A3-8B18-31CE3CA51351}"/>
    <cellStyle name="Normal 2 4 2 3 4 7 2 2" xfId="39305" xr:uid="{746F68E7-6C18-4BCF-B29D-895DA7789CB3}"/>
    <cellStyle name="Normal 2 4 2 3 4 7 3" xfId="30026" xr:uid="{32E1B064-2EB1-4672-9ED3-EC3A38A5C070}"/>
    <cellStyle name="Normal 2 4 2 3 4 7 4" xfId="21578" xr:uid="{D65D285B-923D-4833-BBD8-85968E075DC1}"/>
    <cellStyle name="Normal 2 4 2 3 4 8" xfId="8913" xr:uid="{E611AF77-81BD-4EB6-9AE0-2E7C861E18D9}"/>
    <cellStyle name="Normal 2 4 2 3 4 8 2" xfId="35088" xr:uid="{81EBC4FF-3EB4-425A-BC8B-A80E7FB486B4}"/>
    <cellStyle name="Normal 2 4 2 3 4 9" xfId="34256" xr:uid="{EF89B00B-EBDA-41F7-8250-5EE83E2C2F25}"/>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4099E47C-5654-47AC-8F47-5C2FFFEC30FD}"/>
    <cellStyle name="Normal 2 4 2 3 5 2 2 2 2" xfId="41857" xr:uid="{A3DB3843-9C54-4D48-9063-ECC2747B04B4}"/>
    <cellStyle name="Normal 2 4 2 3 5 2 2 3" xfId="32578" xr:uid="{1DCFC551-7A57-429B-AF13-042C493305B0}"/>
    <cellStyle name="Normal 2 4 2 3 5 2 2 4" xfId="24130" xr:uid="{9E5D92EE-3327-46CA-8AB6-9F445F166774}"/>
    <cellStyle name="Normal 2 4 2 3 5 2 3" xfId="11465" xr:uid="{964849AA-3A8B-4D5A-A742-F9E14374BC90}"/>
    <cellStyle name="Normal 2 4 2 3 5 2 3 2" xfId="37640" xr:uid="{F591E99B-5372-46FB-9460-9F98BDB568EE}"/>
    <cellStyle name="Normal 2 4 2 3 5 2 4" xfId="28360" xr:uid="{EC63C44E-B134-4099-AB7B-8614980DCA78}"/>
    <cellStyle name="Normal 2 4 2 3 5 2 5" xfId="19913" xr:uid="{EFCC3377-ADB3-4A51-BF47-85B4B6B3E0DB}"/>
    <cellStyle name="Normal 2 4 2 3 5 3" xfId="5088" xr:uid="{00000000-0005-0000-0000-0000270F0000}"/>
    <cellStyle name="Normal 2 4 2 3 5 3 2" xfId="13538" xr:uid="{1D5FAB7D-221D-40F2-9383-9D4E942F7716}"/>
    <cellStyle name="Normal 2 4 2 3 5 3 2 2" xfId="39712" xr:uid="{F58F0D46-FFBE-4AB9-BCAC-005991E38954}"/>
    <cellStyle name="Normal 2 4 2 3 5 3 3" xfId="30433" xr:uid="{5839D7AE-64E3-4F04-A3DB-CC10B547145F}"/>
    <cellStyle name="Normal 2 4 2 3 5 3 4" xfId="21985" xr:uid="{3D661B5E-03CC-43E4-8453-CC3C1A804775}"/>
    <cellStyle name="Normal 2 4 2 3 5 4" xfId="9320" xr:uid="{73D31C46-D55A-451A-AD04-7D8535107B67}"/>
    <cellStyle name="Normal 2 4 2 3 5 4 2" xfId="35495" xr:uid="{6D49B100-BF94-48FC-9B0E-45D219ED5B94}"/>
    <cellStyle name="Normal 2 4 2 3 5 5" xfId="34667" xr:uid="{131A9012-6788-4151-A653-39DD72EC3575}"/>
    <cellStyle name="Normal 2 4 2 3 5 6" xfId="26215" xr:uid="{B174F81A-5687-495A-B0F8-C1AF40DA1064}"/>
    <cellStyle name="Normal 2 4 2 3 5 7" xfId="17768" xr:uid="{2FBEE0AF-71D1-4C35-A0CB-E78D2F9B3693}"/>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0E3B15A9-D57A-4080-97B6-2497610D2D9D}"/>
    <cellStyle name="Normal 2 4 2 3 6 2 2 2 2" xfId="42270" xr:uid="{43D45589-5398-4855-96EE-142EBCF8DF2E}"/>
    <cellStyle name="Normal 2 4 2 3 6 2 2 3" xfId="32991" xr:uid="{994CA520-5F71-4AC0-B419-9527724FF259}"/>
    <cellStyle name="Normal 2 4 2 3 6 2 2 4" xfId="24543" xr:uid="{7F442C3F-43D4-46CB-B0D6-E15F103AF7C2}"/>
    <cellStyle name="Normal 2 4 2 3 6 2 3" xfId="11878" xr:uid="{C75418CA-E2F8-4E9F-A544-C62069B18FFE}"/>
    <cellStyle name="Normal 2 4 2 3 6 2 3 2" xfId="38053" xr:uid="{2082338B-02A5-4660-A2BA-28763ABCB928}"/>
    <cellStyle name="Normal 2 4 2 3 6 2 4" xfId="28773" xr:uid="{12489D45-64A8-4DB6-BE8C-3FCFE60408F9}"/>
    <cellStyle name="Normal 2 4 2 3 6 2 5" xfId="20326" xr:uid="{87398E50-F97D-4EEE-86D7-BD648B1AF6C3}"/>
    <cellStyle name="Normal 2 4 2 3 6 3" xfId="5501" xr:uid="{00000000-0005-0000-0000-00002B0F0000}"/>
    <cellStyle name="Normal 2 4 2 3 6 3 2" xfId="13951" xr:uid="{8355CDE7-83C6-4E30-87F0-477805A95C15}"/>
    <cellStyle name="Normal 2 4 2 3 6 3 2 2" xfId="40125" xr:uid="{E5653D18-F9FA-43C8-8965-367BA39EFA85}"/>
    <cellStyle name="Normal 2 4 2 3 6 3 3" xfId="30846" xr:uid="{8FC0FE5B-E36A-40C8-BB74-8900FCFBF17F}"/>
    <cellStyle name="Normal 2 4 2 3 6 3 4" xfId="22398" xr:uid="{5E93A476-04D8-4061-BB0D-9764AE7B54E2}"/>
    <cellStyle name="Normal 2 4 2 3 6 4" xfId="9733" xr:uid="{38791E3F-2728-45B0-8FFD-E2114E3C569D}"/>
    <cellStyle name="Normal 2 4 2 3 6 4 2" xfId="35908" xr:uid="{642BFC12-CCB4-4A20-B72D-3665EFA44B0E}"/>
    <cellStyle name="Normal 2 4 2 3 6 5" xfId="26628" xr:uid="{0AEF0452-0196-4436-BA48-645EE4219E35}"/>
    <cellStyle name="Normal 2 4 2 3 6 6" xfId="18181" xr:uid="{1C2C01D4-AA91-478E-88B0-6A1FA1DD503D}"/>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C14ABDDD-A3B7-4C51-9D38-791C8912185A}"/>
    <cellStyle name="Normal 2 4 2 3 7 2 2 2 2" xfId="42683" xr:uid="{777B2330-06F2-4723-88B4-BB4D1691ABD2}"/>
    <cellStyle name="Normal 2 4 2 3 7 2 2 3" xfId="33404" xr:uid="{6FFB4095-5B5D-479D-9D52-A7748341F35D}"/>
    <cellStyle name="Normal 2 4 2 3 7 2 2 4" xfId="24956" xr:uid="{27518604-882F-443E-A294-75A7DAD364C2}"/>
    <cellStyle name="Normal 2 4 2 3 7 2 3" xfId="12291" xr:uid="{0AE4FA58-8EB5-401D-B654-C864A17CDF62}"/>
    <cellStyle name="Normal 2 4 2 3 7 2 3 2" xfId="38466" xr:uid="{A0E079BD-6DDC-4B55-8EAA-E4F9ACF34E99}"/>
    <cellStyle name="Normal 2 4 2 3 7 2 4" xfId="29186" xr:uid="{0AE0A1BD-D62F-4C10-9DA7-9A92421E5E31}"/>
    <cellStyle name="Normal 2 4 2 3 7 2 5" xfId="20739" xr:uid="{317A8E3C-1C40-47DB-BA71-23AEA0537058}"/>
    <cellStyle name="Normal 2 4 2 3 7 3" xfId="5914" xr:uid="{00000000-0005-0000-0000-00002F0F0000}"/>
    <cellStyle name="Normal 2 4 2 3 7 3 2" xfId="14364" xr:uid="{218801CC-996A-42BA-A51B-BC7CAD298993}"/>
    <cellStyle name="Normal 2 4 2 3 7 3 2 2" xfId="40538" xr:uid="{C2A719D7-6DF7-441B-896F-EDBD1557F78C}"/>
    <cellStyle name="Normal 2 4 2 3 7 3 3" xfId="31259" xr:uid="{3B6425F4-4AE9-4265-BC13-743367820AC2}"/>
    <cellStyle name="Normal 2 4 2 3 7 3 4" xfId="22811" xr:uid="{7810068B-404E-4F40-8C74-4F032327FA06}"/>
    <cellStyle name="Normal 2 4 2 3 7 4" xfId="10146" xr:uid="{99E6B722-0A21-4B3D-8E96-268EBB538B13}"/>
    <cellStyle name="Normal 2 4 2 3 7 4 2" xfId="36321" xr:uid="{3DC33F61-0194-4019-8161-64217EE10B7C}"/>
    <cellStyle name="Normal 2 4 2 3 7 5" xfId="27041" xr:uid="{F15F74FB-B7DE-4DAD-A1C0-948C3B316F39}"/>
    <cellStyle name="Normal 2 4 2 3 7 6" xfId="18594" xr:uid="{25A4F232-76B8-40BF-8051-7598807FDDEF}"/>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9AE47DD8-B267-42A3-A9DD-512149468FD3}"/>
    <cellStyle name="Normal 2 4 2 3 8 2 2 2 2" xfId="43096" xr:uid="{167CFF54-0834-402F-B6DC-08F52B97A515}"/>
    <cellStyle name="Normal 2 4 2 3 8 2 2 3" xfId="33817" xr:uid="{BABEC85C-A377-4E61-867D-F1736211DA78}"/>
    <cellStyle name="Normal 2 4 2 3 8 2 2 4" xfId="25369" xr:uid="{049AC74B-036D-476B-9538-59123E46BD00}"/>
    <cellStyle name="Normal 2 4 2 3 8 2 3" xfId="12704" xr:uid="{0997BF41-E5D9-4344-82A3-67417AA1FC63}"/>
    <cellStyle name="Normal 2 4 2 3 8 2 3 2" xfId="38879" xr:uid="{890331BC-FAFD-4177-8E6F-6021730151A9}"/>
    <cellStyle name="Normal 2 4 2 3 8 2 4" xfId="29599" xr:uid="{3CE59CB8-6483-4649-8009-C7394F5CA3EE}"/>
    <cellStyle name="Normal 2 4 2 3 8 2 5" xfId="21152" xr:uid="{E1142C69-3234-4580-921A-49A3D5224E0B}"/>
    <cellStyle name="Normal 2 4 2 3 8 3" xfId="6327" xr:uid="{00000000-0005-0000-0000-0000330F0000}"/>
    <cellStyle name="Normal 2 4 2 3 8 3 2" xfId="14777" xr:uid="{B8DBE6DF-77C7-4B52-B9F7-3E61A7BF19E5}"/>
    <cellStyle name="Normal 2 4 2 3 8 3 2 2" xfId="40951" xr:uid="{ED298923-D248-44AA-A05F-F8C293CC0C94}"/>
    <cellStyle name="Normal 2 4 2 3 8 3 3" xfId="31672" xr:uid="{72EEF16E-CBBA-403F-96FE-58E36870B42C}"/>
    <cellStyle name="Normal 2 4 2 3 8 3 4" xfId="23224" xr:uid="{3E6D80DA-4ED3-427E-BBB9-13B9B68EBC4F}"/>
    <cellStyle name="Normal 2 4 2 3 8 4" xfId="10559" xr:uid="{119D2134-690B-4746-8A23-56A689E664AD}"/>
    <cellStyle name="Normal 2 4 2 3 8 4 2" xfId="36734" xr:uid="{02C771FA-76BE-42C2-85EA-073981971D07}"/>
    <cellStyle name="Normal 2 4 2 3 8 5" xfId="27454" xr:uid="{B6B25F07-863A-40B7-B2ED-B17D4A2EE946}"/>
    <cellStyle name="Normal 2 4 2 3 8 6" xfId="19007" xr:uid="{659161A7-DB4B-47C2-ACB3-422D5ECAA11F}"/>
    <cellStyle name="Normal 2 4 2 3 9" xfId="2457" xr:uid="{00000000-0005-0000-0000-0000340F0000}"/>
    <cellStyle name="Normal 2 4 2 3 9 2" xfId="6740" xr:uid="{00000000-0005-0000-0000-0000350F0000}"/>
    <cellStyle name="Normal 2 4 2 3 9 2 2" xfId="15190" xr:uid="{1FDC092B-40D0-4C7E-BBD7-FB482B2C0FC4}"/>
    <cellStyle name="Normal 2 4 2 3 9 2 2 2" xfId="41364" xr:uid="{AFFDA02E-7F8F-421B-B40B-5AC0F698ED24}"/>
    <cellStyle name="Normal 2 4 2 3 9 2 3" xfId="32085" xr:uid="{2D89824D-2D8B-4A37-BE0B-F09BEC7F13C8}"/>
    <cellStyle name="Normal 2 4 2 3 9 2 4" xfId="23637" xr:uid="{88A73559-380F-4695-B8BA-3AB42DF4DE4C}"/>
    <cellStyle name="Normal 2 4 2 3 9 3" xfId="10972" xr:uid="{EBDC611F-2C21-4F95-B9C7-3C207055CB4E}"/>
    <cellStyle name="Normal 2 4 2 3 9 3 2" xfId="37147" xr:uid="{D2EE6E3A-ABBB-40BC-B446-104B8E4B05AF}"/>
    <cellStyle name="Normal 2 4 2 3 9 4" xfId="27867" xr:uid="{A3D27ADA-250D-4623-9948-3B72E160ACE6}"/>
    <cellStyle name="Normal 2 4 2 3 9 5" xfId="19420" xr:uid="{2F04093D-A902-40D4-870A-84D46D7E7976}"/>
    <cellStyle name="Normal 2 4 2 4" xfId="289" xr:uid="{00000000-0005-0000-0000-0000360F0000}"/>
    <cellStyle name="Normal 2 4 2 4 10" xfId="8914" xr:uid="{8B16B63D-1A5E-4C75-BC17-A0BF92DCBFD4}"/>
    <cellStyle name="Normal 2 4 2 4 10 2" xfId="35089" xr:uid="{54796816-A9B6-47E1-8C47-CA873FEC67E2}"/>
    <cellStyle name="Normal 2 4 2 4 11" xfId="34257" xr:uid="{F8C39ECE-8D96-42D7-A9B8-5F1594206FC0}"/>
    <cellStyle name="Normal 2 4 2 4 12" xfId="25809" xr:uid="{557DCDD3-6A2A-454D-B95C-1AC4ADE63CF9}"/>
    <cellStyle name="Normal 2 4 2 4 13" xfId="17362" xr:uid="{925A1CC9-AF7D-4A55-842A-43EFE795C0BD}"/>
    <cellStyle name="Normal 2 4 2 4 2" xfId="290" xr:uid="{00000000-0005-0000-0000-0000370F0000}"/>
    <cellStyle name="Normal 2 4 2 4 2 10" xfId="34258" xr:uid="{D3AB5ED2-B783-42D0-BC17-6BE7D924B2F6}"/>
    <cellStyle name="Normal 2 4 2 4 2 11" xfId="25810" xr:uid="{08007000-0375-48E5-8BDF-19D03D1D0DAE}"/>
    <cellStyle name="Normal 2 4 2 4 2 12" xfId="17363" xr:uid="{A3F35D12-62AF-46D1-A0A3-AC36E90F61CF}"/>
    <cellStyle name="Normal 2 4 2 4 2 2" xfId="291" xr:uid="{00000000-0005-0000-0000-0000380F0000}"/>
    <cellStyle name="Normal 2 4 2 4 2 2 10" xfId="25811" xr:uid="{9CB41E0D-29DE-47B7-B05F-C249E6BC09C5}"/>
    <cellStyle name="Normal 2 4 2 4 2 2 11" xfId="17364" xr:uid="{CAFAA330-C5F2-4951-AE99-9E5B176E71F5}"/>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7BFAE818-F3A6-4C42-A47E-AD76D9BCA113}"/>
    <cellStyle name="Normal 2 4 2 4 2 2 2 2 2 2 2" xfId="41867" xr:uid="{4FF578BD-8833-4FB3-B260-EAD52BFF3F1A}"/>
    <cellStyle name="Normal 2 4 2 4 2 2 2 2 2 3" xfId="32588" xr:uid="{22A08286-1426-41FE-A529-B9F5DD4D3C1F}"/>
    <cellStyle name="Normal 2 4 2 4 2 2 2 2 2 4" xfId="24140" xr:uid="{E1FD9559-1AED-4A99-855F-DB152204355C}"/>
    <cellStyle name="Normal 2 4 2 4 2 2 2 2 3" xfId="11475" xr:uid="{37684DAB-87B3-495B-BE2C-3D3BD90EC05F}"/>
    <cellStyle name="Normal 2 4 2 4 2 2 2 2 3 2" xfId="37650" xr:uid="{E8B3621C-F0E4-4561-BF39-EE3E3425D8A1}"/>
    <cellStyle name="Normal 2 4 2 4 2 2 2 2 4" xfId="28370" xr:uid="{6381D523-9FE7-486C-969E-7897F0FB6149}"/>
    <cellStyle name="Normal 2 4 2 4 2 2 2 2 5" xfId="19923" xr:uid="{53627A7C-43E9-4F3E-95C6-3454B109C187}"/>
    <cellStyle name="Normal 2 4 2 4 2 2 2 3" xfId="5098" xr:uid="{00000000-0005-0000-0000-00003C0F0000}"/>
    <cellStyle name="Normal 2 4 2 4 2 2 2 3 2" xfId="13548" xr:uid="{461571AE-1769-492B-99CB-47A0921A217A}"/>
    <cellStyle name="Normal 2 4 2 4 2 2 2 3 2 2" xfId="39722" xr:uid="{180655C4-2942-46F8-A6BA-7870AE51B98C}"/>
    <cellStyle name="Normal 2 4 2 4 2 2 2 3 3" xfId="30443" xr:uid="{54374B50-9E08-4E0B-A7FA-78C3C25F2DCB}"/>
    <cellStyle name="Normal 2 4 2 4 2 2 2 3 4" xfId="21995" xr:uid="{7DE1C2F5-6939-40D2-9F3F-FA174F8A6E12}"/>
    <cellStyle name="Normal 2 4 2 4 2 2 2 4" xfId="9330" xr:uid="{92B59403-39D4-4CAA-978A-1BD3C4E9CE89}"/>
    <cellStyle name="Normal 2 4 2 4 2 2 2 4 2" xfId="35505" xr:uid="{9DF60E05-B6F9-4605-A904-AE4979D72406}"/>
    <cellStyle name="Normal 2 4 2 4 2 2 2 5" xfId="34677" xr:uid="{7E006D88-C2F1-4BC8-84A2-838EA62A2AFB}"/>
    <cellStyle name="Normal 2 4 2 4 2 2 2 6" xfId="26225" xr:uid="{103AE248-84FD-4F75-B3F1-5F36CC219B32}"/>
    <cellStyle name="Normal 2 4 2 4 2 2 2 7" xfId="17778" xr:uid="{4583ED9E-B171-437E-9A44-E68C0CC8E2BD}"/>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1EAC132A-AC6D-4000-A3DA-6A5379B04B94}"/>
    <cellStyle name="Normal 2 4 2 4 2 2 3 2 2 2 2" xfId="42280" xr:uid="{38190C8C-54EF-4640-A06F-6345A92D4BA9}"/>
    <cellStyle name="Normal 2 4 2 4 2 2 3 2 2 3" xfId="33001" xr:uid="{E7B6F189-6F5C-49A2-AA94-F294560DEC7D}"/>
    <cellStyle name="Normal 2 4 2 4 2 2 3 2 2 4" xfId="24553" xr:uid="{E881AB92-9880-4B3D-AFF7-280F0D834B62}"/>
    <cellStyle name="Normal 2 4 2 4 2 2 3 2 3" xfId="11888" xr:uid="{7ED36600-F1B5-41C1-96A3-80C5BCE9FED5}"/>
    <cellStyle name="Normal 2 4 2 4 2 2 3 2 3 2" xfId="38063" xr:uid="{4A639F78-2909-4AFD-A605-A2B59BD78A52}"/>
    <cellStyle name="Normal 2 4 2 4 2 2 3 2 4" xfId="28783" xr:uid="{806312D0-358E-4F49-8F21-6F466B181564}"/>
    <cellStyle name="Normal 2 4 2 4 2 2 3 2 5" xfId="20336" xr:uid="{2CBF967C-7D01-4848-B659-E78DE1653586}"/>
    <cellStyle name="Normal 2 4 2 4 2 2 3 3" xfId="5511" xr:uid="{00000000-0005-0000-0000-0000400F0000}"/>
    <cellStyle name="Normal 2 4 2 4 2 2 3 3 2" xfId="13961" xr:uid="{E0B7D91A-89B0-469F-9D3A-906DA7071BD8}"/>
    <cellStyle name="Normal 2 4 2 4 2 2 3 3 2 2" xfId="40135" xr:uid="{3E4B01D3-3DE0-4BBC-9A65-7ACC2871F422}"/>
    <cellStyle name="Normal 2 4 2 4 2 2 3 3 3" xfId="30856" xr:uid="{41C861F2-A5C2-476F-934E-BDF530D76719}"/>
    <cellStyle name="Normal 2 4 2 4 2 2 3 3 4" xfId="22408" xr:uid="{6E17D47C-2D32-45AA-BF2D-53EFA4736D1D}"/>
    <cellStyle name="Normal 2 4 2 4 2 2 3 4" xfId="9743" xr:uid="{A20E61E3-8285-4DA7-9AFC-A25EFF21E81A}"/>
    <cellStyle name="Normal 2 4 2 4 2 2 3 4 2" xfId="35918" xr:uid="{4EDF74BF-F29A-481B-8147-F3A9D160D11A}"/>
    <cellStyle name="Normal 2 4 2 4 2 2 3 5" xfId="26638" xr:uid="{ABD82CFD-9827-4AC6-9C64-1DDA0C439470}"/>
    <cellStyle name="Normal 2 4 2 4 2 2 3 6" xfId="18191" xr:uid="{DD4F6301-34A4-402B-BE53-13C12AFA3DC7}"/>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B381E752-DFBA-473A-823F-9713E758B3F3}"/>
    <cellStyle name="Normal 2 4 2 4 2 2 4 2 2 2 2" xfId="42693" xr:uid="{1E76BF8F-FD2F-4450-A465-927F351CA1C3}"/>
    <cellStyle name="Normal 2 4 2 4 2 2 4 2 2 3" xfId="33414" xr:uid="{F3CCDF75-7127-46C8-BA24-2535B5DEE4D9}"/>
    <cellStyle name="Normal 2 4 2 4 2 2 4 2 2 4" xfId="24966" xr:uid="{E5061B81-3A86-48A6-A974-0FA3E340E66C}"/>
    <cellStyle name="Normal 2 4 2 4 2 2 4 2 3" xfId="12301" xr:uid="{BBD1B60F-149C-4F58-9D9B-1D04F9F6D62A}"/>
    <cellStyle name="Normal 2 4 2 4 2 2 4 2 3 2" xfId="38476" xr:uid="{225FEB2D-F8F8-476A-8973-151F3C0F02AF}"/>
    <cellStyle name="Normal 2 4 2 4 2 2 4 2 4" xfId="29196" xr:uid="{DFE5DCAF-434C-4C9C-B6F1-ADB159AD3FF4}"/>
    <cellStyle name="Normal 2 4 2 4 2 2 4 2 5" xfId="20749" xr:uid="{AE5C4D0C-C619-49C6-9B7C-037377F99FEE}"/>
    <cellStyle name="Normal 2 4 2 4 2 2 4 3" xfId="5924" xr:uid="{00000000-0005-0000-0000-0000440F0000}"/>
    <cellStyle name="Normal 2 4 2 4 2 2 4 3 2" xfId="14374" xr:uid="{FD756374-96EB-443E-80FB-0231ADF23265}"/>
    <cellStyle name="Normal 2 4 2 4 2 2 4 3 2 2" xfId="40548" xr:uid="{FD234D3A-CBF5-49A1-AE80-6B879B02110C}"/>
    <cellStyle name="Normal 2 4 2 4 2 2 4 3 3" xfId="31269" xr:uid="{4F7B7C4C-4A25-48B0-AD97-0DD0347EE0F3}"/>
    <cellStyle name="Normal 2 4 2 4 2 2 4 3 4" xfId="22821" xr:uid="{FE08E21C-7872-4D24-B9D7-FD12968E31B6}"/>
    <cellStyle name="Normal 2 4 2 4 2 2 4 4" xfId="10156" xr:uid="{63CD8B1B-AA8D-4C6E-BE89-41BEFE05225A}"/>
    <cellStyle name="Normal 2 4 2 4 2 2 4 4 2" xfId="36331" xr:uid="{C6D11539-ED67-4EE5-954A-15D3202732DC}"/>
    <cellStyle name="Normal 2 4 2 4 2 2 4 5" xfId="27051" xr:uid="{28B546FC-A650-4579-9E2E-C9B737CC3AEF}"/>
    <cellStyle name="Normal 2 4 2 4 2 2 4 6" xfId="18604" xr:uid="{7ECA4561-1B8F-4927-A62F-EADDFA83B5E2}"/>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7BA5CA26-D12E-45A7-83BD-E35F135F9C6D}"/>
    <cellStyle name="Normal 2 4 2 4 2 2 5 2 2 2 2" xfId="43106" xr:uid="{4D92E841-7B54-4FFA-AC33-798C8943D17E}"/>
    <cellStyle name="Normal 2 4 2 4 2 2 5 2 2 3" xfId="33827" xr:uid="{1FC54341-8D61-4469-88E8-2BC9F4C77572}"/>
    <cellStyle name="Normal 2 4 2 4 2 2 5 2 2 4" xfId="25379" xr:uid="{DDBEACCD-C3D8-4546-AD79-CFD8781DA0F6}"/>
    <cellStyle name="Normal 2 4 2 4 2 2 5 2 3" xfId="12714" xr:uid="{9CB2973F-399C-412D-9F42-CFE58AB0E59D}"/>
    <cellStyle name="Normal 2 4 2 4 2 2 5 2 3 2" xfId="38889" xr:uid="{56426CD0-C614-469B-BC90-DC8E986D2BAE}"/>
    <cellStyle name="Normal 2 4 2 4 2 2 5 2 4" xfId="29609" xr:uid="{F02CEA9C-C1EB-43C0-B5A5-B20536E77C45}"/>
    <cellStyle name="Normal 2 4 2 4 2 2 5 2 5" xfId="21162" xr:uid="{0D926744-15C2-4DCA-97E1-EB18C267A447}"/>
    <cellStyle name="Normal 2 4 2 4 2 2 5 3" xfId="6337" xr:uid="{00000000-0005-0000-0000-0000480F0000}"/>
    <cellStyle name="Normal 2 4 2 4 2 2 5 3 2" xfId="14787" xr:uid="{C509A803-43E2-46F4-9B56-88F9292BD780}"/>
    <cellStyle name="Normal 2 4 2 4 2 2 5 3 2 2" xfId="40961" xr:uid="{6CAFE785-5BE4-4F4D-9D63-D703A7CEAEE9}"/>
    <cellStyle name="Normal 2 4 2 4 2 2 5 3 3" xfId="31682" xr:uid="{FC3B47EB-4BAB-477D-B9D4-6C17526375FC}"/>
    <cellStyle name="Normal 2 4 2 4 2 2 5 3 4" xfId="23234" xr:uid="{7BD60D7E-B1E6-41A1-9905-849F97651E91}"/>
    <cellStyle name="Normal 2 4 2 4 2 2 5 4" xfId="10569" xr:uid="{1CEFDCAF-EB15-41B4-9C77-9A168E261FEE}"/>
    <cellStyle name="Normal 2 4 2 4 2 2 5 4 2" xfId="36744" xr:uid="{A38084BB-A3BB-4879-982E-E0602EAC743D}"/>
    <cellStyle name="Normal 2 4 2 4 2 2 5 5" xfId="27464" xr:uid="{12749382-67C4-49EB-BE40-9A148920C5BC}"/>
    <cellStyle name="Normal 2 4 2 4 2 2 5 6" xfId="19017" xr:uid="{6D384794-E764-4B77-9008-F022DA7FA243}"/>
    <cellStyle name="Normal 2 4 2 4 2 2 6" xfId="2467" xr:uid="{00000000-0005-0000-0000-0000490F0000}"/>
    <cellStyle name="Normal 2 4 2 4 2 2 6 2" xfId="6750" xr:uid="{00000000-0005-0000-0000-00004A0F0000}"/>
    <cellStyle name="Normal 2 4 2 4 2 2 6 2 2" xfId="15200" xr:uid="{ED659C02-0000-481B-827B-7D5EF039AF31}"/>
    <cellStyle name="Normal 2 4 2 4 2 2 6 2 2 2" xfId="41374" xr:uid="{3ABB4848-1631-4CFB-904E-ACB0C9A77260}"/>
    <cellStyle name="Normal 2 4 2 4 2 2 6 2 3" xfId="32095" xr:uid="{AF14593C-6BEF-4E60-A65F-23E4C6A4C5D1}"/>
    <cellStyle name="Normal 2 4 2 4 2 2 6 2 4" xfId="23647" xr:uid="{C34EF74A-8CE5-497D-B8EE-DF1B2F4E94B4}"/>
    <cellStyle name="Normal 2 4 2 4 2 2 6 3" xfId="10982" xr:uid="{D8BF72BC-2FDC-4E48-B6A6-6FFB046008F7}"/>
    <cellStyle name="Normal 2 4 2 4 2 2 6 3 2" xfId="37157" xr:uid="{D3062CB6-5022-4700-B607-C30B10881CD8}"/>
    <cellStyle name="Normal 2 4 2 4 2 2 6 4" xfId="27877" xr:uid="{763F33C8-CF10-4E39-A69D-EC3C93C354E6}"/>
    <cellStyle name="Normal 2 4 2 4 2 2 6 5" xfId="19430" xr:uid="{C45DE254-B379-41A3-A06A-D7B138666B9D}"/>
    <cellStyle name="Normal 2 4 2 4 2 2 7" xfId="4684" xr:uid="{00000000-0005-0000-0000-00004B0F0000}"/>
    <cellStyle name="Normal 2 4 2 4 2 2 7 2" xfId="13134" xr:uid="{562FFCE7-91CD-48EF-B5FE-8A18EE47E783}"/>
    <cellStyle name="Normal 2 4 2 4 2 2 7 2 2" xfId="39308" xr:uid="{D0033228-4F53-4CD7-94F6-334CA6B999F8}"/>
    <cellStyle name="Normal 2 4 2 4 2 2 7 3" xfId="30029" xr:uid="{A2478F76-19BC-4204-A0B1-07BA1E748FCD}"/>
    <cellStyle name="Normal 2 4 2 4 2 2 7 4" xfId="21581" xr:uid="{4B9F2F84-C5A6-4CE1-A2F4-1D6C2C24858A}"/>
    <cellStyle name="Normal 2 4 2 4 2 2 8" xfId="8916" xr:uid="{8D083C6A-5688-4FC7-BBC1-AC705F467401}"/>
    <cellStyle name="Normal 2 4 2 4 2 2 8 2" xfId="35091" xr:uid="{73C4BE82-44FA-422C-B4B9-1A6B9B687735}"/>
    <cellStyle name="Normal 2 4 2 4 2 2 9" xfId="34259" xr:uid="{49A127BB-5BEA-47DA-A674-E2042F658D2F}"/>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7B5EE6A4-7B5C-4F39-9BD5-CAA4AD914661}"/>
    <cellStyle name="Normal 2 4 2 4 2 3 2 2 2 2" xfId="41866" xr:uid="{CBEABD25-6C24-458F-BA12-430144387284}"/>
    <cellStyle name="Normal 2 4 2 4 2 3 2 2 3" xfId="32587" xr:uid="{555B8569-0EBE-4969-8425-E8D6C1F2AF44}"/>
    <cellStyle name="Normal 2 4 2 4 2 3 2 2 4" xfId="24139" xr:uid="{DB97F05A-A543-4204-9EEE-CE6CFFD22DE8}"/>
    <cellStyle name="Normal 2 4 2 4 2 3 2 3" xfId="11474" xr:uid="{4E95625B-2255-4910-A49F-C89C78DA6FF6}"/>
    <cellStyle name="Normal 2 4 2 4 2 3 2 3 2" xfId="37649" xr:uid="{BD7BE430-32AF-4A6F-9AB4-518C870BB362}"/>
    <cellStyle name="Normal 2 4 2 4 2 3 2 4" xfId="28369" xr:uid="{93570A2E-6F99-4C6E-8E63-C619612CCDA4}"/>
    <cellStyle name="Normal 2 4 2 4 2 3 2 5" xfId="19922" xr:uid="{626ACC03-20DB-415E-9626-6ADE121BF28F}"/>
    <cellStyle name="Normal 2 4 2 4 2 3 3" xfId="5097" xr:uid="{00000000-0005-0000-0000-00004F0F0000}"/>
    <cellStyle name="Normal 2 4 2 4 2 3 3 2" xfId="13547" xr:uid="{1A0F8B63-CF45-4B1C-89FF-300D1B57C911}"/>
    <cellStyle name="Normal 2 4 2 4 2 3 3 2 2" xfId="39721" xr:uid="{7783C702-9452-4B32-8D6A-6F63E79383C8}"/>
    <cellStyle name="Normal 2 4 2 4 2 3 3 3" xfId="30442" xr:uid="{6F9C89DD-DCFA-4FB3-B178-9332A961C934}"/>
    <cellStyle name="Normal 2 4 2 4 2 3 3 4" xfId="21994" xr:uid="{52FB06F8-5195-4DA1-83E1-375BD05E2FB9}"/>
    <cellStyle name="Normal 2 4 2 4 2 3 4" xfId="9329" xr:uid="{BEEED1AB-E040-4514-9AD7-0689C3610F56}"/>
    <cellStyle name="Normal 2 4 2 4 2 3 4 2" xfId="35504" xr:uid="{1C371D64-8F00-4676-833E-749BC3E04680}"/>
    <cellStyle name="Normal 2 4 2 4 2 3 5" xfId="34676" xr:uid="{96C910D8-CB5B-454C-8202-6017889099B6}"/>
    <cellStyle name="Normal 2 4 2 4 2 3 6" xfId="26224" xr:uid="{6D7D18AD-2F8C-4060-B0DE-20937A554048}"/>
    <cellStyle name="Normal 2 4 2 4 2 3 7" xfId="17777" xr:uid="{033A7D22-BC27-4981-B2B9-020C526BB1BA}"/>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5D8D95FF-AF59-4A46-9A4D-68F965D16A44}"/>
    <cellStyle name="Normal 2 4 2 4 2 4 2 2 2 2" xfId="42279" xr:uid="{6B0B21B7-042C-4F70-9FF9-86438E342B33}"/>
    <cellStyle name="Normal 2 4 2 4 2 4 2 2 3" xfId="33000" xr:uid="{1AC02924-EB69-4181-BDFE-CCBEFE70C2BD}"/>
    <cellStyle name="Normal 2 4 2 4 2 4 2 2 4" xfId="24552" xr:uid="{FBA016B1-C8A5-4A1C-9614-7C0B54148EE5}"/>
    <cellStyle name="Normal 2 4 2 4 2 4 2 3" xfId="11887" xr:uid="{9640884B-E1B8-45D1-A9DB-4CA8BCBC9CDB}"/>
    <cellStyle name="Normal 2 4 2 4 2 4 2 3 2" xfId="38062" xr:uid="{F291E8D3-F607-47AE-98CB-E9D4FD6CBD6F}"/>
    <cellStyle name="Normal 2 4 2 4 2 4 2 4" xfId="28782" xr:uid="{461FE27B-FE2E-465C-9893-CFE944AA6BB9}"/>
    <cellStyle name="Normal 2 4 2 4 2 4 2 5" xfId="20335" xr:uid="{C8B4CAC0-657A-48B6-8BE0-6069EB3FD241}"/>
    <cellStyle name="Normal 2 4 2 4 2 4 3" xfId="5510" xr:uid="{00000000-0005-0000-0000-0000530F0000}"/>
    <cellStyle name="Normal 2 4 2 4 2 4 3 2" xfId="13960" xr:uid="{362BC2C9-5C40-4F7E-8CED-7B899FC734B1}"/>
    <cellStyle name="Normal 2 4 2 4 2 4 3 2 2" xfId="40134" xr:uid="{04E05222-9111-49C9-A549-F13CADB351CB}"/>
    <cellStyle name="Normal 2 4 2 4 2 4 3 3" xfId="30855" xr:uid="{C4E6A4DB-270F-490E-B882-57CB61AB6F39}"/>
    <cellStyle name="Normal 2 4 2 4 2 4 3 4" xfId="22407" xr:uid="{38A01F12-E65F-4605-8D21-CAA36E7066FF}"/>
    <cellStyle name="Normal 2 4 2 4 2 4 4" xfId="9742" xr:uid="{665766B9-79AB-4108-BFD7-5FDCD61F9929}"/>
    <cellStyle name="Normal 2 4 2 4 2 4 4 2" xfId="35917" xr:uid="{3EC46B30-B41A-4723-A25B-EFDBEEDE8EE4}"/>
    <cellStyle name="Normal 2 4 2 4 2 4 5" xfId="26637" xr:uid="{AEAC71E3-F688-4E58-BD4B-42FA0B66EC95}"/>
    <cellStyle name="Normal 2 4 2 4 2 4 6" xfId="18190" xr:uid="{2EF718AB-0D4A-4192-AAC8-4E6DB68C8A7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072EA18C-BE81-4134-BDD7-4B377A97FD3F}"/>
    <cellStyle name="Normal 2 4 2 4 2 5 2 2 2 2" xfId="42692" xr:uid="{FB4518BE-CF8A-4A0C-8ADE-57F6C3F61924}"/>
    <cellStyle name="Normal 2 4 2 4 2 5 2 2 3" xfId="33413" xr:uid="{D64E2832-7216-4C26-8CCE-5229C94E6C00}"/>
    <cellStyle name="Normal 2 4 2 4 2 5 2 2 4" xfId="24965" xr:uid="{43D1BE7D-66F7-4813-9F13-12FDABAE0114}"/>
    <cellStyle name="Normal 2 4 2 4 2 5 2 3" xfId="12300" xr:uid="{237936FE-1885-4F65-89D1-D556BBF64BD9}"/>
    <cellStyle name="Normal 2 4 2 4 2 5 2 3 2" xfId="38475" xr:uid="{51CD0960-7469-4877-8754-6AD7185C912D}"/>
    <cellStyle name="Normal 2 4 2 4 2 5 2 4" xfId="29195" xr:uid="{B50298A5-7812-46C3-B4C1-A8E26CAD2CAA}"/>
    <cellStyle name="Normal 2 4 2 4 2 5 2 5" xfId="20748" xr:uid="{8DC6BB3F-4D2E-4968-8D03-301F9A482A2A}"/>
    <cellStyle name="Normal 2 4 2 4 2 5 3" xfId="5923" xr:uid="{00000000-0005-0000-0000-0000570F0000}"/>
    <cellStyle name="Normal 2 4 2 4 2 5 3 2" xfId="14373" xr:uid="{F8F8185A-84D2-461B-B8D5-9DE6A14D6C2A}"/>
    <cellStyle name="Normal 2 4 2 4 2 5 3 2 2" xfId="40547" xr:uid="{674BC633-1850-41D4-AF09-34A443DCF296}"/>
    <cellStyle name="Normal 2 4 2 4 2 5 3 3" xfId="31268" xr:uid="{AD6A08EC-A2E7-4278-A743-EC7D6CEDBE1F}"/>
    <cellStyle name="Normal 2 4 2 4 2 5 3 4" xfId="22820" xr:uid="{5C2D452B-BDF6-4A54-820F-7F3609789661}"/>
    <cellStyle name="Normal 2 4 2 4 2 5 4" xfId="10155" xr:uid="{B5ED8A55-3906-4A4D-AAD3-F3AEBBC5CF4F}"/>
    <cellStyle name="Normal 2 4 2 4 2 5 4 2" xfId="36330" xr:uid="{B2C6CF45-B3E7-480D-BEC2-164FB37F5225}"/>
    <cellStyle name="Normal 2 4 2 4 2 5 5" xfId="27050" xr:uid="{6FBBCCFD-F517-4AB5-816A-4D7646A42EE2}"/>
    <cellStyle name="Normal 2 4 2 4 2 5 6" xfId="18603" xr:uid="{BE2004F5-4CB7-45C1-817B-0ED7FD9F0C0E}"/>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3E5B2410-3AC0-4445-8368-9684E910CD31}"/>
    <cellStyle name="Normal 2 4 2 4 2 6 2 2 2 2" xfId="43105" xr:uid="{16CC6D17-F4A9-4C7A-B5E0-2FDAEEBE4906}"/>
    <cellStyle name="Normal 2 4 2 4 2 6 2 2 3" xfId="33826" xr:uid="{71583309-139D-40B9-8A0E-17A93FAD27D8}"/>
    <cellStyle name="Normal 2 4 2 4 2 6 2 2 4" xfId="25378" xr:uid="{0FFBF89E-D238-4DF6-9FBE-F0DEBC99ACED}"/>
    <cellStyle name="Normal 2 4 2 4 2 6 2 3" xfId="12713" xr:uid="{11BA0ECA-A353-41B1-8988-60378A548811}"/>
    <cellStyle name="Normal 2 4 2 4 2 6 2 3 2" xfId="38888" xr:uid="{C73E7119-DD44-41F4-89CD-6C47EEBA863C}"/>
    <cellStyle name="Normal 2 4 2 4 2 6 2 4" xfId="29608" xr:uid="{9C5FFB9E-6215-4D61-B10C-F3A5C292BCB6}"/>
    <cellStyle name="Normal 2 4 2 4 2 6 2 5" xfId="21161" xr:uid="{7EEC1819-CDF9-45EC-BA13-DF28AF8A1442}"/>
    <cellStyle name="Normal 2 4 2 4 2 6 3" xfId="6336" xr:uid="{00000000-0005-0000-0000-00005B0F0000}"/>
    <cellStyle name="Normal 2 4 2 4 2 6 3 2" xfId="14786" xr:uid="{D79E8E81-B259-40A7-AA80-FF58D1EC3280}"/>
    <cellStyle name="Normal 2 4 2 4 2 6 3 2 2" xfId="40960" xr:uid="{F7F00F71-C198-4852-8770-96E10681CC72}"/>
    <cellStyle name="Normal 2 4 2 4 2 6 3 3" xfId="31681" xr:uid="{DDAB1E32-B631-4A18-BF61-A6C75CC79C7C}"/>
    <cellStyle name="Normal 2 4 2 4 2 6 3 4" xfId="23233" xr:uid="{1E84E23B-0E21-4E54-A2D6-6B0999096424}"/>
    <cellStyle name="Normal 2 4 2 4 2 6 4" xfId="10568" xr:uid="{7F1DC612-C287-4561-8F4C-2AAA43681F5D}"/>
    <cellStyle name="Normal 2 4 2 4 2 6 4 2" xfId="36743" xr:uid="{83AC2C94-E1CD-4FEC-A67E-86345150C479}"/>
    <cellStyle name="Normal 2 4 2 4 2 6 5" xfId="27463" xr:uid="{0FE31737-B567-4A6C-8C71-B406B7D2F869}"/>
    <cellStyle name="Normal 2 4 2 4 2 6 6" xfId="19016" xr:uid="{D8565AB2-3141-45DC-9C57-C91593107E8F}"/>
    <cellStyle name="Normal 2 4 2 4 2 7" xfId="2466" xr:uid="{00000000-0005-0000-0000-00005C0F0000}"/>
    <cellStyle name="Normal 2 4 2 4 2 7 2" xfId="6749" xr:uid="{00000000-0005-0000-0000-00005D0F0000}"/>
    <cellStyle name="Normal 2 4 2 4 2 7 2 2" xfId="15199" xr:uid="{74236586-FA4C-4BAF-A5D9-B47117C7178C}"/>
    <cellStyle name="Normal 2 4 2 4 2 7 2 2 2" xfId="41373" xr:uid="{8ABE2529-E597-4AFF-A0FE-51335D84F255}"/>
    <cellStyle name="Normal 2 4 2 4 2 7 2 3" xfId="32094" xr:uid="{79FC138C-5485-44DF-9150-4E0D1555480A}"/>
    <cellStyle name="Normal 2 4 2 4 2 7 2 4" xfId="23646" xr:uid="{4AD4DE3E-3579-4A11-B547-6BCBB1AB8745}"/>
    <cellStyle name="Normal 2 4 2 4 2 7 3" xfId="10981" xr:uid="{7416E08C-A53F-4C10-9337-C159354A5991}"/>
    <cellStyle name="Normal 2 4 2 4 2 7 3 2" xfId="37156" xr:uid="{E7E53546-F25E-4F80-A893-2FE0611E502F}"/>
    <cellStyle name="Normal 2 4 2 4 2 7 4" xfId="27876" xr:uid="{ABF5B113-F500-48F3-9119-7FE2E6603C0C}"/>
    <cellStyle name="Normal 2 4 2 4 2 7 5" xfId="19429" xr:uid="{EC43B482-A8C0-4F07-A6EA-4D1D1CD9569E}"/>
    <cellStyle name="Normal 2 4 2 4 2 8" xfId="4683" xr:uid="{00000000-0005-0000-0000-00005E0F0000}"/>
    <cellStyle name="Normal 2 4 2 4 2 8 2" xfId="13133" xr:uid="{CC9FED4D-A6E2-44E4-9E7D-56274FAC8E15}"/>
    <cellStyle name="Normal 2 4 2 4 2 8 2 2" xfId="39307" xr:uid="{8A7FA6F6-17DE-4A44-B144-DCDEF7F66371}"/>
    <cellStyle name="Normal 2 4 2 4 2 8 3" xfId="30028" xr:uid="{0CD3A77D-E5B8-44EB-9091-3CB640FAED18}"/>
    <cellStyle name="Normal 2 4 2 4 2 8 4" xfId="21580" xr:uid="{D4A22C1C-2592-4DCB-AD96-29495D74BDF6}"/>
    <cellStyle name="Normal 2 4 2 4 2 9" xfId="8915" xr:uid="{BFD57DEF-65CB-4971-AA26-EFEB2C4E9C21}"/>
    <cellStyle name="Normal 2 4 2 4 2 9 2" xfId="35090" xr:uid="{AE73DBDF-7BC6-4A21-AF30-7DD489661427}"/>
    <cellStyle name="Normal 2 4 2 4 3" xfId="292" xr:uid="{00000000-0005-0000-0000-00005F0F0000}"/>
    <cellStyle name="Normal 2 4 2 4 3 10" xfId="25812" xr:uid="{D2F52FA9-D9BB-44A0-9E76-2EF181793718}"/>
    <cellStyle name="Normal 2 4 2 4 3 11" xfId="17365" xr:uid="{E0472188-1B64-4742-B1AB-C34AAE171B94}"/>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C260151B-AD94-4EAB-BADC-9BFE9F1F3F99}"/>
    <cellStyle name="Normal 2 4 2 4 3 2 2 2 2 2" xfId="41868" xr:uid="{9C8553E2-C202-4FBC-A921-D28826C14F13}"/>
    <cellStyle name="Normal 2 4 2 4 3 2 2 2 3" xfId="32589" xr:uid="{84134058-F4CA-4A14-8373-4E0B785700A9}"/>
    <cellStyle name="Normal 2 4 2 4 3 2 2 2 4" xfId="24141" xr:uid="{EE3CBAA3-20A0-4723-9136-AF37A70CF748}"/>
    <cellStyle name="Normal 2 4 2 4 3 2 2 3" xfId="11476" xr:uid="{517D009D-46F8-4486-93A4-18A93BBA60AD}"/>
    <cellStyle name="Normal 2 4 2 4 3 2 2 3 2" xfId="37651" xr:uid="{85B3218F-FB38-4D4B-903F-4D1C7D6AA307}"/>
    <cellStyle name="Normal 2 4 2 4 3 2 2 4" xfId="28371" xr:uid="{203E05EC-4C5F-4641-88F1-D5E2BC878754}"/>
    <cellStyle name="Normal 2 4 2 4 3 2 2 5" xfId="19924" xr:uid="{A6BBADA9-41CF-4209-9531-33870D77AD7A}"/>
    <cellStyle name="Normal 2 4 2 4 3 2 3" xfId="5099" xr:uid="{00000000-0005-0000-0000-0000630F0000}"/>
    <cellStyle name="Normal 2 4 2 4 3 2 3 2" xfId="13549" xr:uid="{F5060064-32E8-4F4A-B408-89932DC87485}"/>
    <cellStyle name="Normal 2 4 2 4 3 2 3 2 2" xfId="39723" xr:uid="{1F35BE6E-EBF2-43F6-B420-F6A9F01BF8D8}"/>
    <cellStyle name="Normal 2 4 2 4 3 2 3 3" xfId="30444" xr:uid="{2A9EE391-6DEE-4798-AEA4-0FE1A397E519}"/>
    <cellStyle name="Normal 2 4 2 4 3 2 3 4" xfId="21996" xr:uid="{4987E964-0DA7-4E80-A0A2-3A5E1FB9F478}"/>
    <cellStyle name="Normal 2 4 2 4 3 2 4" xfId="9331" xr:uid="{D4B5E973-BDEE-472F-B9C9-675F8A309579}"/>
    <cellStyle name="Normal 2 4 2 4 3 2 4 2" xfId="35506" xr:uid="{603251EF-64F7-4508-BC05-272A379FE71B}"/>
    <cellStyle name="Normal 2 4 2 4 3 2 5" xfId="34678" xr:uid="{0488DE89-29D2-47A0-BEF7-66DDE04C6FE6}"/>
    <cellStyle name="Normal 2 4 2 4 3 2 6" xfId="26226" xr:uid="{F93F69F9-F144-4C72-84C5-0ADDA29919B9}"/>
    <cellStyle name="Normal 2 4 2 4 3 2 7" xfId="17779" xr:uid="{7563F9DD-F397-4AAB-B9C5-DB75E4A903EB}"/>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986A0854-ED5A-497B-BA63-A5119391C3C0}"/>
    <cellStyle name="Normal 2 4 2 4 3 3 2 2 2 2" xfId="42281" xr:uid="{988ACCDC-907A-4474-8962-0FCFED3601E8}"/>
    <cellStyle name="Normal 2 4 2 4 3 3 2 2 3" xfId="33002" xr:uid="{6E7C7361-073A-45AB-9A67-6AED32BE3F07}"/>
    <cellStyle name="Normal 2 4 2 4 3 3 2 2 4" xfId="24554" xr:uid="{E1268B12-3BE3-4220-90AB-D8396DE23714}"/>
    <cellStyle name="Normal 2 4 2 4 3 3 2 3" xfId="11889" xr:uid="{8AC6BDC4-5310-40F4-8B2D-7ADEC4AC7E38}"/>
    <cellStyle name="Normal 2 4 2 4 3 3 2 3 2" xfId="38064" xr:uid="{EE6B4CF4-A065-498C-B133-DCC305ECB75A}"/>
    <cellStyle name="Normal 2 4 2 4 3 3 2 4" xfId="28784" xr:uid="{944BED06-DD39-4D92-B26A-379A545DAE9C}"/>
    <cellStyle name="Normal 2 4 2 4 3 3 2 5" xfId="20337" xr:uid="{96A11EAB-9214-4F05-B93F-9C3F0533B60F}"/>
    <cellStyle name="Normal 2 4 2 4 3 3 3" xfId="5512" xr:uid="{00000000-0005-0000-0000-0000670F0000}"/>
    <cellStyle name="Normal 2 4 2 4 3 3 3 2" xfId="13962" xr:uid="{23E3D457-88A4-4F61-9D3E-F8FA68C76D08}"/>
    <cellStyle name="Normal 2 4 2 4 3 3 3 2 2" xfId="40136" xr:uid="{7E6A8DC4-338B-447F-89D2-B073C9DA63A2}"/>
    <cellStyle name="Normal 2 4 2 4 3 3 3 3" xfId="30857" xr:uid="{02CD1A63-99B7-47DF-B4CB-19ED3DDFED61}"/>
    <cellStyle name="Normal 2 4 2 4 3 3 3 4" xfId="22409" xr:uid="{48E9DC06-E0B6-4E9A-9D3F-933DE1D5CF8D}"/>
    <cellStyle name="Normal 2 4 2 4 3 3 4" xfId="9744" xr:uid="{C060E7AC-0851-4937-8F76-0CCCFB504723}"/>
    <cellStyle name="Normal 2 4 2 4 3 3 4 2" xfId="35919" xr:uid="{A638E005-1AB7-41B6-B7BF-BBD827C5FEA7}"/>
    <cellStyle name="Normal 2 4 2 4 3 3 5" xfId="26639" xr:uid="{F99028CE-3501-43F6-86C0-3C49DA9A37CA}"/>
    <cellStyle name="Normal 2 4 2 4 3 3 6" xfId="18192" xr:uid="{790586C5-F5B8-472C-BAE9-96D3220BC61B}"/>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358ADE3B-8C1C-4918-A4AA-7FCD5CCEA173}"/>
    <cellStyle name="Normal 2 4 2 4 3 4 2 2 2 2" xfId="42694" xr:uid="{BDF9F45D-46A8-40DC-924A-8B7B7117CEE1}"/>
    <cellStyle name="Normal 2 4 2 4 3 4 2 2 3" xfId="33415" xr:uid="{B1B4C855-4512-44ED-AD7D-D157BEF61860}"/>
    <cellStyle name="Normal 2 4 2 4 3 4 2 2 4" xfId="24967" xr:uid="{44754106-2954-4251-94BF-7E1ECCE2CB77}"/>
    <cellStyle name="Normal 2 4 2 4 3 4 2 3" xfId="12302" xr:uid="{5A6265D3-41A2-4C66-BA88-A2150067DA6F}"/>
    <cellStyle name="Normal 2 4 2 4 3 4 2 3 2" xfId="38477" xr:uid="{DE535B67-1A3D-440A-A94B-FCF72A7C6696}"/>
    <cellStyle name="Normal 2 4 2 4 3 4 2 4" xfId="29197" xr:uid="{510392AB-B7DB-4826-AB0C-C5A92E5F1369}"/>
    <cellStyle name="Normal 2 4 2 4 3 4 2 5" xfId="20750" xr:uid="{D271D43A-1E6F-4DCC-BCAF-03FE7D3C9AED}"/>
    <cellStyle name="Normal 2 4 2 4 3 4 3" xfId="5925" xr:uid="{00000000-0005-0000-0000-00006B0F0000}"/>
    <cellStyle name="Normal 2 4 2 4 3 4 3 2" xfId="14375" xr:uid="{915B9A9E-0ED8-40ED-B76A-E6A53FDA5DD8}"/>
    <cellStyle name="Normal 2 4 2 4 3 4 3 2 2" xfId="40549" xr:uid="{673224A6-1715-4B51-BE0B-8FC88F552B33}"/>
    <cellStyle name="Normal 2 4 2 4 3 4 3 3" xfId="31270" xr:uid="{595D14AA-0D7B-42C6-958D-4181651AA899}"/>
    <cellStyle name="Normal 2 4 2 4 3 4 3 4" xfId="22822" xr:uid="{F035CA52-C8A5-426A-AC05-9DD17ED7470C}"/>
    <cellStyle name="Normal 2 4 2 4 3 4 4" xfId="10157" xr:uid="{C223EEC7-34F5-4874-9826-8E549521EA94}"/>
    <cellStyle name="Normal 2 4 2 4 3 4 4 2" xfId="36332" xr:uid="{12E42BEE-C4FB-4DC3-8E28-9B51D2C76D84}"/>
    <cellStyle name="Normal 2 4 2 4 3 4 5" xfId="27052" xr:uid="{0F242B20-626C-477B-9056-0BCD48CB45AD}"/>
    <cellStyle name="Normal 2 4 2 4 3 4 6" xfId="18605" xr:uid="{718D7A80-EB09-4E77-BFE2-CE49A6DAA8EA}"/>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C55B9F97-B38D-4073-BE05-4AE466259086}"/>
    <cellStyle name="Normal 2 4 2 4 3 5 2 2 2 2" xfId="43107" xr:uid="{9B221421-5928-471F-826B-88A5B3EC230F}"/>
    <cellStyle name="Normal 2 4 2 4 3 5 2 2 3" xfId="33828" xr:uid="{8B884265-3603-4104-9E49-4642244B75D9}"/>
    <cellStyle name="Normal 2 4 2 4 3 5 2 2 4" xfId="25380" xr:uid="{4E8C6768-E71C-44A1-8B5C-E14E01C95C28}"/>
    <cellStyle name="Normal 2 4 2 4 3 5 2 3" xfId="12715" xr:uid="{B32DC5E5-83E5-46B2-9577-119E9BCDB76E}"/>
    <cellStyle name="Normal 2 4 2 4 3 5 2 3 2" xfId="38890" xr:uid="{F158BD35-114F-4471-A325-18044EC9CBA8}"/>
    <cellStyle name="Normal 2 4 2 4 3 5 2 4" xfId="29610" xr:uid="{6CF699FE-BA81-48BB-B75C-CE80479AF82D}"/>
    <cellStyle name="Normal 2 4 2 4 3 5 2 5" xfId="21163" xr:uid="{C4AE2721-5D96-46A9-B00E-599BA681A2E5}"/>
    <cellStyle name="Normal 2 4 2 4 3 5 3" xfId="6338" xr:uid="{00000000-0005-0000-0000-00006F0F0000}"/>
    <cellStyle name="Normal 2 4 2 4 3 5 3 2" xfId="14788" xr:uid="{FB538111-BF6C-4D38-856B-7A9ED43AD4AC}"/>
    <cellStyle name="Normal 2 4 2 4 3 5 3 2 2" xfId="40962" xr:uid="{BE471899-C7C7-479E-84E6-219008C76AF7}"/>
    <cellStyle name="Normal 2 4 2 4 3 5 3 3" xfId="31683" xr:uid="{20577443-8314-421C-8FE9-BF8BBDA643EA}"/>
    <cellStyle name="Normal 2 4 2 4 3 5 3 4" xfId="23235" xr:uid="{DA56BA11-6B5B-4465-BE7A-D972FC9F0E41}"/>
    <cellStyle name="Normal 2 4 2 4 3 5 4" xfId="10570" xr:uid="{0FDCAEB9-4104-460E-AF54-DCFF5FC55071}"/>
    <cellStyle name="Normal 2 4 2 4 3 5 4 2" xfId="36745" xr:uid="{72D393FB-B451-4E77-B054-1092552A569B}"/>
    <cellStyle name="Normal 2 4 2 4 3 5 5" xfId="27465" xr:uid="{9D81DDB0-9233-439A-80E2-3E073619AD8A}"/>
    <cellStyle name="Normal 2 4 2 4 3 5 6" xfId="19018" xr:uid="{CA00CA9A-7E70-4B9A-9621-2ACAAB3805EF}"/>
    <cellStyle name="Normal 2 4 2 4 3 6" xfId="2468" xr:uid="{00000000-0005-0000-0000-0000700F0000}"/>
    <cellStyle name="Normal 2 4 2 4 3 6 2" xfId="6751" xr:uid="{00000000-0005-0000-0000-0000710F0000}"/>
    <cellStyle name="Normal 2 4 2 4 3 6 2 2" xfId="15201" xr:uid="{EB679360-ADEB-4BDC-B86F-142C1A6C3362}"/>
    <cellStyle name="Normal 2 4 2 4 3 6 2 2 2" xfId="41375" xr:uid="{10DE3ED1-2C32-4498-85D6-3853B630FD4F}"/>
    <cellStyle name="Normal 2 4 2 4 3 6 2 3" xfId="32096" xr:uid="{72FF187C-8BC3-4179-8E1F-6304693AC13C}"/>
    <cellStyle name="Normal 2 4 2 4 3 6 2 4" xfId="23648" xr:uid="{79A304C5-CA08-4084-9E5A-C9136EBBBFD2}"/>
    <cellStyle name="Normal 2 4 2 4 3 6 3" xfId="10983" xr:uid="{1A73892C-9F9F-483A-9220-E8DCAB1733FB}"/>
    <cellStyle name="Normal 2 4 2 4 3 6 3 2" xfId="37158" xr:uid="{1E052FDC-4DCB-4D25-B5E8-5DE49A8EA917}"/>
    <cellStyle name="Normal 2 4 2 4 3 6 4" xfId="27878" xr:uid="{6FF4FF06-83BC-403B-91AB-17F8D3D36EB1}"/>
    <cellStyle name="Normal 2 4 2 4 3 6 5" xfId="19431" xr:uid="{696BA56B-D04D-4D91-8C15-C9EDADE19B8A}"/>
    <cellStyle name="Normal 2 4 2 4 3 7" xfId="4685" xr:uid="{00000000-0005-0000-0000-0000720F0000}"/>
    <cellStyle name="Normal 2 4 2 4 3 7 2" xfId="13135" xr:uid="{B6B4CF37-0AB4-451E-A126-8E9705CCAE3C}"/>
    <cellStyle name="Normal 2 4 2 4 3 7 2 2" xfId="39309" xr:uid="{081EF162-02CE-41BF-9686-688F3E76B06C}"/>
    <cellStyle name="Normal 2 4 2 4 3 7 3" xfId="30030" xr:uid="{76370352-9FF3-495F-842A-67D4EE0413AC}"/>
    <cellStyle name="Normal 2 4 2 4 3 7 4" xfId="21582" xr:uid="{E2DB914E-B105-4B40-96DE-DACC9FCCE986}"/>
    <cellStyle name="Normal 2 4 2 4 3 8" xfId="8917" xr:uid="{58D40423-1657-489C-982C-576DAE20E293}"/>
    <cellStyle name="Normal 2 4 2 4 3 8 2" xfId="35092" xr:uid="{ACF4EC92-916E-4457-82AF-01563024FD81}"/>
    <cellStyle name="Normal 2 4 2 4 3 9" xfId="34260" xr:uid="{EED1E14E-F3F1-461C-822C-AAC0D0C72A5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0CBD6095-6D9E-4591-A487-B2EF7FB0B60E}"/>
    <cellStyle name="Normal 2 4 2 4 4 2 2 2 2" xfId="41865" xr:uid="{827173EF-F5BE-4153-9EA4-A7897689E3DC}"/>
    <cellStyle name="Normal 2 4 2 4 4 2 2 3" xfId="32586" xr:uid="{B9587E0D-346E-4915-8BBE-DAC4602451D6}"/>
    <cellStyle name="Normal 2 4 2 4 4 2 2 4" xfId="24138" xr:uid="{73FDA03C-D066-412A-BAFC-3EBB0A807E0D}"/>
    <cellStyle name="Normal 2 4 2 4 4 2 3" xfId="11473" xr:uid="{DE058044-18AE-460E-BCBD-78AAC37CC83C}"/>
    <cellStyle name="Normal 2 4 2 4 4 2 3 2" xfId="37648" xr:uid="{F16BCAA9-F7E2-4176-BB6D-BC63E830F7CB}"/>
    <cellStyle name="Normal 2 4 2 4 4 2 4" xfId="28368" xr:uid="{22FCEE80-134E-46DB-AE2E-202C65697E92}"/>
    <cellStyle name="Normal 2 4 2 4 4 2 5" xfId="19921" xr:uid="{2FAAC988-5F84-472A-A6B3-627F3669E54E}"/>
    <cellStyle name="Normal 2 4 2 4 4 3" xfId="5096" xr:uid="{00000000-0005-0000-0000-0000760F0000}"/>
    <cellStyle name="Normal 2 4 2 4 4 3 2" xfId="13546" xr:uid="{6CC24800-1D9B-440F-83F1-1896F6B7715A}"/>
    <cellStyle name="Normal 2 4 2 4 4 3 2 2" xfId="39720" xr:uid="{C70DB2E4-73B4-435E-B8EA-B721C82FB3BC}"/>
    <cellStyle name="Normal 2 4 2 4 4 3 3" xfId="30441" xr:uid="{448BB8D5-FC52-4008-A663-4DD57F0DD213}"/>
    <cellStyle name="Normal 2 4 2 4 4 3 4" xfId="21993" xr:uid="{D8FDF4E8-CF35-45F6-97AC-A263D724C8DF}"/>
    <cellStyle name="Normal 2 4 2 4 4 4" xfId="9328" xr:uid="{0D396442-F3DE-4671-BE8E-37A43C5CCC42}"/>
    <cellStyle name="Normal 2 4 2 4 4 4 2" xfId="35503" xr:uid="{CA142D4E-6326-440D-B686-B0DD531DE839}"/>
    <cellStyle name="Normal 2 4 2 4 4 5" xfId="34675" xr:uid="{87CE1D7D-FACA-40FF-9CBB-309018A87C69}"/>
    <cellStyle name="Normal 2 4 2 4 4 6" xfId="26223" xr:uid="{93121894-3435-414C-8647-E09AF2F9C78D}"/>
    <cellStyle name="Normal 2 4 2 4 4 7" xfId="17776" xr:uid="{78AB485B-6B5C-43A9-87C3-274C64AD496B}"/>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6C9DEE8F-48CB-435D-A8F4-E6C657B6CA5A}"/>
    <cellStyle name="Normal 2 4 2 4 5 2 2 2 2" xfId="42278" xr:uid="{29A03CA1-DBC7-4C19-9CD0-E1EB5DBE73A3}"/>
    <cellStyle name="Normal 2 4 2 4 5 2 2 3" xfId="32999" xr:uid="{676C013D-286C-438D-A143-4C2C57F4CA34}"/>
    <cellStyle name="Normal 2 4 2 4 5 2 2 4" xfId="24551" xr:uid="{34705C09-3722-4141-B97E-3958AB4764CB}"/>
    <cellStyle name="Normal 2 4 2 4 5 2 3" xfId="11886" xr:uid="{0090CD2D-86CC-4559-BA94-98DF4C7623CC}"/>
    <cellStyle name="Normal 2 4 2 4 5 2 3 2" xfId="38061" xr:uid="{5424D09F-B1E7-4171-962A-C9CEF15500CF}"/>
    <cellStyle name="Normal 2 4 2 4 5 2 4" xfId="28781" xr:uid="{3711D6E3-DC0A-4548-A49C-4667E67E069F}"/>
    <cellStyle name="Normal 2 4 2 4 5 2 5" xfId="20334" xr:uid="{210475D7-EA4F-440E-8F94-5B0868977133}"/>
    <cellStyle name="Normal 2 4 2 4 5 3" xfId="5509" xr:uid="{00000000-0005-0000-0000-00007A0F0000}"/>
    <cellStyle name="Normal 2 4 2 4 5 3 2" xfId="13959" xr:uid="{8291F22C-4347-460E-9BA1-C7770E0CF3A0}"/>
    <cellStyle name="Normal 2 4 2 4 5 3 2 2" xfId="40133" xr:uid="{DE670245-7623-405C-AF10-B46CCD15D88C}"/>
    <cellStyle name="Normal 2 4 2 4 5 3 3" xfId="30854" xr:uid="{41B62FE3-B5C4-401D-93D8-854BA6589190}"/>
    <cellStyle name="Normal 2 4 2 4 5 3 4" xfId="22406" xr:uid="{1285B58A-4F0A-4723-BA98-66112911A13E}"/>
    <cellStyle name="Normal 2 4 2 4 5 4" xfId="9741" xr:uid="{23507321-CF29-4E9E-B8EE-1F0C593C615A}"/>
    <cellStyle name="Normal 2 4 2 4 5 4 2" xfId="35916" xr:uid="{2BB4E51C-FE58-40B8-A2CF-9E9E3DC3018F}"/>
    <cellStyle name="Normal 2 4 2 4 5 5" xfId="26636" xr:uid="{6C052AD1-B456-4802-8C39-512FEFF0623C}"/>
    <cellStyle name="Normal 2 4 2 4 5 6" xfId="18189" xr:uid="{3E36F0E5-FC9F-4593-BAB1-B7657E53199D}"/>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47A88952-C330-4BAF-8555-3F137A186924}"/>
    <cellStyle name="Normal 2 4 2 4 6 2 2 2 2" xfId="42691" xr:uid="{A6230E86-3402-49BF-AF2C-5B2813B95EBA}"/>
    <cellStyle name="Normal 2 4 2 4 6 2 2 3" xfId="33412" xr:uid="{1B373992-5FFB-4A20-A543-41C004AC40B5}"/>
    <cellStyle name="Normal 2 4 2 4 6 2 2 4" xfId="24964" xr:uid="{ABB9BE7C-7EF5-4D31-A102-B9AC32A5EB2A}"/>
    <cellStyle name="Normal 2 4 2 4 6 2 3" xfId="12299" xr:uid="{C9C26901-1E19-4F7C-B215-22FF71E9FC1A}"/>
    <cellStyle name="Normal 2 4 2 4 6 2 3 2" xfId="38474" xr:uid="{64E8F7ED-4498-4D8D-A4E0-964F14007E15}"/>
    <cellStyle name="Normal 2 4 2 4 6 2 4" xfId="29194" xr:uid="{60DEFC24-4170-4030-B06A-D7D492ED09D1}"/>
    <cellStyle name="Normal 2 4 2 4 6 2 5" xfId="20747" xr:uid="{13DB844C-9ABF-49ED-9083-30A1792C7C3F}"/>
    <cellStyle name="Normal 2 4 2 4 6 3" xfId="5922" xr:uid="{00000000-0005-0000-0000-00007E0F0000}"/>
    <cellStyle name="Normal 2 4 2 4 6 3 2" xfId="14372" xr:uid="{C5236FBD-3D6D-4BF8-83D6-EAF02BBBA728}"/>
    <cellStyle name="Normal 2 4 2 4 6 3 2 2" xfId="40546" xr:uid="{E62140AB-E7C5-4305-B18A-DA43F196E556}"/>
    <cellStyle name="Normal 2 4 2 4 6 3 3" xfId="31267" xr:uid="{0B884378-893D-4D71-891A-1565686D70D7}"/>
    <cellStyle name="Normal 2 4 2 4 6 3 4" xfId="22819" xr:uid="{C6A60FB2-4983-4CAD-85C6-1ED31B63B0C8}"/>
    <cellStyle name="Normal 2 4 2 4 6 4" xfId="10154" xr:uid="{4BCF59FE-EBC2-4F71-BE94-CA1A9970F00F}"/>
    <cellStyle name="Normal 2 4 2 4 6 4 2" xfId="36329" xr:uid="{A478808F-3BC0-405D-9A87-A7038FA75B49}"/>
    <cellStyle name="Normal 2 4 2 4 6 5" xfId="27049" xr:uid="{79E371EC-AB79-4443-BEA2-903FFD27F2E7}"/>
    <cellStyle name="Normal 2 4 2 4 6 6" xfId="18602" xr:uid="{817AE2BC-15BC-40BF-9B3B-B1F42E8CDF16}"/>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4B7C905E-0C67-4F4A-9A00-5C662488B2D5}"/>
    <cellStyle name="Normal 2 4 2 4 7 2 2 2 2" xfId="43104" xr:uid="{4B304390-A26C-42A3-845C-8B0400E4C80D}"/>
    <cellStyle name="Normal 2 4 2 4 7 2 2 3" xfId="33825" xr:uid="{3778DEC7-011F-443B-ACE7-FAF2F2D35224}"/>
    <cellStyle name="Normal 2 4 2 4 7 2 2 4" xfId="25377" xr:uid="{8DD08540-81EE-4D3C-A28D-8682D8206A02}"/>
    <cellStyle name="Normal 2 4 2 4 7 2 3" xfId="12712" xr:uid="{E86814AC-6C17-4486-99C5-E2EF5D81D62B}"/>
    <cellStyle name="Normal 2 4 2 4 7 2 3 2" xfId="38887" xr:uid="{1CE3F3F5-6EBC-4DC7-A438-A9622A02933A}"/>
    <cellStyle name="Normal 2 4 2 4 7 2 4" xfId="29607" xr:uid="{28426008-5344-46AD-9AE3-7733864E25A2}"/>
    <cellStyle name="Normal 2 4 2 4 7 2 5" xfId="21160" xr:uid="{E8E04103-7AE3-43D6-A9B3-7A2EB96B4AEE}"/>
    <cellStyle name="Normal 2 4 2 4 7 3" xfId="6335" xr:uid="{00000000-0005-0000-0000-0000820F0000}"/>
    <cellStyle name="Normal 2 4 2 4 7 3 2" xfId="14785" xr:uid="{C6A915EC-9F12-45AC-9439-143B76B1E437}"/>
    <cellStyle name="Normal 2 4 2 4 7 3 2 2" xfId="40959" xr:uid="{6BE4AF6F-5C4E-4207-9BEB-350EAA93B522}"/>
    <cellStyle name="Normal 2 4 2 4 7 3 3" xfId="31680" xr:uid="{4897F452-3197-4E2C-A6F1-7728F9C6DC90}"/>
    <cellStyle name="Normal 2 4 2 4 7 3 4" xfId="23232" xr:uid="{6B82B898-879A-43AF-A274-91A1C07D9D6E}"/>
    <cellStyle name="Normal 2 4 2 4 7 4" xfId="10567" xr:uid="{39DDACE8-C32F-415F-BF3C-8854C07F2578}"/>
    <cellStyle name="Normal 2 4 2 4 7 4 2" xfId="36742" xr:uid="{4242ECC0-E854-44ED-B461-71C221EBBF3A}"/>
    <cellStyle name="Normal 2 4 2 4 7 5" xfId="27462" xr:uid="{7990C1E0-05E3-43B6-9E3C-AB3CEBFAF67A}"/>
    <cellStyle name="Normal 2 4 2 4 7 6" xfId="19015" xr:uid="{619109EC-4502-4117-A9DD-942C8A5354CE}"/>
    <cellStyle name="Normal 2 4 2 4 8" xfId="2465" xr:uid="{00000000-0005-0000-0000-0000830F0000}"/>
    <cellStyle name="Normal 2 4 2 4 8 2" xfId="6748" xr:uid="{00000000-0005-0000-0000-0000840F0000}"/>
    <cellStyle name="Normal 2 4 2 4 8 2 2" xfId="15198" xr:uid="{ADE8262D-12C7-449C-A322-EF9416F465B4}"/>
    <cellStyle name="Normal 2 4 2 4 8 2 2 2" xfId="41372" xr:uid="{89F893BC-EDFB-43D4-A6B9-DE11DAF0C206}"/>
    <cellStyle name="Normal 2 4 2 4 8 2 3" xfId="32093" xr:uid="{318F7CAF-C8EC-4B1C-A416-8C272EAA01BA}"/>
    <cellStyle name="Normal 2 4 2 4 8 2 4" xfId="23645" xr:uid="{1A3ACAEE-E210-40EC-B0D4-C034A983AA5B}"/>
    <cellStyle name="Normal 2 4 2 4 8 3" xfId="10980" xr:uid="{D224DDF8-5CB8-4127-A2C5-8AC655F3CBEC}"/>
    <cellStyle name="Normal 2 4 2 4 8 3 2" xfId="37155" xr:uid="{C8BADA58-DB25-44A7-A100-3183D42A779A}"/>
    <cellStyle name="Normal 2 4 2 4 8 4" xfId="27875" xr:uid="{3AB58C66-7E60-4F51-9765-EAE85C879EE3}"/>
    <cellStyle name="Normal 2 4 2 4 8 5" xfId="19428" xr:uid="{0EF1162D-8CA4-4D2E-8876-4FC1CF50F23A}"/>
    <cellStyle name="Normal 2 4 2 4 9" xfId="4682" xr:uid="{00000000-0005-0000-0000-0000850F0000}"/>
    <cellStyle name="Normal 2 4 2 4 9 2" xfId="13132" xr:uid="{89E30C21-DC1B-4521-946A-1BEE4D9347B4}"/>
    <cellStyle name="Normal 2 4 2 4 9 2 2" xfId="39306" xr:uid="{29C552CE-3816-4E09-8527-466D54F05005}"/>
    <cellStyle name="Normal 2 4 2 4 9 3" xfId="30027" xr:uid="{FFEA9700-A2CD-41F3-AEC6-1AD4758E3AFF}"/>
    <cellStyle name="Normal 2 4 2 4 9 4" xfId="21579" xr:uid="{DD7F23CC-70B6-4792-A89F-6BD18B9B6A27}"/>
    <cellStyle name="Normal 2 4 2 5" xfId="293" xr:uid="{00000000-0005-0000-0000-0000860F0000}"/>
    <cellStyle name="Normal 2 4 2 5 10" xfId="34261" xr:uid="{44A3E991-4A89-442F-88CB-A93B25A29F34}"/>
    <cellStyle name="Normal 2 4 2 5 11" xfId="25813" xr:uid="{CE778399-B704-4C82-89FA-366B15186D0D}"/>
    <cellStyle name="Normal 2 4 2 5 12" xfId="17366" xr:uid="{28A52A2C-6C09-4FE2-B9D4-0BFD09A79DA5}"/>
    <cellStyle name="Normal 2 4 2 5 2" xfId="294" xr:uid="{00000000-0005-0000-0000-0000870F0000}"/>
    <cellStyle name="Normal 2 4 2 5 2 10" xfId="25814" xr:uid="{B7ECA7E6-A353-4C18-A561-FEBE6AE7418F}"/>
    <cellStyle name="Normal 2 4 2 5 2 11" xfId="17367" xr:uid="{087BE4BE-FE1D-4667-9E9D-65BB431C1042}"/>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2F6A677F-4816-45D9-AF70-E8A463030271}"/>
    <cellStyle name="Normal 2 4 2 5 2 2 2 2 2 2" xfId="41870" xr:uid="{6BDD18B8-7530-49D0-9736-CDC56ED24157}"/>
    <cellStyle name="Normal 2 4 2 5 2 2 2 2 3" xfId="32591" xr:uid="{8A70C117-2098-457E-8566-530C33500C84}"/>
    <cellStyle name="Normal 2 4 2 5 2 2 2 2 4" xfId="24143" xr:uid="{D76B41A6-CFAE-4E06-9A77-08A313FEE951}"/>
    <cellStyle name="Normal 2 4 2 5 2 2 2 3" xfId="11478" xr:uid="{D1CA89BA-EBB3-49D4-B821-0A87F5D8A00E}"/>
    <cellStyle name="Normal 2 4 2 5 2 2 2 3 2" xfId="37653" xr:uid="{6515371E-2B5B-46CE-84AC-2B185CAAD444}"/>
    <cellStyle name="Normal 2 4 2 5 2 2 2 4" xfId="28373" xr:uid="{6AEC0D71-678C-4845-B6CE-E62466F1A254}"/>
    <cellStyle name="Normal 2 4 2 5 2 2 2 5" xfId="19926" xr:uid="{7A3BED09-48D4-4D22-A1B6-33664E533C13}"/>
    <cellStyle name="Normal 2 4 2 5 2 2 3" xfId="5101" xr:uid="{00000000-0005-0000-0000-00008B0F0000}"/>
    <cellStyle name="Normal 2 4 2 5 2 2 3 2" xfId="13551" xr:uid="{AACA21A0-1467-43C2-8A0F-928178D0E2E1}"/>
    <cellStyle name="Normal 2 4 2 5 2 2 3 2 2" xfId="39725" xr:uid="{C2A23A46-2F4E-4E07-9BC3-675254946BB4}"/>
    <cellStyle name="Normal 2 4 2 5 2 2 3 3" xfId="30446" xr:uid="{73C2B77A-80F4-421E-BFCA-01B2AB586080}"/>
    <cellStyle name="Normal 2 4 2 5 2 2 3 4" xfId="21998" xr:uid="{9AA9D44D-3A71-436B-B0F0-510ED75639D0}"/>
    <cellStyle name="Normal 2 4 2 5 2 2 4" xfId="9333" xr:uid="{0376F781-DC61-4E61-A3B6-92D4632EA390}"/>
    <cellStyle name="Normal 2 4 2 5 2 2 4 2" xfId="35508" xr:uid="{DC84E2FE-885F-4D2E-9BAA-BB380B5092D6}"/>
    <cellStyle name="Normal 2 4 2 5 2 2 5" xfId="34680" xr:uid="{D2BD26A1-C350-4B2C-8CFF-FF20CA450307}"/>
    <cellStyle name="Normal 2 4 2 5 2 2 6" xfId="26228" xr:uid="{C5B0EF0F-6196-4B9B-8375-7FF875A46FC0}"/>
    <cellStyle name="Normal 2 4 2 5 2 2 7" xfId="17781" xr:uid="{5F5C52F9-ED1F-40DA-B0BD-9B40981284F5}"/>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AB91D403-DC26-44B4-AE58-AFF3B48BAA92}"/>
    <cellStyle name="Normal 2 4 2 5 2 3 2 2 2 2" xfId="42283" xr:uid="{92EC75C8-9963-4E11-80BD-6F7BDFAE6856}"/>
    <cellStyle name="Normal 2 4 2 5 2 3 2 2 3" xfId="33004" xr:uid="{DE3572DC-F6EF-4BD4-A3AF-D7DC1D6FF4E5}"/>
    <cellStyle name="Normal 2 4 2 5 2 3 2 2 4" xfId="24556" xr:uid="{94284D0D-2406-4FFC-A9EF-53379415D8BA}"/>
    <cellStyle name="Normal 2 4 2 5 2 3 2 3" xfId="11891" xr:uid="{87FF038F-9ADE-4DE2-9287-EA3CD20F9ABD}"/>
    <cellStyle name="Normal 2 4 2 5 2 3 2 3 2" xfId="38066" xr:uid="{4497F4A1-E9DE-4973-896D-8AAFEAFD1954}"/>
    <cellStyle name="Normal 2 4 2 5 2 3 2 4" xfId="28786" xr:uid="{C3B15D6C-D52E-45CF-9E56-8E322ED649D0}"/>
    <cellStyle name="Normal 2 4 2 5 2 3 2 5" xfId="20339" xr:uid="{90A35840-A470-441E-9CE7-77A917C4E304}"/>
    <cellStyle name="Normal 2 4 2 5 2 3 3" xfId="5514" xr:uid="{00000000-0005-0000-0000-00008F0F0000}"/>
    <cellStyle name="Normal 2 4 2 5 2 3 3 2" xfId="13964" xr:uid="{8B3285EF-5882-45CA-B85B-CF3A44DACD22}"/>
    <cellStyle name="Normal 2 4 2 5 2 3 3 2 2" xfId="40138" xr:uid="{A79C903F-B9C8-4E6B-8484-346254A40CC4}"/>
    <cellStyle name="Normal 2 4 2 5 2 3 3 3" xfId="30859" xr:uid="{EBB80C0F-643C-41E6-9EA9-123AC86447AC}"/>
    <cellStyle name="Normal 2 4 2 5 2 3 3 4" xfId="22411" xr:uid="{20672D41-1486-4FA5-91AE-F894CFB81136}"/>
    <cellStyle name="Normal 2 4 2 5 2 3 4" xfId="9746" xr:uid="{721DA162-3738-4EB0-A705-670E971C588A}"/>
    <cellStyle name="Normal 2 4 2 5 2 3 4 2" xfId="35921" xr:uid="{D9E88D7B-A74D-44BF-A175-B8D6646E6BA4}"/>
    <cellStyle name="Normal 2 4 2 5 2 3 5" xfId="26641" xr:uid="{E4FC3241-4BD8-41F6-ABA9-2320F7BB4D75}"/>
    <cellStyle name="Normal 2 4 2 5 2 3 6" xfId="18194" xr:uid="{EDF1607D-B022-46B9-968C-717FFF3540A9}"/>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EECD021A-3FEC-415A-94AB-A8278CFE129C}"/>
    <cellStyle name="Normal 2 4 2 5 2 4 2 2 2 2" xfId="42696" xr:uid="{87E94303-9348-49D2-81C3-0C9DBFC4F0EA}"/>
    <cellStyle name="Normal 2 4 2 5 2 4 2 2 3" xfId="33417" xr:uid="{BA2D0825-544D-48CE-8B74-6C15E2BB599C}"/>
    <cellStyle name="Normal 2 4 2 5 2 4 2 2 4" xfId="24969" xr:uid="{6A6DAF14-E099-4870-B46C-5BBF3085F527}"/>
    <cellStyle name="Normal 2 4 2 5 2 4 2 3" xfId="12304" xr:uid="{E10878EF-89F1-49FA-91DB-112FE54303B5}"/>
    <cellStyle name="Normal 2 4 2 5 2 4 2 3 2" xfId="38479" xr:uid="{63D98AEE-AEE9-41FB-82A7-953373EE2A99}"/>
    <cellStyle name="Normal 2 4 2 5 2 4 2 4" xfId="29199" xr:uid="{93941176-0777-4772-A1D3-9123A1486E49}"/>
    <cellStyle name="Normal 2 4 2 5 2 4 2 5" xfId="20752" xr:uid="{0D3B491B-0A5F-41BA-B853-AFDF7BD723DA}"/>
    <cellStyle name="Normal 2 4 2 5 2 4 3" xfId="5927" xr:uid="{00000000-0005-0000-0000-0000930F0000}"/>
    <cellStyle name="Normal 2 4 2 5 2 4 3 2" xfId="14377" xr:uid="{2A4698FE-B846-4F2C-AA85-FF368FCFFB06}"/>
    <cellStyle name="Normal 2 4 2 5 2 4 3 2 2" xfId="40551" xr:uid="{86DD9CEB-AF28-4620-809F-56120A847F0D}"/>
    <cellStyle name="Normal 2 4 2 5 2 4 3 3" xfId="31272" xr:uid="{661A6C2A-068F-4E6C-9A50-FA91D105E58C}"/>
    <cellStyle name="Normal 2 4 2 5 2 4 3 4" xfId="22824" xr:uid="{AFD9751A-CE11-4E7C-988C-78B3698D6E60}"/>
    <cellStyle name="Normal 2 4 2 5 2 4 4" xfId="10159" xr:uid="{FDF9CE89-FAC9-460E-9F90-B00D83F72ADF}"/>
    <cellStyle name="Normal 2 4 2 5 2 4 4 2" xfId="36334" xr:uid="{809AAA42-FCAE-4D06-A4E5-69F6136DD00D}"/>
    <cellStyle name="Normal 2 4 2 5 2 4 5" xfId="27054" xr:uid="{6392A54A-8EF5-4791-83A8-C2952495AE3A}"/>
    <cellStyle name="Normal 2 4 2 5 2 4 6" xfId="18607" xr:uid="{57B0D95A-44DD-4AD4-8E92-F455E2A37F3D}"/>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22D7C357-E06D-4343-8DD4-54962EE4FBFC}"/>
    <cellStyle name="Normal 2 4 2 5 2 5 2 2 2 2" xfId="43109" xr:uid="{DD19A3BE-93F4-4878-BD9B-4595A91B9D76}"/>
    <cellStyle name="Normal 2 4 2 5 2 5 2 2 3" xfId="33830" xr:uid="{4C020579-383F-4C34-AC81-810E3E95FF81}"/>
    <cellStyle name="Normal 2 4 2 5 2 5 2 2 4" xfId="25382" xr:uid="{D6F76E50-A30E-47DD-9D1B-0AE32FC9AAD5}"/>
    <cellStyle name="Normal 2 4 2 5 2 5 2 3" xfId="12717" xr:uid="{AB781A77-D356-48BB-8868-97848C8CAF67}"/>
    <cellStyle name="Normal 2 4 2 5 2 5 2 3 2" xfId="38892" xr:uid="{ACB8E27F-1D37-45C9-8737-C34E4D7C34A7}"/>
    <cellStyle name="Normal 2 4 2 5 2 5 2 4" xfId="29612" xr:uid="{6999CEDA-3692-43D4-82A2-F7C8A3AFD80D}"/>
    <cellStyle name="Normal 2 4 2 5 2 5 2 5" xfId="21165" xr:uid="{117F9376-F35E-4ADC-A127-6DE8C6B2D6D6}"/>
    <cellStyle name="Normal 2 4 2 5 2 5 3" xfId="6340" xr:uid="{00000000-0005-0000-0000-0000970F0000}"/>
    <cellStyle name="Normal 2 4 2 5 2 5 3 2" xfId="14790" xr:uid="{953560AF-3CD1-48DF-8144-E5CE44FE7A9E}"/>
    <cellStyle name="Normal 2 4 2 5 2 5 3 2 2" xfId="40964" xr:uid="{8D2864C2-D2C2-4D31-A7E5-95B0329E9B8C}"/>
    <cellStyle name="Normal 2 4 2 5 2 5 3 3" xfId="31685" xr:uid="{AD460FA0-8B5A-44AF-87E5-9FC46E62E768}"/>
    <cellStyle name="Normal 2 4 2 5 2 5 3 4" xfId="23237" xr:uid="{BEC94D57-6725-42B5-8311-9CD5FFBE9A5C}"/>
    <cellStyle name="Normal 2 4 2 5 2 5 4" xfId="10572" xr:uid="{07FDBA91-AEFD-4FEA-BAB7-75CAF2C6F0EF}"/>
    <cellStyle name="Normal 2 4 2 5 2 5 4 2" xfId="36747" xr:uid="{8581048E-0F13-49F2-B753-C754D75CB2FA}"/>
    <cellStyle name="Normal 2 4 2 5 2 5 5" xfId="27467" xr:uid="{33B58083-7314-4531-AC3D-D1C96DE4BE42}"/>
    <cellStyle name="Normal 2 4 2 5 2 5 6" xfId="19020" xr:uid="{229DB7DD-BB76-4BB0-8F54-5FFCE6C029D5}"/>
    <cellStyle name="Normal 2 4 2 5 2 6" xfId="2470" xr:uid="{00000000-0005-0000-0000-0000980F0000}"/>
    <cellStyle name="Normal 2 4 2 5 2 6 2" xfId="6753" xr:uid="{00000000-0005-0000-0000-0000990F0000}"/>
    <cellStyle name="Normal 2 4 2 5 2 6 2 2" xfId="15203" xr:uid="{D06155A3-5F4A-4248-A4D0-A001C7886E0D}"/>
    <cellStyle name="Normal 2 4 2 5 2 6 2 2 2" xfId="41377" xr:uid="{B230B02E-E106-46A1-ADDF-3515754777ED}"/>
    <cellStyle name="Normal 2 4 2 5 2 6 2 3" xfId="32098" xr:uid="{E9613521-56A2-4403-81AE-220F58C13DFC}"/>
    <cellStyle name="Normal 2 4 2 5 2 6 2 4" xfId="23650" xr:uid="{9958ABFB-EB5B-4025-826C-7373CAD8FDF1}"/>
    <cellStyle name="Normal 2 4 2 5 2 6 3" xfId="10985" xr:uid="{1B5C2B15-EADA-400E-9BEE-4F24D4EE1408}"/>
    <cellStyle name="Normal 2 4 2 5 2 6 3 2" xfId="37160" xr:uid="{0CFB3287-9DC7-41CE-AC15-C10281FF5B5F}"/>
    <cellStyle name="Normal 2 4 2 5 2 6 4" xfId="27880" xr:uid="{6515FE48-844C-4AB6-9A09-69CB8FA65E8C}"/>
    <cellStyle name="Normal 2 4 2 5 2 6 5" xfId="19433" xr:uid="{0308641B-8918-42DB-9BDA-F0F48C031F77}"/>
    <cellStyle name="Normal 2 4 2 5 2 7" xfId="4687" xr:uid="{00000000-0005-0000-0000-00009A0F0000}"/>
    <cellStyle name="Normal 2 4 2 5 2 7 2" xfId="13137" xr:uid="{9300F4C8-22B3-4C07-8863-E1AE662E3641}"/>
    <cellStyle name="Normal 2 4 2 5 2 7 2 2" xfId="39311" xr:uid="{76ECD47A-1A1B-4063-8586-A2277EF283FC}"/>
    <cellStyle name="Normal 2 4 2 5 2 7 3" xfId="30032" xr:uid="{212781FA-B6F9-423C-A1D5-691244F1DF75}"/>
    <cellStyle name="Normal 2 4 2 5 2 7 4" xfId="21584" xr:uid="{C5FA4B02-BCD3-4742-B57C-2516D58E2A08}"/>
    <cellStyle name="Normal 2 4 2 5 2 8" xfId="8919" xr:uid="{383BEE15-107B-4FF0-9A9D-7756227D1FFE}"/>
    <cellStyle name="Normal 2 4 2 5 2 8 2" xfId="35094" xr:uid="{64AE1F3D-0637-4EC3-9EDC-D312F05A472F}"/>
    <cellStyle name="Normal 2 4 2 5 2 9" xfId="34262" xr:uid="{A7A51079-BB09-44D9-8218-5D79D037102A}"/>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A8F3FFE0-DEB5-41A3-A103-3C411A661BB4}"/>
    <cellStyle name="Normal 2 4 2 5 3 2 2 2 2" xfId="41869" xr:uid="{513A99DD-07DB-47EF-A6C0-7ABB05AC166B}"/>
    <cellStyle name="Normal 2 4 2 5 3 2 2 3" xfId="32590" xr:uid="{CA86FABE-52A3-4F7B-AD11-935BE59B268B}"/>
    <cellStyle name="Normal 2 4 2 5 3 2 2 4" xfId="24142" xr:uid="{8E5C8971-444E-41D6-B5ED-2F80EAB1541F}"/>
    <cellStyle name="Normal 2 4 2 5 3 2 3" xfId="11477" xr:uid="{C169F168-9363-47B6-AFC0-E42ED731CC7C}"/>
    <cellStyle name="Normal 2 4 2 5 3 2 3 2" xfId="37652" xr:uid="{489891C9-3CA2-47D9-A603-FCCA6B2AC9EF}"/>
    <cellStyle name="Normal 2 4 2 5 3 2 4" xfId="28372" xr:uid="{1CDAED57-8C95-43CC-B6CA-3D77D7DBB942}"/>
    <cellStyle name="Normal 2 4 2 5 3 2 5" xfId="19925" xr:uid="{A59EE570-0D6B-4F18-A3E6-0D0C15F636DD}"/>
    <cellStyle name="Normal 2 4 2 5 3 3" xfId="5100" xr:uid="{00000000-0005-0000-0000-00009E0F0000}"/>
    <cellStyle name="Normal 2 4 2 5 3 3 2" xfId="13550" xr:uid="{DB15D1BE-42CC-4C9E-BBE8-97F44DFE1A10}"/>
    <cellStyle name="Normal 2 4 2 5 3 3 2 2" xfId="39724" xr:uid="{F6429AE6-ED08-4653-9817-23EAF4B2B45F}"/>
    <cellStyle name="Normal 2 4 2 5 3 3 3" xfId="30445" xr:uid="{2B0B1FF4-E3D0-47CF-B240-DF7381AEF6E2}"/>
    <cellStyle name="Normal 2 4 2 5 3 3 4" xfId="21997" xr:uid="{CB0A53A5-C74A-4BD4-BD98-B455F0C21EBC}"/>
    <cellStyle name="Normal 2 4 2 5 3 4" xfId="9332" xr:uid="{225D3155-3473-4A0F-AEB7-0AD575279D46}"/>
    <cellStyle name="Normal 2 4 2 5 3 4 2" xfId="35507" xr:uid="{E1F2C467-1108-44B6-9EBA-B6B329ED5AEC}"/>
    <cellStyle name="Normal 2 4 2 5 3 5" xfId="34679" xr:uid="{C2169944-0D0D-4271-B567-AC9806418B8A}"/>
    <cellStyle name="Normal 2 4 2 5 3 6" xfId="26227" xr:uid="{C003C131-50A9-4B39-A9A0-11DE857123DE}"/>
    <cellStyle name="Normal 2 4 2 5 3 7" xfId="17780" xr:uid="{2973F930-E91F-4D28-8ED3-D1021BB606E7}"/>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C17964D7-3466-424B-87AB-9F833ECD5364}"/>
    <cellStyle name="Normal 2 4 2 5 4 2 2 2 2" xfId="42282" xr:uid="{61AF6514-1A81-497D-8C86-ED5DFBA6ACF3}"/>
    <cellStyle name="Normal 2 4 2 5 4 2 2 3" xfId="33003" xr:uid="{9C4D04BB-B911-439B-B68A-A87610DF4B0D}"/>
    <cellStyle name="Normal 2 4 2 5 4 2 2 4" xfId="24555" xr:uid="{451F069B-F63E-4069-BF9C-7BCD3AFFBE51}"/>
    <cellStyle name="Normal 2 4 2 5 4 2 3" xfId="11890" xr:uid="{1427D73D-956F-423C-9E26-400BFE5144A5}"/>
    <cellStyle name="Normal 2 4 2 5 4 2 3 2" xfId="38065" xr:uid="{ACA686FE-6F9D-4AB4-B8E9-45208EF5E758}"/>
    <cellStyle name="Normal 2 4 2 5 4 2 4" xfId="28785" xr:uid="{96ACFA9A-2499-4E56-B3D9-EF0731C36214}"/>
    <cellStyle name="Normal 2 4 2 5 4 2 5" xfId="20338" xr:uid="{C7C4C936-06E3-43AB-A4BF-A54CDE5A8D22}"/>
    <cellStyle name="Normal 2 4 2 5 4 3" xfId="5513" xr:uid="{00000000-0005-0000-0000-0000A20F0000}"/>
    <cellStyle name="Normal 2 4 2 5 4 3 2" xfId="13963" xr:uid="{29618C14-306F-402C-9A62-FD5F2A3DA66D}"/>
    <cellStyle name="Normal 2 4 2 5 4 3 2 2" xfId="40137" xr:uid="{C6EDFE6B-2EA8-4D58-8708-9907D81746A4}"/>
    <cellStyle name="Normal 2 4 2 5 4 3 3" xfId="30858" xr:uid="{AEAFA49E-370E-4AE9-AEFF-04B3D9980BD2}"/>
    <cellStyle name="Normal 2 4 2 5 4 3 4" xfId="22410" xr:uid="{17D7F835-B9F3-4817-A465-BF8B85DDF2B3}"/>
    <cellStyle name="Normal 2 4 2 5 4 4" xfId="9745" xr:uid="{43FC5DC7-B33D-405E-B636-13A7CB81D8AB}"/>
    <cellStyle name="Normal 2 4 2 5 4 4 2" xfId="35920" xr:uid="{584863BC-A9BD-4AFF-B2D0-11C128051328}"/>
    <cellStyle name="Normal 2 4 2 5 4 5" xfId="26640" xr:uid="{8EF6D6A9-A880-4425-A729-9DAA6F335A7A}"/>
    <cellStyle name="Normal 2 4 2 5 4 6" xfId="18193" xr:uid="{F0B5E62B-7F32-42CC-8A3B-52BDD87D0C8C}"/>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D311E8CD-C72E-4BD9-ADE2-020F4A01D06A}"/>
    <cellStyle name="Normal 2 4 2 5 5 2 2 2 2" xfId="42695" xr:uid="{A7CA8FCA-2395-4EDD-AECF-2F34E603A182}"/>
    <cellStyle name="Normal 2 4 2 5 5 2 2 3" xfId="33416" xr:uid="{49A1DB10-227E-499C-B229-5A3D7F685131}"/>
    <cellStyle name="Normal 2 4 2 5 5 2 2 4" xfId="24968" xr:uid="{B5AE6B49-0BCA-4021-AC0E-0FC28DA35396}"/>
    <cellStyle name="Normal 2 4 2 5 5 2 3" xfId="12303" xr:uid="{21526D38-561B-457F-BCB8-DC9639DD2E9E}"/>
    <cellStyle name="Normal 2 4 2 5 5 2 3 2" xfId="38478" xr:uid="{F8D906E5-0001-4008-94D4-1066EFAED796}"/>
    <cellStyle name="Normal 2 4 2 5 5 2 4" xfId="29198" xr:uid="{8673A7AB-A27B-4A0E-9F8F-04A89B4AC751}"/>
    <cellStyle name="Normal 2 4 2 5 5 2 5" xfId="20751" xr:uid="{B64347D6-507C-4195-A023-264C40C2247C}"/>
    <cellStyle name="Normal 2 4 2 5 5 3" xfId="5926" xr:uid="{00000000-0005-0000-0000-0000A60F0000}"/>
    <cellStyle name="Normal 2 4 2 5 5 3 2" xfId="14376" xr:uid="{4F077441-A1A6-4918-B371-66ECFBDD4741}"/>
    <cellStyle name="Normal 2 4 2 5 5 3 2 2" xfId="40550" xr:uid="{BF429C04-E36D-4F77-8321-8F57E57436CF}"/>
    <cellStyle name="Normal 2 4 2 5 5 3 3" xfId="31271" xr:uid="{BD92B57C-5EF0-4BB2-8F00-C19CBA0C38EC}"/>
    <cellStyle name="Normal 2 4 2 5 5 3 4" xfId="22823" xr:uid="{8F6785DC-E43F-4781-A371-7DD6B3AA5513}"/>
    <cellStyle name="Normal 2 4 2 5 5 4" xfId="10158" xr:uid="{3E71CF59-C39C-4FDF-BBE7-ACC0A94ECCFE}"/>
    <cellStyle name="Normal 2 4 2 5 5 4 2" xfId="36333" xr:uid="{170D0516-86DC-42E9-BF97-BD91A7BFA866}"/>
    <cellStyle name="Normal 2 4 2 5 5 5" xfId="27053" xr:uid="{5DCC37EC-ADDE-4D85-9F0F-967FDB5FB833}"/>
    <cellStyle name="Normal 2 4 2 5 5 6" xfId="18606" xr:uid="{4BB470CE-7817-4B7F-A9DA-AC1B69BD72B2}"/>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4D6668E6-665D-409F-8E44-A567F9A834BF}"/>
    <cellStyle name="Normal 2 4 2 5 6 2 2 2 2" xfId="43108" xr:uid="{CFD94966-7E8B-49FB-B277-331162856B72}"/>
    <cellStyle name="Normal 2 4 2 5 6 2 2 3" xfId="33829" xr:uid="{B489057C-F90B-450B-B3B8-5A4DC6449026}"/>
    <cellStyle name="Normal 2 4 2 5 6 2 2 4" xfId="25381" xr:uid="{3758FA37-8834-444D-9C41-835BACAF9EBD}"/>
    <cellStyle name="Normal 2 4 2 5 6 2 3" xfId="12716" xr:uid="{48FD9767-060A-41BF-AD52-8F1D0CA32442}"/>
    <cellStyle name="Normal 2 4 2 5 6 2 3 2" xfId="38891" xr:uid="{B593A7CA-9991-44BB-9A3E-E34CCC8B1782}"/>
    <cellStyle name="Normal 2 4 2 5 6 2 4" xfId="29611" xr:uid="{A884F05B-6A69-44E2-8FF0-EED1E392DBA9}"/>
    <cellStyle name="Normal 2 4 2 5 6 2 5" xfId="21164" xr:uid="{3537AD6C-CB76-4398-98D6-583F03A27AE6}"/>
    <cellStyle name="Normal 2 4 2 5 6 3" xfId="6339" xr:uid="{00000000-0005-0000-0000-0000AA0F0000}"/>
    <cellStyle name="Normal 2 4 2 5 6 3 2" xfId="14789" xr:uid="{B2D02C40-02E7-4738-8AA3-85B6B73FB74D}"/>
    <cellStyle name="Normal 2 4 2 5 6 3 2 2" xfId="40963" xr:uid="{2C2ACD3C-893D-4CA5-8ACD-50CEFDA43CD3}"/>
    <cellStyle name="Normal 2 4 2 5 6 3 3" xfId="31684" xr:uid="{DAE4768B-0806-41E5-9970-C347E9700F6A}"/>
    <cellStyle name="Normal 2 4 2 5 6 3 4" xfId="23236" xr:uid="{16C6D542-A8BE-4663-8BFC-8A9C3707E3A3}"/>
    <cellStyle name="Normal 2 4 2 5 6 4" xfId="10571" xr:uid="{58DCEDE2-CFC0-4D3B-87EE-1E07C881E893}"/>
    <cellStyle name="Normal 2 4 2 5 6 4 2" xfId="36746" xr:uid="{B33B452F-6B48-4124-811A-062BCFC81238}"/>
    <cellStyle name="Normal 2 4 2 5 6 5" xfId="27466" xr:uid="{33EA840D-37E3-4A40-80CE-A4A1ACA33B0B}"/>
    <cellStyle name="Normal 2 4 2 5 6 6" xfId="19019" xr:uid="{590BB19A-5D27-4110-9A4E-C461439F1DB6}"/>
    <cellStyle name="Normal 2 4 2 5 7" xfId="2469" xr:uid="{00000000-0005-0000-0000-0000AB0F0000}"/>
    <cellStyle name="Normal 2 4 2 5 7 2" xfId="6752" xr:uid="{00000000-0005-0000-0000-0000AC0F0000}"/>
    <cellStyle name="Normal 2 4 2 5 7 2 2" xfId="15202" xr:uid="{FED19E0E-1D1A-4CAF-90FB-8860EC7AA777}"/>
    <cellStyle name="Normal 2 4 2 5 7 2 2 2" xfId="41376" xr:uid="{958EC1B0-ECAA-4925-85C8-9DD7FBC485D7}"/>
    <cellStyle name="Normal 2 4 2 5 7 2 3" xfId="32097" xr:uid="{E6A7D347-2DA8-473E-8A5A-EB9CD82913D7}"/>
    <cellStyle name="Normal 2 4 2 5 7 2 4" xfId="23649" xr:uid="{8405C441-45ED-4217-BFD3-6AC0B42E767B}"/>
    <cellStyle name="Normal 2 4 2 5 7 3" xfId="10984" xr:uid="{53E041D1-E70C-4BAB-A988-10724A8321BC}"/>
    <cellStyle name="Normal 2 4 2 5 7 3 2" xfId="37159" xr:uid="{56C99AA0-D6C4-498C-8F8A-2AF88B1B5FED}"/>
    <cellStyle name="Normal 2 4 2 5 7 4" xfId="27879" xr:uid="{808468AE-6CD4-428D-89DE-B157DA4CD3E5}"/>
    <cellStyle name="Normal 2 4 2 5 7 5" xfId="19432" xr:uid="{19751971-DCB0-4341-ACD9-F14C7B89A518}"/>
    <cellStyle name="Normal 2 4 2 5 8" xfId="4686" xr:uid="{00000000-0005-0000-0000-0000AD0F0000}"/>
    <cellStyle name="Normal 2 4 2 5 8 2" xfId="13136" xr:uid="{F78EF1A2-5529-4522-A62C-9E6CDF200BD0}"/>
    <cellStyle name="Normal 2 4 2 5 8 2 2" xfId="39310" xr:uid="{DB11B175-1A47-422A-8BC2-953035EABC87}"/>
    <cellStyle name="Normal 2 4 2 5 8 3" xfId="30031" xr:uid="{ABDAD847-E5A0-4417-9285-F5BEA830FEC7}"/>
    <cellStyle name="Normal 2 4 2 5 8 4" xfId="21583" xr:uid="{23AE5194-457B-4813-A20C-AB4706F775B4}"/>
    <cellStyle name="Normal 2 4 2 5 9" xfId="8918" xr:uid="{A1AC0738-CC93-4579-8448-2D39F5CE69D3}"/>
    <cellStyle name="Normal 2 4 2 5 9 2" xfId="35093" xr:uid="{2441B31C-937B-42BB-BD37-F689458B0307}"/>
    <cellStyle name="Normal 2 4 2 6" xfId="295" xr:uid="{00000000-0005-0000-0000-0000AE0F0000}"/>
    <cellStyle name="Normal 2 4 2 6 10" xfId="25815" xr:uid="{CBD23EA7-5CB5-4001-BEEC-35BE8E90D40D}"/>
    <cellStyle name="Normal 2 4 2 6 11" xfId="17368" xr:uid="{8605A0D9-C80F-4D35-9E80-0F1DACC1BF58}"/>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A5873236-FB54-4945-B562-BB81D2809693}"/>
    <cellStyle name="Normal 2 4 2 6 2 2 2 2 2" xfId="41871" xr:uid="{B8414304-1AE3-45D2-8135-2FB72120A374}"/>
    <cellStyle name="Normal 2 4 2 6 2 2 2 3" xfId="32592" xr:uid="{67D957D8-0747-4592-8CDF-1DF172B5B41C}"/>
    <cellStyle name="Normal 2 4 2 6 2 2 2 4" xfId="24144" xr:uid="{3AE47AEC-D98C-4BF2-B7A7-26A85DFC0E68}"/>
    <cellStyle name="Normal 2 4 2 6 2 2 3" xfId="11479" xr:uid="{B7BC046A-CAEA-4545-82E1-36BA90234181}"/>
    <cellStyle name="Normal 2 4 2 6 2 2 3 2" xfId="37654" xr:uid="{13FFE916-6EF4-4439-8146-8C8BF4C7E111}"/>
    <cellStyle name="Normal 2 4 2 6 2 2 4" xfId="28374" xr:uid="{C083B7D5-23B5-47FC-9583-BD9AC1580274}"/>
    <cellStyle name="Normal 2 4 2 6 2 2 5" xfId="19927" xr:uid="{C20C96AC-C966-4672-A894-6BF38588877F}"/>
    <cellStyle name="Normal 2 4 2 6 2 3" xfId="5102" xr:uid="{00000000-0005-0000-0000-0000B20F0000}"/>
    <cellStyle name="Normal 2 4 2 6 2 3 2" xfId="13552" xr:uid="{17193965-1738-47ED-81E5-2B2F0E72BF63}"/>
    <cellStyle name="Normal 2 4 2 6 2 3 2 2" xfId="39726" xr:uid="{3033FB8E-3A68-4C4C-8C9D-AE54A274E09C}"/>
    <cellStyle name="Normal 2 4 2 6 2 3 3" xfId="30447" xr:uid="{FBA55F1A-9B67-48CD-A92C-38F946DB37A4}"/>
    <cellStyle name="Normal 2 4 2 6 2 3 4" xfId="21999" xr:uid="{2EF674D3-F60C-4A4A-8E03-BC7DA259433C}"/>
    <cellStyle name="Normal 2 4 2 6 2 4" xfId="9334" xr:uid="{9EA7F330-4163-4F04-B9C0-D9CA7656F839}"/>
    <cellStyle name="Normal 2 4 2 6 2 4 2" xfId="35509" xr:uid="{AA2F5D48-357D-4031-9907-6D93F726F2F6}"/>
    <cellStyle name="Normal 2 4 2 6 2 5" xfId="34681" xr:uid="{2C618BA4-10A1-4112-8EC1-ABE9534A7EF0}"/>
    <cellStyle name="Normal 2 4 2 6 2 6" xfId="26229" xr:uid="{32DEC5C9-D4B3-4427-A8D3-B77FBC340374}"/>
    <cellStyle name="Normal 2 4 2 6 2 7" xfId="17782" xr:uid="{C03E7195-E6C8-4DF0-9AAF-9F960289AD9D}"/>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A1AD43EB-8BA0-486A-BF4E-AF3A1E278C1A}"/>
    <cellStyle name="Normal 2 4 2 6 3 2 2 2 2" xfId="42284" xr:uid="{7DC82D0E-88E2-4FA7-99B2-AF83EB9EDF7A}"/>
    <cellStyle name="Normal 2 4 2 6 3 2 2 3" xfId="33005" xr:uid="{DE76B1BB-9385-4E6E-A13E-D0CF46006F6D}"/>
    <cellStyle name="Normal 2 4 2 6 3 2 2 4" xfId="24557" xr:uid="{6B5C1B92-3AFB-4900-959B-95F336B4C2EF}"/>
    <cellStyle name="Normal 2 4 2 6 3 2 3" xfId="11892" xr:uid="{A4CCFB2D-B412-4EA9-827D-776DC63E7F0E}"/>
    <cellStyle name="Normal 2 4 2 6 3 2 3 2" xfId="38067" xr:uid="{D686D4BE-EDFD-4DFD-B6FC-1981877FEF06}"/>
    <cellStyle name="Normal 2 4 2 6 3 2 4" xfId="28787" xr:uid="{511B9120-364B-41C0-9A54-8D7714D94495}"/>
    <cellStyle name="Normal 2 4 2 6 3 2 5" xfId="20340" xr:uid="{F421DBDC-1F37-4B06-A991-86C540F9E17C}"/>
    <cellStyle name="Normal 2 4 2 6 3 3" xfId="5515" xr:uid="{00000000-0005-0000-0000-0000B60F0000}"/>
    <cellStyle name="Normal 2 4 2 6 3 3 2" xfId="13965" xr:uid="{71F8B046-806B-4AF8-BA96-1FC492704EBC}"/>
    <cellStyle name="Normal 2 4 2 6 3 3 2 2" xfId="40139" xr:uid="{08F21368-92CB-4DC5-A593-16F8D6F69D92}"/>
    <cellStyle name="Normal 2 4 2 6 3 3 3" xfId="30860" xr:uid="{76129B90-B7C2-4B36-A6B7-ABEAD9A4AADB}"/>
    <cellStyle name="Normal 2 4 2 6 3 3 4" xfId="22412" xr:uid="{9E6E4883-D752-44A9-AB15-5E6B74728B3C}"/>
    <cellStyle name="Normal 2 4 2 6 3 4" xfId="9747" xr:uid="{129BCBF7-CF2D-49F3-8371-CFA3D2015D78}"/>
    <cellStyle name="Normal 2 4 2 6 3 4 2" xfId="35922" xr:uid="{EBFBA17D-29B6-47A5-A5A6-BA8F1289610F}"/>
    <cellStyle name="Normal 2 4 2 6 3 5" xfId="26642" xr:uid="{F3EF5D45-938A-473D-B610-45C5F0628FD2}"/>
    <cellStyle name="Normal 2 4 2 6 3 6" xfId="18195" xr:uid="{2DE7633A-A11F-4A04-9244-C61A03C7AEA3}"/>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7DC08C4C-1B42-4F89-823E-9FB92B2A7B4B}"/>
    <cellStyle name="Normal 2 4 2 6 4 2 2 2 2" xfId="42697" xr:uid="{40492670-BC96-4524-BCDC-F04701AB1438}"/>
    <cellStyle name="Normal 2 4 2 6 4 2 2 3" xfId="33418" xr:uid="{C79611CC-FF6E-45AA-8BEF-D015ADA9A616}"/>
    <cellStyle name="Normal 2 4 2 6 4 2 2 4" xfId="24970" xr:uid="{557DC61D-C813-40EE-BE24-3619E8AC6036}"/>
    <cellStyle name="Normal 2 4 2 6 4 2 3" xfId="12305" xr:uid="{BD5912CB-4340-4F74-A083-085EBEBFFD74}"/>
    <cellStyle name="Normal 2 4 2 6 4 2 3 2" xfId="38480" xr:uid="{6C7B82BF-3312-4824-A9C9-8FA51E29FDC7}"/>
    <cellStyle name="Normal 2 4 2 6 4 2 4" xfId="29200" xr:uid="{EC34CAE7-1898-44AC-A1A9-D92801160B9B}"/>
    <cellStyle name="Normal 2 4 2 6 4 2 5" xfId="20753" xr:uid="{0AE1E7F0-4163-4BAE-8DC7-DC2987931A79}"/>
    <cellStyle name="Normal 2 4 2 6 4 3" xfId="5928" xr:uid="{00000000-0005-0000-0000-0000BA0F0000}"/>
    <cellStyle name="Normal 2 4 2 6 4 3 2" xfId="14378" xr:uid="{A01E6D67-C1E0-462A-BA75-F70951E8764A}"/>
    <cellStyle name="Normal 2 4 2 6 4 3 2 2" xfId="40552" xr:uid="{846E10A4-E7FE-49FF-924D-35A14333B419}"/>
    <cellStyle name="Normal 2 4 2 6 4 3 3" xfId="31273" xr:uid="{438C4952-09EE-474B-9B24-7804AC803CDB}"/>
    <cellStyle name="Normal 2 4 2 6 4 3 4" xfId="22825" xr:uid="{CDE384B7-4CCE-4B51-BA35-9605E3840B1F}"/>
    <cellStyle name="Normal 2 4 2 6 4 4" xfId="10160" xr:uid="{51E03D1E-7D81-4999-A9B1-95C2A0DBE93C}"/>
    <cellStyle name="Normal 2 4 2 6 4 4 2" xfId="36335" xr:uid="{516C4A60-738D-4D41-92EE-B7AA41BCAC4C}"/>
    <cellStyle name="Normal 2 4 2 6 4 5" xfId="27055" xr:uid="{3ED29125-692B-49E1-9ADC-6FA3B4BC782A}"/>
    <cellStyle name="Normal 2 4 2 6 4 6" xfId="18608" xr:uid="{FF97C1BD-CD42-4445-A4BB-A996E01E9F21}"/>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CD24A7FB-F0A5-4F7A-834C-F5CFF14AE6D4}"/>
    <cellStyle name="Normal 2 4 2 6 5 2 2 2 2" xfId="43110" xr:uid="{5BC8D0FC-9FFF-494F-8771-4966B6E04FC7}"/>
    <cellStyle name="Normal 2 4 2 6 5 2 2 3" xfId="33831" xr:uid="{57368D89-680D-4330-95E0-3209D59A42CD}"/>
    <cellStyle name="Normal 2 4 2 6 5 2 2 4" xfId="25383" xr:uid="{13A4C9D3-0930-4D52-A9D4-A44C35F01185}"/>
    <cellStyle name="Normal 2 4 2 6 5 2 3" xfId="12718" xr:uid="{1089F4FC-0101-400B-B240-CC19228C8745}"/>
    <cellStyle name="Normal 2 4 2 6 5 2 3 2" xfId="38893" xr:uid="{A44D9C91-6D04-439A-85F9-ECB223BCEC24}"/>
    <cellStyle name="Normal 2 4 2 6 5 2 4" xfId="29613" xr:uid="{CA55552A-696C-4D3A-A406-20CBACA0C8CF}"/>
    <cellStyle name="Normal 2 4 2 6 5 2 5" xfId="21166" xr:uid="{43F24458-4559-4611-825D-CC6D3A4CF9CC}"/>
    <cellStyle name="Normal 2 4 2 6 5 3" xfId="6341" xr:uid="{00000000-0005-0000-0000-0000BE0F0000}"/>
    <cellStyle name="Normal 2 4 2 6 5 3 2" xfId="14791" xr:uid="{B1FD198B-74BC-45EC-A4D9-1D6F3EADD64D}"/>
    <cellStyle name="Normal 2 4 2 6 5 3 2 2" xfId="40965" xr:uid="{41FE2C39-C9E7-4717-8A1D-66ACC4B3EBFA}"/>
    <cellStyle name="Normal 2 4 2 6 5 3 3" xfId="31686" xr:uid="{F4B0B035-23A3-443B-B156-B692F3C96814}"/>
    <cellStyle name="Normal 2 4 2 6 5 3 4" xfId="23238" xr:uid="{D37F1584-4C75-4D65-85E6-9006209D51D8}"/>
    <cellStyle name="Normal 2 4 2 6 5 4" xfId="10573" xr:uid="{E9A971A0-BC12-48E9-B4B0-FA13BAB5A770}"/>
    <cellStyle name="Normal 2 4 2 6 5 4 2" xfId="36748" xr:uid="{3F9BAABE-CF9A-425C-88D0-3837B5313A40}"/>
    <cellStyle name="Normal 2 4 2 6 5 5" xfId="27468" xr:uid="{5BD1554F-2B6C-4502-A59B-02CA7E908375}"/>
    <cellStyle name="Normal 2 4 2 6 5 6" xfId="19021" xr:uid="{01698E62-CE5C-48FE-B492-5D3F9761D32E}"/>
    <cellStyle name="Normal 2 4 2 6 6" xfId="2471" xr:uid="{00000000-0005-0000-0000-0000BF0F0000}"/>
    <cellStyle name="Normal 2 4 2 6 6 2" xfId="6754" xr:uid="{00000000-0005-0000-0000-0000C00F0000}"/>
    <cellStyle name="Normal 2 4 2 6 6 2 2" xfId="15204" xr:uid="{8A5DD580-0B20-42E5-B910-5EB0BCBFAF01}"/>
    <cellStyle name="Normal 2 4 2 6 6 2 2 2" xfId="41378" xr:uid="{2D62E30A-E8D1-443F-BAF5-21CCE8BABA0F}"/>
    <cellStyle name="Normal 2 4 2 6 6 2 3" xfId="32099" xr:uid="{E122C73B-730F-4E11-AA4E-5524C0E52122}"/>
    <cellStyle name="Normal 2 4 2 6 6 2 4" xfId="23651" xr:uid="{77EDDB32-950B-453C-91A4-AF771837EBD5}"/>
    <cellStyle name="Normal 2 4 2 6 6 3" xfId="10986" xr:uid="{D647DE8E-EE8A-4258-8754-A578D909681C}"/>
    <cellStyle name="Normal 2 4 2 6 6 3 2" xfId="37161" xr:uid="{98DCECFD-DE78-4506-A9A8-2198FCD24CBB}"/>
    <cellStyle name="Normal 2 4 2 6 6 4" xfId="27881" xr:uid="{6C2C88FB-E97B-42CB-97E8-089DFA35ED1A}"/>
    <cellStyle name="Normal 2 4 2 6 6 5" xfId="19434" xr:uid="{48DE259B-8D3A-448D-BA2C-A83D3B60F89E}"/>
    <cellStyle name="Normal 2 4 2 6 7" xfId="4688" xr:uid="{00000000-0005-0000-0000-0000C10F0000}"/>
    <cellStyle name="Normal 2 4 2 6 7 2" xfId="13138" xr:uid="{B1B869E7-BF54-4761-BE8E-692F1C4FA493}"/>
    <cellStyle name="Normal 2 4 2 6 7 2 2" xfId="39312" xr:uid="{D4349668-5A0F-4BA3-B9E5-330CBFC3C592}"/>
    <cellStyle name="Normal 2 4 2 6 7 3" xfId="30033" xr:uid="{82EA2294-6B6E-4DDE-9B33-C5098EE77585}"/>
    <cellStyle name="Normal 2 4 2 6 7 4" xfId="21585" xr:uid="{60D25481-05D0-4AD1-9118-22B1B2B347E7}"/>
    <cellStyle name="Normal 2 4 2 6 8" xfId="8920" xr:uid="{81701B3A-2BCA-4770-965B-64C0525FA301}"/>
    <cellStyle name="Normal 2 4 2 6 8 2" xfId="35095" xr:uid="{C1F819AB-69B4-4A86-8D5D-EAEFD1504024}"/>
    <cellStyle name="Normal 2 4 2 6 9" xfId="34263" xr:uid="{AF0CF035-1EE5-4672-A72F-63D174E284A2}"/>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30A4808B-3540-4B01-BCF6-AA6600B82B7C}"/>
    <cellStyle name="Normal 2 4 2 7 2 2 2 2" xfId="41856" xr:uid="{E8D4B0F4-84FE-4A52-A224-7BAEC8A6EFE5}"/>
    <cellStyle name="Normal 2 4 2 7 2 2 3" xfId="32577" xr:uid="{D134BF66-2D68-44ED-BB08-52C91F61ADD5}"/>
    <cellStyle name="Normal 2 4 2 7 2 2 4" xfId="24129" xr:uid="{C145392A-13FD-4216-A7CE-B553C18284C5}"/>
    <cellStyle name="Normal 2 4 2 7 2 3" xfId="11464" xr:uid="{75624DEA-198A-4C33-86AD-D2A49EE4CB9A}"/>
    <cellStyle name="Normal 2 4 2 7 2 3 2" xfId="37639" xr:uid="{36F95606-149C-4158-9D73-1BCC36F8AD73}"/>
    <cellStyle name="Normal 2 4 2 7 2 4" xfId="28359" xr:uid="{DE53681A-15FC-45BA-912C-CFB76E2E6586}"/>
    <cellStyle name="Normal 2 4 2 7 2 5" xfId="19912" xr:uid="{CD32A9BF-1788-44B7-B5A9-3DDE21B44187}"/>
    <cellStyle name="Normal 2 4 2 7 3" xfId="5087" xr:uid="{00000000-0005-0000-0000-0000C50F0000}"/>
    <cellStyle name="Normal 2 4 2 7 3 2" xfId="13537" xr:uid="{3F96CCFB-3C78-4962-AA53-6FE59D095763}"/>
    <cellStyle name="Normal 2 4 2 7 3 2 2" xfId="39711" xr:uid="{AF1FED26-71B6-47F2-8114-45D33407D737}"/>
    <cellStyle name="Normal 2 4 2 7 3 3" xfId="30432" xr:uid="{2D498E55-BF44-4D9D-BC6D-B66913130FB3}"/>
    <cellStyle name="Normal 2 4 2 7 3 4" xfId="21984" xr:uid="{45E873F3-E82D-46FA-B734-FB19253A4B6D}"/>
    <cellStyle name="Normal 2 4 2 7 4" xfId="9319" xr:uid="{3A98F63C-BE2F-4900-826F-FEBEE3DD36B3}"/>
    <cellStyle name="Normal 2 4 2 7 4 2" xfId="35494" xr:uid="{F3B6DFA9-0051-49EA-9E0C-BAC451071484}"/>
    <cellStyle name="Normal 2 4 2 7 5" xfId="34666" xr:uid="{1B652158-B8D4-4014-BEB2-D497F3C0519A}"/>
    <cellStyle name="Normal 2 4 2 7 6" xfId="26214" xr:uid="{CF1BE7CB-290B-42AA-ABCD-38A7058A2D3F}"/>
    <cellStyle name="Normal 2 4 2 7 7" xfId="17767" xr:uid="{09ACAE29-EE7E-446B-9373-7D5383AB9D7A}"/>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E6834B34-4BF1-4A16-9B55-1290DD8A96C2}"/>
    <cellStyle name="Normal 2 4 2 8 2 2 2 2" xfId="42269" xr:uid="{6A85115E-3D7E-48BC-9C1D-EE2B70F22297}"/>
    <cellStyle name="Normal 2 4 2 8 2 2 3" xfId="32990" xr:uid="{E1E4CD45-585E-416D-8DDF-3CD8FC867726}"/>
    <cellStyle name="Normal 2 4 2 8 2 2 4" xfId="24542" xr:uid="{772382DC-B7E7-4304-ABBA-AAF34F99F49C}"/>
    <cellStyle name="Normal 2 4 2 8 2 3" xfId="11877" xr:uid="{48917789-A46E-4A34-9FC5-D9C9EDE15E9D}"/>
    <cellStyle name="Normal 2 4 2 8 2 3 2" xfId="38052" xr:uid="{5697C8F8-BFFC-4E1B-8365-3AD6BD0D43CD}"/>
    <cellStyle name="Normal 2 4 2 8 2 4" xfId="28772" xr:uid="{43CD565D-9D64-4AA6-AF32-C1116A4D2194}"/>
    <cellStyle name="Normal 2 4 2 8 2 5" xfId="20325" xr:uid="{436A640A-75D6-4112-9510-7B3EF0998BFA}"/>
    <cellStyle name="Normal 2 4 2 8 3" xfId="5500" xr:uid="{00000000-0005-0000-0000-0000C90F0000}"/>
    <cellStyle name="Normal 2 4 2 8 3 2" xfId="13950" xr:uid="{34FCE852-9637-4CDB-9C0E-4AA63683511F}"/>
    <cellStyle name="Normal 2 4 2 8 3 2 2" xfId="40124" xr:uid="{EA6C0B78-8E35-42B7-A4D8-D7D8A57086AE}"/>
    <cellStyle name="Normal 2 4 2 8 3 3" xfId="30845" xr:uid="{96BAB7DA-830D-421D-83EA-1C8D11EDE833}"/>
    <cellStyle name="Normal 2 4 2 8 3 4" xfId="22397" xr:uid="{14CE0FBA-71E1-4EEE-B24A-C8B7FA14643A}"/>
    <cellStyle name="Normal 2 4 2 8 4" xfId="9732" xr:uid="{4430BC2F-6312-46CC-A270-8945D2599EE7}"/>
    <cellStyle name="Normal 2 4 2 8 4 2" xfId="35907" xr:uid="{7A6C5D1B-8704-496F-BCAD-659274F0E908}"/>
    <cellStyle name="Normal 2 4 2 8 5" xfId="26627" xr:uid="{3D413DB5-6933-455C-8839-34B4E3C786BA}"/>
    <cellStyle name="Normal 2 4 2 8 6" xfId="18180" xr:uid="{1F9CB974-8F42-4A0C-8B34-A6C50AFE72E0}"/>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EB5E2D44-CF8E-4842-B926-DA09CDA98F87}"/>
    <cellStyle name="Normal 2 4 2 9 2 2 2 2" xfId="42682" xr:uid="{763D0363-BB87-485D-9F58-A28B0C2A2BD8}"/>
    <cellStyle name="Normal 2 4 2 9 2 2 3" xfId="33403" xr:uid="{8C9082AB-43CC-4E0D-ACAC-12A450B2B538}"/>
    <cellStyle name="Normal 2 4 2 9 2 2 4" xfId="24955" xr:uid="{02539741-577B-4D38-A76A-EF5800486053}"/>
    <cellStyle name="Normal 2 4 2 9 2 3" xfId="12290" xr:uid="{1FBE5D07-87F9-488D-94A3-99B500555C89}"/>
    <cellStyle name="Normal 2 4 2 9 2 3 2" xfId="38465" xr:uid="{C8C60BCE-9141-485D-B977-2A8DC29287DA}"/>
    <cellStyle name="Normal 2 4 2 9 2 4" xfId="29185" xr:uid="{3DD89195-D995-4A68-99F0-FB4C3EA96E13}"/>
    <cellStyle name="Normal 2 4 2 9 2 5" xfId="20738" xr:uid="{3896AFD3-84D5-4477-A228-67474DFC993F}"/>
    <cellStyle name="Normal 2 4 2 9 3" xfId="5913" xr:uid="{00000000-0005-0000-0000-0000CD0F0000}"/>
    <cellStyle name="Normal 2 4 2 9 3 2" xfId="14363" xr:uid="{98B5E02B-4FCD-4465-8F49-6835707D9F03}"/>
    <cellStyle name="Normal 2 4 2 9 3 2 2" xfId="40537" xr:uid="{75874E00-A9BD-47B3-A482-2C0746448DAD}"/>
    <cellStyle name="Normal 2 4 2 9 3 3" xfId="31258" xr:uid="{4B7CD167-C1CA-470D-BF2E-5E2CB175FA9C}"/>
    <cellStyle name="Normal 2 4 2 9 3 4" xfId="22810" xr:uid="{1EE9240F-315B-412D-AB74-4A7D9D6D6708}"/>
    <cellStyle name="Normal 2 4 2 9 4" xfId="10145" xr:uid="{1259D2CA-977D-42AF-AB97-09721606BF19}"/>
    <cellStyle name="Normal 2 4 2 9 4 2" xfId="36320" xr:uid="{8FD5FE93-D967-4C6B-8CA5-47FF6606B765}"/>
    <cellStyle name="Normal 2 4 2 9 5" xfId="27040" xr:uid="{8D65740D-EADD-4999-A4DD-769B1C714188}"/>
    <cellStyle name="Normal 2 4 2 9 6" xfId="18593" xr:uid="{F0DF32AC-CC1E-4235-8867-9354AAEA8DBF}"/>
    <cellStyle name="Normal 2 4 3" xfId="296" xr:uid="{00000000-0005-0000-0000-0000CE0F0000}"/>
    <cellStyle name="Normal 2 4 3 10" xfId="8921" xr:uid="{38546627-C067-4FEF-818C-420D587F3083}"/>
    <cellStyle name="Normal 2 4 3 10 2" xfId="35096" xr:uid="{2563F02C-F8DC-401D-BDAD-846B79771B5E}"/>
    <cellStyle name="Normal 2 4 3 11" xfId="34264" xr:uid="{6C9EB59A-E4B2-4AAF-871F-285E3AA3F67B}"/>
    <cellStyle name="Normal 2 4 3 12" xfId="25816" xr:uid="{A56FF92D-7C2E-4373-B3F7-6B905F554E05}"/>
    <cellStyle name="Normal 2 4 3 13" xfId="17369" xr:uid="{53768158-4116-4F50-AF03-803083DDB58A}"/>
    <cellStyle name="Normal 2 4 3 2" xfId="297" xr:uid="{00000000-0005-0000-0000-0000CF0F0000}"/>
    <cellStyle name="Normal 2 4 3 3" xfId="298" xr:uid="{00000000-0005-0000-0000-0000D00F0000}"/>
    <cellStyle name="Normal 2 4 3 3 10" xfId="8922" xr:uid="{EB0FDA6C-9D9D-42D3-B672-7F94B18FEE0F}"/>
    <cellStyle name="Normal 2 4 3 3 10 2" xfId="35097" xr:uid="{596CA15C-2A37-43C3-9F0E-EC155F190F31}"/>
    <cellStyle name="Normal 2 4 3 3 11" xfId="34265" xr:uid="{E175BD70-0784-42C8-BFAB-2F6ABC19FA51}"/>
    <cellStyle name="Normal 2 4 3 3 12" xfId="25817" xr:uid="{EABD4300-83DC-4C96-A415-1D0EC1AF3E02}"/>
    <cellStyle name="Normal 2 4 3 3 13" xfId="17370" xr:uid="{26DDDF64-224E-47EF-BB74-4D2B5C7E4D6B}"/>
    <cellStyle name="Normal 2 4 3 3 2" xfId="299" xr:uid="{00000000-0005-0000-0000-0000D10F0000}"/>
    <cellStyle name="Normal 2 4 3 3 2 10" xfId="34266" xr:uid="{A3A6FBB3-9BDC-4D64-A0B2-D50A94AF331D}"/>
    <cellStyle name="Normal 2 4 3 3 2 11" xfId="25818" xr:uid="{B479244B-9354-4AC6-A782-2414DD5A7526}"/>
    <cellStyle name="Normal 2 4 3 3 2 12" xfId="17371" xr:uid="{AD45553F-E5F7-41A7-99A0-193E1984C560}"/>
    <cellStyle name="Normal 2 4 3 3 2 2" xfId="300" xr:uid="{00000000-0005-0000-0000-0000D20F0000}"/>
    <cellStyle name="Normal 2 4 3 3 2 2 10" xfId="25819" xr:uid="{44F494DE-3E0D-45AB-9EBD-6A5CE8D08195}"/>
    <cellStyle name="Normal 2 4 3 3 2 2 11" xfId="17372" xr:uid="{DF9057A7-4346-4274-A2B3-992CE5911D32}"/>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5A45EDCD-7EAE-48A7-9C18-F4881B5CBD9F}"/>
    <cellStyle name="Normal 2 4 3 3 2 2 2 2 2 2 2" xfId="41875" xr:uid="{927BB7BF-4F29-4129-9DB0-2F1EA576357E}"/>
    <cellStyle name="Normal 2 4 3 3 2 2 2 2 2 3" xfId="32596" xr:uid="{DAFA558E-BB09-4BD5-8317-04D9A8E26BB9}"/>
    <cellStyle name="Normal 2 4 3 3 2 2 2 2 2 4" xfId="24148" xr:uid="{7771AFD7-0ED5-4D0D-8DA1-AEB849724144}"/>
    <cellStyle name="Normal 2 4 3 3 2 2 2 2 3" xfId="11483" xr:uid="{1922083C-D07E-4416-9412-51E7DE06C393}"/>
    <cellStyle name="Normal 2 4 3 3 2 2 2 2 3 2" xfId="37658" xr:uid="{DAFB74D9-7158-497B-9879-2A458214C91F}"/>
    <cellStyle name="Normal 2 4 3 3 2 2 2 2 4" xfId="28378" xr:uid="{AF8F5FDD-EA36-4BD7-B511-7C1C41129D91}"/>
    <cellStyle name="Normal 2 4 3 3 2 2 2 2 5" xfId="19931" xr:uid="{337D8AB8-CF81-4821-8FE0-680E9625BF01}"/>
    <cellStyle name="Normal 2 4 3 3 2 2 2 3" xfId="5106" xr:uid="{00000000-0005-0000-0000-0000D60F0000}"/>
    <cellStyle name="Normal 2 4 3 3 2 2 2 3 2" xfId="13556" xr:uid="{6A6D8459-7075-4EA7-B6C6-02E82ABE85F5}"/>
    <cellStyle name="Normal 2 4 3 3 2 2 2 3 2 2" xfId="39730" xr:uid="{8444680F-FAD6-47ED-9B97-0D64FC906D0C}"/>
    <cellStyle name="Normal 2 4 3 3 2 2 2 3 3" xfId="30451" xr:uid="{101A31D1-D2AE-4E8E-B43F-2F99322DDD1C}"/>
    <cellStyle name="Normal 2 4 3 3 2 2 2 3 4" xfId="22003" xr:uid="{A367423A-1F85-4F8F-A8C5-97006CEB3FFE}"/>
    <cellStyle name="Normal 2 4 3 3 2 2 2 4" xfId="9338" xr:uid="{4DCAA2CB-0275-46EF-85D5-69A94730EA0A}"/>
    <cellStyle name="Normal 2 4 3 3 2 2 2 4 2" xfId="35513" xr:uid="{CC0C2004-EFE0-4135-A1F2-1ABACDE4F026}"/>
    <cellStyle name="Normal 2 4 3 3 2 2 2 5" xfId="34685" xr:uid="{A0456D11-74AD-40F2-8BD6-06CA04EB1F69}"/>
    <cellStyle name="Normal 2 4 3 3 2 2 2 6" xfId="26233" xr:uid="{F0A060D0-DF21-44E9-847E-EDF1993CBF9C}"/>
    <cellStyle name="Normal 2 4 3 3 2 2 2 7" xfId="17786" xr:uid="{24D97FAF-0BB0-43B4-85D1-80B2BC20E40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15F354A4-0FCC-4FE1-9247-6502729803BA}"/>
    <cellStyle name="Normal 2 4 3 3 2 2 3 2 2 2 2" xfId="42288" xr:uid="{33F461A0-1A8B-4718-960A-E93C388D4AC2}"/>
    <cellStyle name="Normal 2 4 3 3 2 2 3 2 2 3" xfId="33009" xr:uid="{28BFBA82-43BC-4090-8D76-039AEF99371E}"/>
    <cellStyle name="Normal 2 4 3 3 2 2 3 2 2 4" xfId="24561" xr:uid="{0E94FEE3-42A8-44E3-AF3F-C4A0A22079BA}"/>
    <cellStyle name="Normal 2 4 3 3 2 2 3 2 3" xfId="11896" xr:uid="{405D117D-C71C-4B84-BEC9-2006B0C6389C}"/>
    <cellStyle name="Normal 2 4 3 3 2 2 3 2 3 2" xfId="38071" xr:uid="{228687CC-DB2A-4DD9-8355-3853F30BE5F5}"/>
    <cellStyle name="Normal 2 4 3 3 2 2 3 2 4" xfId="28791" xr:uid="{F362E021-F05B-4646-BC89-D92D402624ED}"/>
    <cellStyle name="Normal 2 4 3 3 2 2 3 2 5" xfId="20344" xr:uid="{64C32740-E1CD-458D-A1AF-1360F91084FB}"/>
    <cellStyle name="Normal 2 4 3 3 2 2 3 3" xfId="5519" xr:uid="{00000000-0005-0000-0000-0000DA0F0000}"/>
    <cellStyle name="Normal 2 4 3 3 2 2 3 3 2" xfId="13969" xr:uid="{9C9E0341-F28B-451C-9E63-315FE696960D}"/>
    <cellStyle name="Normal 2 4 3 3 2 2 3 3 2 2" xfId="40143" xr:uid="{9D68902F-D612-47D3-97F0-D05547D30251}"/>
    <cellStyle name="Normal 2 4 3 3 2 2 3 3 3" xfId="30864" xr:uid="{50AD907A-F6B9-4CDA-AF63-995941BF61DD}"/>
    <cellStyle name="Normal 2 4 3 3 2 2 3 3 4" xfId="22416" xr:uid="{9A10C3DA-AC39-4C2B-8844-A29924083A10}"/>
    <cellStyle name="Normal 2 4 3 3 2 2 3 4" xfId="9751" xr:uid="{D03C8FC5-AA17-4C9E-8A91-27241C82DCC0}"/>
    <cellStyle name="Normal 2 4 3 3 2 2 3 4 2" xfId="35926" xr:uid="{84A65E9B-9AB9-445F-BC30-200FC016C0A0}"/>
    <cellStyle name="Normal 2 4 3 3 2 2 3 5" xfId="26646" xr:uid="{1632BA97-49D3-4C54-A1B0-9B09ED3CF88D}"/>
    <cellStyle name="Normal 2 4 3 3 2 2 3 6" xfId="18199" xr:uid="{F1B8AFB6-8D73-415C-BA91-6F334C9FBAC3}"/>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8B7907E3-DAEB-404F-9F60-83FBC33049E4}"/>
    <cellStyle name="Normal 2 4 3 3 2 2 4 2 2 2 2" xfId="42701" xr:uid="{06BAC2CD-72BE-49AC-A042-2F96AC842FC5}"/>
    <cellStyle name="Normal 2 4 3 3 2 2 4 2 2 3" xfId="33422" xr:uid="{B0F5134B-D343-49A9-9DAF-B08873B5506C}"/>
    <cellStyle name="Normal 2 4 3 3 2 2 4 2 2 4" xfId="24974" xr:uid="{44483FCA-282E-4EA3-A413-B33D7B3A5A12}"/>
    <cellStyle name="Normal 2 4 3 3 2 2 4 2 3" xfId="12309" xr:uid="{12983B57-E06B-4F50-8B9D-7661D6E516D1}"/>
    <cellStyle name="Normal 2 4 3 3 2 2 4 2 3 2" xfId="38484" xr:uid="{BCB1731B-0F05-4098-9345-D91DD3F94172}"/>
    <cellStyle name="Normal 2 4 3 3 2 2 4 2 4" xfId="29204" xr:uid="{4EB0CA8E-DCB8-4A30-8E63-E80FBA988503}"/>
    <cellStyle name="Normal 2 4 3 3 2 2 4 2 5" xfId="20757" xr:uid="{6BE891F7-49D3-4680-BDA4-5F992036942B}"/>
    <cellStyle name="Normal 2 4 3 3 2 2 4 3" xfId="5932" xr:uid="{00000000-0005-0000-0000-0000DE0F0000}"/>
    <cellStyle name="Normal 2 4 3 3 2 2 4 3 2" xfId="14382" xr:uid="{582ABCF5-3D3B-4D08-A65E-1AB59716A911}"/>
    <cellStyle name="Normal 2 4 3 3 2 2 4 3 2 2" xfId="40556" xr:uid="{4174B2D5-71D0-4BFC-B636-11EBA16B1727}"/>
    <cellStyle name="Normal 2 4 3 3 2 2 4 3 3" xfId="31277" xr:uid="{7BFD7A4D-7F66-44E5-94F0-C787CAF91BD4}"/>
    <cellStyle name="Normal 2 4 3 3 2 2 4 3 4" xfId="22829" xr:uid="{3EDB8685-8CAC-4C30-8401-E04DEDC30FA9}"/>
    <cellStyle name="Normal 2 4 3 3 2 2 4 4" xfId="10164" xr:uid="{868E72D1-1EB2-497C-B170-510F319B0C4B}"/>
    <cellStyle name="Normal 2 4 3 3 2 2 4 4 2" xfId="36339" xr:uid="{B665B875-6F61-4B16-B38D-C0FBE6A8C0A7}"/>
    <cellStyle name="Normal 2 4 3 3 2 2 4 5" xfId="27059" xr:uid="{8D7A3A2E-92F9-43E3-BBF7-4CAC7790250E}"/>
    <cellStyle name="Normal 2 4 3 3 2 2 4 6" xfId="18612" xr:uid="{0CF271C8-4F81-4A44-84AF-AA440E75AA6D}"/>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BC3F587C-8AFA-49E8-BEE1-D53CE3BB690C}"/>
    <cellStyle name="Normal 2 4 3 3 2 2 5 2 2 2 2" xfId="43114" xr:uid="{808CD7A7-F138-428A-8207-7E1D7AB1233A}"/>
    <cellStyle name="Normal 2 4 3 3 2 2 5 2 2 3" xfId="33835" xr:uid="{165C8661-B2D0-43A9-87E4-12DFB84DFE31}"/>
    <cellStyle name="Normal 2 4 3 3 2 2 5 2 2 4" xfId="25387" xr:uid="{584B4D8D-D956-42F1-AF25-43A845190762}"/>
    <cellStyle name="Normal 2 4 3 3 2 2 5 2 3" xfId="12722" xr:uid="{2A5D6AAE-193D-4DBE-AE84-1B93D4D79FF4}"/>
    <cellStyle name="Normal 2 4 3 3 2 2 5 2 3 2" xfId="38897" xr:uid="{31CDECB8-84BE-4290-8F56-522BB9AC43D0}"/>
    <cellStyle name="Normal 2 4 3 3 2 2 5 2 4" xfId="29617" xr:uid="{2BC59B36-B325-4361-8F49-1CCD13890497}"/>
    <cellStyle name="Normal 2 4 3 3 2 2 5 2 5" xfId="21170" xr:uid="{056A5F01-1124-450C-B9C3-59B832B90E58}"/>
    <cellStyle name="Normal 2 4 3 3 2 2 5 3" xfId="6345" xr:uid="{00000000-0005-0000-0000-0000E20F0000}"/>
    <cellStyle name="Normal 2 4 3 3 2 2 5 3 2" xfId="14795" xr:uid="{32504A57-3877-4D9E-AD11-E917A00D7373}"/>
    <cellStyle name="Normal 2 4 3 3 2 2 5 3 2 2" xfId="40969" xr:uid="{3453B005-E67E-46D5-B4AB-3A58F4FA7480}"/>
    <cellStyle name="Normal 2 4 3 3 2 2 5 3 3" xfId="31690" xr:uid="{2DA44733-682E-4587-8943-E9652D49FA5A}"/>
    <cellStyle name="Normal 2 4 3 3 2 2 5 3 4" xfId="23242" xr:uid="{76CF91D7-7B3D-4A8C-AD1C-1999E5B14261}"/>
    <cellStyle name="Normal 2 4 3 3 2 2 5 4" xfId="10577" xr:uid="{ED0C2145-A9D1-448C-82A2-B3D565F78830}"/>
    <cellStyle name="Normal 2 4 3 3 2 2 5 4 2" xfId="36752" xr:uid="{7E52E408-3880-4336-948C-6A6F430826B3}"/>
    <cellStyle name="Normal 2 4 3 3 2 2 5 5" xfId="27472" xr:uid="{E8E3CAC8-6033-43E9-8CB6-C56CBFC2F669}"/>
    <cellStyle name="Normal 2 4 3 3 2 2 5 6" xfId="19025" xr:uid="{A2DCCDB3-F42F-496F-AFC3-D76441575C11}"/>
    <cellStyle name="Normal 2 4 3 3 2 2 6" xfId="2475" xr:uid="{00000000-0005-0000-0000-0000E30F0000}"/>
    <cellStyle name="Normal 2 4 3 3 2 2 6 2" xfId="6758" xr:uid="{00000000-0005-0000-0000-0000E40F0000}"/>
    <cellStyle name="Normal 2 4 3 3 2 2 6 2 2" xfId="15208" xr:uid="{6F396E67-A4F7-4081-897B-574A5C3E8C4F}"/>
    <cellStyle name="Normal 2 4 3 3 2 2 6 2 2 2" xfId="41382" xr:uid="{71AA1A44-251D-4F26-B5B1-32EF843B656C}"/>
    <cellStyle name="Normal 2 4 3 3 2 2 6 2 3" xfId="32103" xr:uid="{98351507-4300-48D3-930B-FC40DC812ED6}"/>
    <cellStyle name="Normal 2 4 3 3 2 2 6 2 4" xfId="23655" xr:uid="{485DFCD6-91AA-4603-9F0A-E9430094FA03}"/>
    <cellStyle name="Normal 2 4 3 3 2 2 6 3" xfId="10990" xr:uid="{9C35091B-5C11-4B67-B2CB-3EC73B0EB8E5}"/>
    <cellStyle name="Normal 2 4 3 3 2 2 6 3 2" xfId="37165" xr:uid="{C9EAC3B4-9657-4180-9240-2932085DA8A1}"/>
    <cellStyle name="Normal 2 4 3 3 2 2 6 4" xfId="27885" xr:uid="{F6F71E8F-081B-49D7-8DC0-224CF653200A}"/>
    <cellStyle name="Normal 2 4 3 3 2 2 6 5" xfId="19438" xr:uid="{2CF32FB3-97D6-48B0-BEFD-8F121CA29A92}"/>
    <cellStyle name="Normal 2 4 3 3 2 2 7" xfId="4692" xr:uid="{00000000-0005-0000-0000-0000E50F0000}"/>
    <cellStyle name="Normal 2 4 3 3 2 2 7 2" xfId="13142" xr:uid="{C26DF298-77C7-4BC7-AA0C-AD09884B2014}"/>
    <cellStyle name="Normal 2 4 3 3 2 2 7 2 2" xfId="39316" xr:uid="{F746FC0E-4D65-4428-97E1-0697FA4EA50C}"/>
    <cellStyle name="Normal 2 4 3 3 2 2 7 3" xfId="30037" xr:uid="{59268AB6-6A92-4657-BDC7-0BFD2640F48B}"/>
    <cellStyle name="Normal 2 4 3 3 2 2 7 4" xfId="21589" xr:uid="{B34368A4-28CF-4AA6-A46A-7050CF31FF08}"/>
    <cellStyle name="Normal 2 4 3 3 2 2 8" xfId="8924" xr:uid="{25D0B52E-D965-4238-AC0E-C9E4D22E1EFE}"/>
    <cellStyle name="Normal 2 4 3 3 2 2 8 2" xfId="35099" xr:uid="{553EF336-EDB1-420F-BC5D-65D133CEFFBB}"/>
    <cellStyle name="Normal 2 4 3 3 2 2 9" xfId="34267" xr:uid="{F7CB3F89-7BB8-406F-AB25-3BB2120BFCD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2AA078EB-F0D9-47CF-86F2-163141D490FD}"/>
    <cellStyle name="Normal 2 4 3 3 2 3 2 2 2 2" xfId="41874" xr:uid="{ADF9D147-3368-4E6D-8439-C6CD9F301F63}"/>
    <cellStyle name="Normal 2 4 3 3 2 3 2 2 3" xfId="32595" xr:uid="{FEF2C8E1-5645-45DB-80A6-AFAEF65A3270}"/>
    <cellStyle name="Normal 2 4 3 3 2 3 2 2 4" xfId="24147" xr:uid="{96FB296E-86EE-495E-995B-BAE9568E1BCC}"/>
    <cellStyle name="Normal 2 4 3 3 2 3 2 3" xfId="11482" xr:uid="{C9426758-B543-4BD2-8D52-A9EC59304F0C}"/>
    <cellStyle name="Normal 2 4 3 3 2 3 2 3 2" xfId="37657" xr:uid="{30DE8F07-4360-4E1F-A93E-61BC20DF7A76}"/>
    <cellStyle name="Normal 2 4 3 3 2 3 2 4" xfId="28377" xr:uid="{B4A88BBD-F2C4-4FBC-BADB-8A7EA9A1F9A5}"/>
    <cellStyle name="Normal 2 4 3 3 2 3 2 5" xfId="19930" xr:uid="{DF2FE1A7-6B5A-4F39-8B8E-57D5A677C579}"/>
    <cellStyle name="Normal 2 4 3 3 2 3 3" xfId="5105" xr:uid="{00000000-0005-0000-0000-0000E90F0000}"/>
    <cellStyle name="Normal 2 4 3 3 2 3 3 2" xfId="13555" xr:uid="{406667D8-0CA4-4ED8-A0FD-0A1F1D1505E9}"/>
    <cellStyle name="Normal 2 4 3 3 2 3 3 2 2" xfId="39729" xr:uid="{987C97D8-4F09-4572-BEC4-0C363B9A09F9}"/>
    <cellStyle name="Normal 2 4 3 3 2 3 3 3" xfId="30450" xr:uid="{E2FE1BFA-92B1-45D8-B909-E1CDC14A8429}"/>
    <cellStyle name="Normal 2 4 3 3 2 3 3 4" xfId="22002" xr:uid="{DB79C3A1-5C4D-4D67-B77A-5D9C7717C777}"/>
    <cellStyle name="Normal 2 4 3 3 2 3 4" xfId="9337" xr:uid="{E9DBF155-03D4-4906-8D58-A3F593A5E845}"/>
    <cellStyle name="Normal 2 4 3 3 2 3 4 2" xfId="35512" xr:uid="{F5530357-C77C-4046-8DFE-96E6C50944D2}"/>
    <cellStyle name="Normal 2 4 3 3 2 3 5" xfId="34684" xr:uid="{33081370-1AF6-4A14-904C-45172AA24453}"/>
    <cellStyle name="Normal 2 4 3 3 2 3 6" xfId="26232" xr:uid="{CCAF8AB7-E389-417A-B32B-068649CD8F71}"/>
    <cellStyle name="Normal 2 4 3 3 2 3 7" xfId="17785" xr:uid="{9DD271A1-5E3C-4B1C-9223-811E1ABAB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43622B72-0E87-4D9F-8EE5-DA2F5F5F2AB6}"/>
    <cellStyle name="Normal 2 4 3 3 2 4 2 2 2 2" xfId="42287" xr:uid="{D8EC8F1A-9114-4346-AE7A-A3793D6BE06E}"/>
    <cellStyle name="Normal 2 4 3 3 2 4 2 2 3" xfId="33008" xr:uid="{7DDD6A3E-150D-40C1-8DAC-81F503A1AB4D}"/>
    <cellStyle name="Normal 2 4 3 3 2 4 2 2 4" xfId="24560" xr:uid="{7FF22AFA-5DC8-41B8-B533-17EA71723677}"/>
    <cellStyle name="Normal 2 4 3 3 2 4 2 3" xfId="11895" xr:uid="{88C196ED-90D7-419F-9D12-0F81D86BABD2}"/>
    <cellStyle name="Normal 2 4 3 3 2 4 2 3 2" xfId="38070" xr:uid="{D019D2B8-9001-40A8-BB6C-191A100127A9}"/>
    <cellStyle name="Normal 2 4 3 3 2 4 2 4" xfId="28790" xr:uid="{638B28E0-40B1-41B1-9070-7ED20337B742}"/>
    <cellStyle name="Normal 2 4 3 3 2 4 2 5" xfId="20343" xr:uid="{9F6E309C-39C5-403E-87AB-CF0BCA4DE0F4}"/>
    <cellStyle name="Normal 2 4 3 3 2 4 3" xfId="5518" xr:uid="{00000000-0005-0000-0000-0000ED0F0000}"/>
    <cellStyle name="Normal 2 4 3 3 2 4 3 2" xfId="13968" xr:uid="{F864B8D7-98F1-447D-A1F5-0B980C42182C}"/>
    <cellStyle name="Normal 2 4 3 3 2 4 3 2 2" xfId="40142" xr:uid="{CBF264E3-1AC4-4370-94DE-00874B0CFB0C}"/>
    <cellStyle name="Normal 2 4 3 3 2 4 3 3" xfId="30863" xr:uid="{330D0647-63AE-4AF1-9F3E-3CB3F0732FE8}"/>
    <cellStyle name="Normal 2 4 3 3 2 4 3 4" xfId="22415" xr:uid="{69CD0C7A-5373-402A-8172-6075B161BCEF}"/>
    <cellStyle name="Normal 2 4 3 3 2 4 4" xfId="9750" xr:uid="{B984988B-6B6D-414D-948B-FBE4568B29B4}"/>
    <cellStyle name="Normal 2 4 3 3 2 4 4 2" xfId="35925" xr:uid="{34183D20-5017-4031-AC74-09C5FCC25B01}"/>
    <cellStyle name="Normal 2 4 3 3 2 4 5" xfId="26645" xr:uid="{B22376C0-9CA3-4AA0-8EF8-951DEFE6AC2B}"/>
    <cellStyle name="Normal 2 4 3 3 2 4 6" xfId="18198" xr:uid="{2AF65C94-FE83-49D5-86D8-5C419306736E}"/>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ED1CB6A0-59CE-4E3A-9BB1-5E2486E1DEEE}"/>
    <cellStyle name="Normal 2 4 3 3 2 5 2 2 2 2" xfId="42700" xr:uid="{EFC098AE-E6FD-49DE-9190-AF26DE62EC62}"/>
    <cellStyle name="Normal 2 4 3 3 2 5 2 2 3" xfId="33421" xr:uid="{B8C8BF54-AB6C-450E-B591-AE418008E960}"/>
    <cellStyle name="Normal 2 4 3 3 2 5 2 2 4" xfId="24973" xr:uid="{FD345233-87EC-4558-BB70-6982EA94AA6A}"/>
    <cellStyle name="Normal 2 4 3 3 2 5 2 3" xfId="12308" xr:uid="{F1F3E128-3E67-447A-B614-503B4A0D470E}"/>
    <cellStyle name="Normal 2 4 3 3 2 5 2 3 2" xfId="38483" xr:uid="{8865B5A4-ACC1-40FB-8678-9D3E58CB5E8C}"/>
    <cellStyle name="Normal 2 4 3 3 2 5 2 4" xfId="29203" xr:uid="{48A7D556-0254-4B69-B8CC-57FD3F2FA6AC}"/>
    <cellStyle name="Normal 2 4 3 3 2 5 2 5" xfId="20756" xr:uid="{A7CF2EB7-991C-44B5-9C1C-F95AD9AE8DDA}"/>
    <cellStyle name="Normal 2 4 3 3 2 5 3" xfId="5931" xr:uid="{00000000-0005-0000-0000-0000F10F0000}"/>
    <cellStyle name="Normal 2 4 3 3 2 5 3 2" xfId="14381" xr:uid="{38A8CFE5-5FA1-4059-A63B-43CFE486B13F}"/>
    <cellStyle name="Normal 2 4 3 3 2 5 3 2 2" xfId="40555" xr:uid="{7BB905D1-6CC6-4414-9252-D278867140D4}"/>
    <cellStyle name="Normal 2 4 3 3 2 5 3 3" xfId="31276" xr:uid="{FD572CC7-7E4D-4F8A-93B2-33ACCAC25571}"/>
    <cellStyle name="Normal 2 4 3 3 2 5 3 4" xfId="22828" xr:uid="{3034ACC7-EAF5-4B1A-A50B-A8B6FDFC4A4B}"/>
    <cellStyle name="Normal 2 4 3 3 2 5 4" xfId="10163" xr:uid="{F1A46925-D639-406D-9FA8-4478B248C343}"/>
    <cellStyle name="Normal 2 4 3 3 2 5 4 2" xfId="36338" xr:uid="{FF926CD9-E847-4D35-97EB-B6887CD960D2}"/>
    <cellStyle name="Normal 2 4 3 3 2 5 5" xfId="27058" xr:uid="{4770BDC2-C3C7-48B2-BE5A-59812378F979}"/>
    <cellStyle name="Normal 2 4 3 3 2 5 6" xfId="18611" xr:uid="{37955527-425F-4967-B8F8-E5E5F7984854}"/>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16F1537A-F991-4081-9A0B-E30CBFB44B84}"/>
    <cellStyle name="Normal 2 4 3 3 2 6 2 2 2 2" xfId="43113" xr:uid="{249AB1A3-67F8-4803-A6A1-E6CE5BD5E97B}"/>
    <cellStyle name="Normal 2 4 3 3 2 6 2 2 3" xfId="33834" xr:uid="{8EF33B0F-0F74-4D6B-9A4F-2378B916C312}"/>
    <cellStyle name="Normal 2 4 3 3 2 6 2 2 4" xfId="25386" xr:uid="{F8322C37-043C-4F67-B5DD-BC3D92476851}"/>
    <cellStyle name="Normal 2 4 3 3 2 6 2 3" xfId="12721" xr:uid="{EAF72A89-B0FF-4D17-9A0B-2AEB460CDDEF}"/>
    <cellStyle name="Normal 2 4 3 3 2 6 2 3 2" xfId="38896" xr:uid="{6E4BE0BA-31B4-42A3-950C-F32D50A144B4}"/>
    <cellStyle name="Normal 2 4 3 3 2 6 2 4" xfId="29616" xr:uid="{7218C54B-D440-4E96-A3B1-F229CB7AADF8}"/>
    <cellStyle name="Normal 2 4 3 3 2 6 2 5" xfId="21169" xr:uid="{A4C7F875-3827-4FD2-AA10-0886CF6DB934}"/>
    <cellStyle name="Normal 2 4 3 3 2 6 3" xfId="6344" xr:uid="{00000000-0005-0000-0000-0000F50F0000}"/>
    <cellStyle name="Normal 2 4 3 3 2 6 3 2" xfId="14794" xr:uid="{868F3E00-2598-4CF3-88C3-BE50110FD1AC}"/>
    <cellStyle name="Normal 2 4 3 3 2 6 3 2 2" xfId="40968" xr:uid="{0C1676FA-C0E1-43DD-9822-EEE6E65FA034}"/>
    <cellStyle name="Normal 2 4 3 3 2 6 3 3" xfId="31689" xr:uid="{B84518C0-5C4E-4DBD-8D18-DD78B1CC4E23}"/>
    <cellStyle name="Normal 2 4 3 3 2 6 3 4" xfId="23241" xr:uid="{619C7B5E-FCF3-463B-8C35-B2905BD59F49}"/>
    <cellStyle name="Normal 2 4 3 3 2 6 4" xfId="10576" xr:uid="{38E8DB42-5E5B-4DF6-B59F-A89FC298985F}"/>
    <cellStyle name="Normal 2 4 3 3 2 6 4 2" xfId="36751" xr:uid="{67DA205E-2F9B-4180-86FB-208B724F521C}"/>
    <cellStyle name="Normal 2 4 3 3 2 6 5" xfId="27471" xr:uid="{675E02DA-B3E1-4021-B823-6A0C9D9BDFD8}"/>
    <cellStyle name="Normal 2 4 3 3 2 6 6" xfId="19024" xr:uid="{75AA95F0-38B9-4B19-B2ED-44E6E911D72E}"/>
    <cellStyle name="Normal 2 4 3 3 2 7" xfId="2474" xr:uid="{00000000-0005-0000-0000-0000F60F0000}"/>
    <cellStyle name="Normal 2 4 3 3 2 7 2" xfId="6757" xr:uid="{00000000-0005-0000-0000-0000F70F0000}"/>
    <cellStyle name="Normal 2 4 3 3 2 7 2 2" xfId="15207" xr:uid="{8A66D276-3A85-4EA6-8AE9-A551E5BF787D}"/>
    <cellStyle name="Normal 2 4 3 3 2 7 2 2 2" xfId="41381" xr:uid="{5FD03B52-CF20-4F59-BBF8-BB88668B106A}"/>
    <cellStyle name="Normal 2 4 3 3 2 7 2 3" xfId="32102" xr:uid="{98104E77-B426-413A-8EA7-B70387AE93EB}"/>
    <cellStyle name="Normal 2 4 3 3 2 7 2 4" xfId="23654" xr:uid="{B71AC057-5F13-4C85-A17D-362C58C4A5F8}"/>
    <cellStyle name="Normal 2 4 3 3 2 7 3" xfId="10989" xr:uid="{2D06968C-B974-45ED-9524-2A7772D4DAB5}"/>
    <cellStyle name="Normal 2 4 3 3 2 7 3 2" xfId="37164" xr:uid="{D253B587-304F-4B57-812C-06F59180681B}"/>
    <cellStyle name="Normal 2 4 3 3 2 7 4" xfId="27884" xr:uid="{92B0CE1A-27A1-4132-8BEA-1F4C2524D5D4}"/>
    <cellStyle name="Normal 2 4 3 3 2 7 5" xfId="19437" xr:uid="{A7FA617F-CBF9-4E35-95B7-65AAE91B12CC}"/>
    <cellStyle name="Normal 2 4 3 3 2 8" xfId="4691" xr:uid="{00000000-0005-0000-0000-0000F80F0000}"/>
    <cellStyle name="Normal 2 4 3 3 2 8 2" xfId="13141" xr:uid="{0397EA7C-3A76-46BF-BCA3-BAD0B29B9FA3}"/>
    <cellStyle name="Normal 2 4 3 3 2 8 2 2" xfId="39315" xr:uid="{C29CBAD3-B765-4E9E-9664-0D876542F624}"/>
    <cellStyle name="Normal 2 4 3 3 2 8 3" xfId="30036" xr:uid="{5CFEC7F1-02A5-4EFF-8D56-8C4EF4D54CD2}"/>
    <cellStyle name="Normal 2 4 3 3 2 8 4" xfId="21588" xr:uid="{1B1D34EF-BF19-4313-9629-621DF8FEEAF8}"/>
    <cellStyle name="Normal 2 4 3 3 2 9" xfId="8923" xr:uid="{D253DA42-DF02-498B-AC8B-00DD8D774EEB}"/>
    <cellStyle name="Normal 2 4 3 3 2 9 2" xfId="35098" xr:uid="{CBD4E810-AACC-4F74-820B-7E66FD51FEE2}"/>
    <cellStyle name="Normal 2 4 3 3 3" xfId="301" xr:uid="{00000000-0005-0000-0000-0000F90F0000}"/>
    <cellStyle name="Normal 2 4 3 3 3 10" xfId="25820" xr:uid="{C14B170F-4ACE-40E1-8DC0-6607A3AE330A}"/>
    <cellStyle name="Normal 2 4 3 3 3 11" xfId="17373" xr:uid="{11011C81-DEA6-4E6D-AE9F-AC1E481AE485}"/>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A9125CBE-3A61-4405-AF54-57C572751DC0}"/>
    <cellStyle name="Normal 2 4 3 3 3 2 2 2 2 2" xfId="41876" xr:uid="{F3D8B3DE-7C3A-4077-9776-281DFB5BE3D2}"/>
    <cellStyle name="Normal 2 4 3 3 3 2 2 2 3" xfId="32597" xr:uid="{5B783AB6-064F-40AF-8559-805810BB38E2}"/>
    <cellStyle name="Normal 2 4 3 3 3 2 2 2 4" xfId="24149" xr:uid="{E8F85D28-2D12-4EE5-8F45-8E8EA7BA782E}"/>
    <cellStyle name="Normal 2 4 3 3 3 2 2 3" xfId="11484" xr:uid="{153EF54E-5451-44FB-BDA2-B8D0294FF8C6}"/>
    <cellStyle name="Normal 2 4 3 3 3 2 2 3 2" xfId="37659" xr:uid="{5BB61CFE-DCCE-4CCB-884A-BAE5B699FA5F}"/>
    <cellStyle name="Normal 2 4 3 3 3 2 2 4" xfId="28379" xr:uid="{F30D9472-F97A-4835-9AFB-4C2580F1C962}"/>
    <cellStyle name="Normal 2 4 3 3 3 2 2 5" xfId="19932" xr:uid="{99069847-8873-4185-B345-DF00BE9BF66F}"/>
    <cellStyle name="Normal 2 4 3 3 3 2 3" xfId="5107" xr:uid="{00000000-0005-0000-0000-0000FD0F0000}"/>
    <cellStyle name="Normal 2 4 3 3 3 2 3 2" xfId="13557" xr:uid="{8E483A34-A6B5-43A8-8E94-624685930C36}"/>
    <cellStyle name="Normal 2 4 3 3 3 2 3 2 2" xfId="39731" xr:uid="{6C5BD549-3BDE-445D-A3BA-A986213795F0}"/>
    <cellStyle name="Normal 2 4 3 3 3 2 3 3" xfId="30452" xr:uid="{2CB1A47D-3391-437D-B93C-564A22326AF8}"/>
    <cellStyle name="Normal 2 4 3 3 3 2 3 4" xfId="22004" xr:uid="{9C730E96-C32D-443C-8912-2A2175BBBDC9}"/>
    <cellStyle name="Normal 2 4 3 3 3 2 4" xfId="9339" xr:uid="{0102C2B5-6BAD-4D32-B14A-59C89F604AB9}"/>
    <cellStyle name="Normal 2 4 3 3 3 2 4 2" xfId="35514" xr:uid="{04B24DB8-2717-450D-A1B1-2BD1EF89546A}"/>
    <cellStyle name="Normal 2 4 3 3 3 2 5" xfId="34686" xr:uid="{34A046D0-4319-4E0C-BD49-97965832660B}"/>
    <cellStyle name="Normal 2 4 3 3 3 2 6" xfId="26234" xr:uid="{E7D7652D-D254-4051-875C-E4CCD3FEEA31}"/>
    <cellStyle name="Normal 2 4 3 3 3 2 7" xfId="17787" xr:uid="{5B746DFE-2B94-46A4-A921-5AD09A6AA5AF}"/>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3157BE6F-0867-4796-8395-98903EEC277C}"/>
    <cellStyle name="Normal 2 4 3 3 3 3 2 2 2 2" xfId="42289" xr:uid="{969C5D70-D8F2-4D66-B1B6-270E1A05BCE2}"/>
    <cellStyle name="Normal 2 4 3 3 3 3 2 2 3" xfId="33010" xr:uid="{6E2AE7AA-FB49-4711-A5BD-6EA4656889FF}"/>
    <cellStyle name="Normal 2 4 3 3 3 3 2 2 4" xfId="24562" xr:uid="{1A09BA5D-7191-4B3E-AD03-F9131DF356CE}"/>
    <cellStyle name="Normal 2 4 3 3 3 3 2 3" xfId="11897" xr:uid="{637EA859-FD12-4807-9407-B169D64C6006}"/>
    <cellStyle name="Normal 2 4 3 3 3 3 2 3 2" xfId="38072" xr:uid="{DB456D9C-8FFF-4DF5-96B0-466DD3486FC8}"/>
    <cellStyle name="Normal 2 4 3 3 3 3 2 4" xfId="28792" xr:uid="{7A77A7AE-795F-4E8A-8674-DD8686394210}"/>
    <cellStyle name="Normal 2 4 3 3 3 3 2 5" xfId="20345" xr:uid="{A4A19185-EE95-421E-AB5D-138A44F55311}"/>
    <cellStyle name="Normal 2 4 3 3 3 3 3" xfId="5520" xr:uid="{00000000-0005-0000-0000-000001100000}"/>
    <cellStyle name="Normal 2 4 3 3 3 3 3 2" xfId="13970" xr:uid="{2411C9BF-77E0-46C2-B5F5-99EB8ED2B5BF}"/>
    <cellStyle name="Normal 2 4 3 3 3 3 3 2 2" xfId="40144" xr:uid="{7259AAC9-1C94-4999-B865-51190C85831C}"/>
    <cellStyle name="Normal 2 4 3 3 3 3 3 3" xfId="30865" xr:uid="{5E7D7F1D-7623-49C2-8BC7-452442BFE769}"/>
    <cellStyle name="Normal 2 4 3 3 3 3 3 4" xfId="22417" xr:uid="{96254442-389C-4ED8-9CA0-7C99B3256302}"/>
    <cellStyle name="Normal 2 4 3 3 3 3 4" xfId="9752" xr:uid="{872D67B6-A3A5-4AA2-A2B8-09480A5C5FE3}"/>
    <cellStyle name="Normal 2 4 3 3 3 3 4 2" xfId="35927" xr:uid="{6C9A4437-D326-446F-81B6-C5E0EBFECE02}"/>
    <cellStyle name="Normal 2 4 3 3 3 3 5" xfId="26647" xr:uid="{0F3A91F9-2827-49F4-A063-3BB3E9303A68}"/>
    <cellStyle name="Normal 2 4 3 3 3 3 6" xfId="18200" xr:uid="{77E53902-92F3-489D-B65A-DD6890B20B24}"/>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283A9F2D-4330-45C6-A6BA-00C727060230}"/>
    <cellStyle name="Normal 2 4 3 3 3 4 2 2 2 2" xfId="42702" xr:uid="{28040EEB-9725-4A73-9B7B-2E42A3284125}"/>
    <cellStyle name="Normal 2 4 3 3 3 4 2 2 3" xfId="33423" xr:uid="{E60C8D58-6F30-48A2-86D1-52D56A31DC6A}"/>
    <cellStyle name="Normal 2 4 3 3 3 4 2 2 4" xfId="24975" xr:uid="{25753419-4F89-4139-AD81-EA0FBDE9F4A4}"/>
    <cellStyle name="Normal 2 4 3 3 3 4 2 3" xfId="12310" xr:uid="{83FB4971-B73C-4581-9D69-00B491D8F394}"/>
    <cellStyle name="Normal 2 4 3 3 3 4 2 3 2" xfId="38485" xr:uid="{50A73CE5-3962-4209-B07D-B299522D2241}"/>
    <cellStyle name="Normal 2 4 3 3 3 4 2 4" xfId="29205" xr:uid="{A6854B2B-12CE-4CE1-B1F5-7FC68E6F7BA4}"/>
    <cellStyle name="Normal 2 4 3 3 3 4 2 5" xfId="20758" xr:uid="{BFFA528E-4269-4ED7-BB83-8140260245B4}"/>
    <cellStyle name="Normal 2 4 3 3 3 4 3" xfId="5933" xr:uid="{00000000-0005-0000-0000-000005100000}"/>
    <cellStyle name="Normal 2 4 3 3 3 4 3 2" xfId="14383" xr:uid="{41AFEF0E-D106-4BC0-91E0-7000E21E53FC}"/>
    <cellStyle name="Normal 2 4 3 3 3 4 3 2 2" xfId="40557" xr:uid="{05DFEE0D-76C5-4EB5-AA0A-E5D622C7CAE6}"/>
    <cellStyle name="Normal 2 4 3 3 3 4 3 3" xfId="31278" xr:uid="{AE776C76-4683-47C6-8D91-4C4CCF0DA7AB}"/>
    <cellStyle name="Normal 2 4 3 3 3 4 3 4" xfId="22830" xr:uid="{C0DD489F-6894-41D7-BAEF-E01C4F35B4E9}"/>
    <cellStyle name="Normal 2 4 3 3 3 4 4" xfId="10165" xr:uid="{C15ED513-5904-4EC1-9920-41D40029DF00}"/>
    <cellStyle name="Normal 2 4 3 3 3 4 4 2" xfId="36340" xr:uid="{50F045C6-F209-4328-B02D-BD8C6021C71A}"/>
    <cellStyle name="Normal 2 4 3 3 3 4 5" xfId="27060" xr:uid="{4FFA4DB1-6091-4A55-A1F0-059BCB1DF0DC}"/>
    <cellStyle name="Normal 2 4 3 3 3 4 6" xfId="18613" xr:uid="{F1528412-47EC-4451-A35E-C29BE2E5A1C4}"/>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939A4294-A635-4040-8F5F-6E3B763D65EA}"/>
    <cellStyle name="Normal 2 4 3 3 3 5 2 2 2 2" xfId="43115" xr:uid="{64B22AC9-F595-46FD-914E-E21B86DD2CB7}"/>
    <cellStyle name="Normal 2 4 3 3 3 5 2 2 3" xfId="33836" xr:uid="{B47B60FE-97EA-4654-BDA1-A82F7185ED2A}"/>
    <cellStyle name="Normal 2 4 3 3 3 5 2 2 4" xfId="25388" xr:uid="{E1A98747-CDAE-4F35-9861-EE20D8F92B36}"/>
    <cellStyle name="Normal 2 4 3 3 3 5 2 3" xfId="12723" xr:uid="{9E701F4B-C28B-4E6C-AB25-7639FAF7701F}"/>
    <cellStyle name="Normal 2 4 3 3 3 5 2 3 2" xfId="38898" xr:uid="{AF640B4A-67A7-447F-B830-E3BFCFA5EBAE}"/>
    <cellStyle name="Normal 2 4 3 3 3 5 2 4" xfId="29618" xr:uid="{3C033439-DF04-43D7-B466-A2342CB59A67}"/>
    <cellStyle name="Normal 2 4 3 3 3 5 2 5" xfId="21171" xr:uid="{A270EA49-A4CA-4FEA-8C6B-7DEE255CFAA7}"/>
    <cellStyle name="Normal 2 4 3 3 3 5 3" xfId="6346" xr:uid="{00000000-0005-0000-0000-000009100000}"/>
    <cellStyle name="Normal 2 4 3 3 3 5 3 2" xfId="14796" xr:uid="{C0C6D488-9737-4878-BE5C-D993FCB15643}"/>
    <cellStyle name="Normal 2 4 3 3 3 5 3 2 2" xfId="40970" xr:uid="{8E746313-3134-4EB9-BA91-2D2EAF03811C}"/>
    <cellStyle name="Normal 2 4 3 3 3 5 3 3" xfId="31691" xr:uid="{1BA26609-3C78-45AE-9368-CC4975290E37}"/>
    <cellStyle name="Normal 2 4 3 3 3 5 3 4" xfId="23243" xr:uid="{38E804BA-E873-447C-B99E-3A7EEC682DB1}"/>
    <cellStyle name="Normal 2 4 3 3 3 5 4" xfId="10578" xr:uid="{47209B8F-8657-4E85-B401-1AF03CD5D8C1}"/>
    <cellStyle name="Normal 2 4 3 3 3 5 4 2" xfId="36753" xr:uid="{EAE0ABA8-1F7A-4F60-A6CC-D34C2B10B0C4}"/>
    <cellStyle name="Normal 2 4 3 3 3 5 5" xfId="27473" xr:uid="{18E3B696-0864-4924-9EF5-E8E215E0D314}"/>
    <cellStyle name="Normal 2 4 3 3 3 5 6" xfId="19026" xr:uid="{9832C885-12B0-4F3C-8467-198CDAAC04C6}"/>
    <cellStyle name="Normal 2 4 3 3 3 6" xfId="2476" xr:uid="{00000000-0005-0000-0000-00000A100000}"/>
    <cellStyle name="Normal 2 4 3 3 3 6 2" xfId="6759" xr:uid="{00000000-0005-0000-0000-00000B100000}"/>
    <cellStyle name="Normal 2 4 3 3 3 6 2 2" xfId="15209" xr:uid="{2F3BED70-27F0-4F92-B4CD-B0A94277B24A}"/>
    <cellStyle name="Normal 2 4 3 3 3 6 2 2 2" xfId="41383" xr:uid="{874712ED-0D07-4896-9B6C-02D36EC143D2}"/>
    <cellStyle name="Normal 2 4 3 3 3 6 2 3" xfId="32104" xr:uid="{DBC0E17E-BF88-4C79-8CE4-CDE66837B046}"/>
    <cellStyle name="Normal 2 4 3 3 3 6 2 4" xfId="23656" xr:uid="{0B706B1F-D02F-463A-9624-0245BA693F0C}"/>
    <cellStyle name="Normal 2 4 3 3 3 6 3" xfId="10991" xr:uid="{AE3F08E1-DC7F-42CE-94FF-1DB26A8CB78C}"/>
    <cellStyle name="Normal 2 4 3 3 3 6 3 2" xfId="37166" xr:uid="{7DDBDFF4-86A7-4519-8BEA-AF1A480EFFF0}"/>
    <cellStyle name="Normal 2 4 3 3 3 6 4" xfId="27886" xr:uid="{24D4AC92-A9E1-4B8C-8E16-CA553F392A0B}"/>
    <cellStyle name="Normal 2 4 3 3 3 6 5" xfId="19439" xr:uid="{8F823C70-B89D-4135-9942-AD8BA58732D3}"/>
    <cellStyle name="Normal 2 4 3 3 3 7" xfId="4693" xr:uid="{00000000-0005-0000-0000-00000C100000}"/>
    <cellStyle name="Normal 2 4 3 3 3 7 2" xfId="13143" xr:uid="{71A3E767-0323-4D6E-B665-EAD181655BF9}"/>
    <cellStyle name="Normal 2 4 3 3 3 7 2 2" xfId="39317" xr:uid="{A36430F5-FEEB-4537-8FBE-5A50778222A2}"/>
    <cellStyle name="Normal 2 4 3 3 3 7 3" xfId="30038" xr:uid="{583791F3-C6B5-4A7C-B545-367121DDC52F}"/>
    <cellStyle name="Normal 2 4 3 3 3 7 4" xfId="21590" xr:uid="{F5B72465-EAF1-47C7-9C95-FF5A435789E2}"/>
    <cellStyle name="Normal 2 4 3 3 3 8" xfId="8925" xr:uid="{0F292DBB-2FE9-4FE3-B018-2C5B771F4821}"/>
    <cellStyle name="Normal 2 4 3 3 3 8 2" xfId="35100" xr:uid="{690C08CC-8E58-4336-BE14-C0935BEBF80B}"/>
    <cellStyle name="Normal 2 4 3 3 3 9" xfId="34268" xr:uid="{76C59C30-3DEA-470A-863F-31640A628602}"/>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DC6FAA9D-7F3E-43A3-9F3D-6893BBF32806}"/>
    <cellStyle name="Normal 2 4 3 3 4 2 2 2 2" xfId="41873" xr:uid="{B067E0D2-1636-4473-93A9-7D7B15724B47}"/>
    <cellStyle name="Normal 2 4 3 3 4 2 2 3" xfId="32594" xr:uid="{04D1DBB2-3D86-4E0B-B9CB-6EE308944825}"/>
    <cellStyle name="Normal 2 4 3 3 4 2 2 4" xfId="24146" xr:uid="{65C9B8BA-4092-4ADF-AE64-DAAEAE27469C}"/>
    <cellStyle name="Normal 2 4 3 3 4 2 3" xfId="11481" xr:uid="{F2659AA4-3ADC-4C3E-AB12-B3E3E3EC3B90}"/>
    <cellStyle name="Normal 2 4 3 3 4 2 3 2" xfId="37656" xr:uid="{D486B732-5103-4400-896F-B494849B9BD7}"/>
    <cellStyle name="Normal 2 4 3 3 4 2 4" xfId="28376" xr:uid="{FDED2A60-878A-4043-BE40-6390199639B0}"/>
    <cellStyle name="Normal 2 4 3 3 4 2 5" xfId="19929" xr:uid="{A7FF0FC7-771D-4F65-8BE6-4FCC1FD43AEA}"/>
    <cellStyle name="Normal 2 4 3 3 4 3" xfId="5104" xr:uid="{00000000-0005-0000-0000-000010100000}"/>
    <cellStyle name="Normal 2 4 3 3 4 3 2" xfId="13554" xr:uid="{89813E83-424E-4499-92ED-6B097B1EA543}"/>
    <cellStyle name="Normal 2 4 3 3 4 3 2 2" xfId="39728" xr:uid="{51D26DEB-D6E4-4524-B81E-FB44D76C9634}"/>
    <cellStyle name="Normal 2 4 3 3 4 3 3" xfId="30449" xr:uid="{D6D52A5C-11A6-404D-BB63-C24F8DC358E6}"/>
    <cellStyle name="Normal 2 4 3 3 4 3 4" xfId="22001" xr:uid="{6861A187-C630-417F-8F5C-83F39DB04F36}"/>
    <cellStyle name="Normal 2 4 3 3 4 4" xfId="9336" xr:uid="{28355EC5-FC82-4E8B-B494-1D1E2E3BE440}"/>
    <cellStyle name="Normal 2 4 3 3 4 4 2" xfId="35511" xr:uid="{984A5AC3-6910-4649-904F-57F36838CAF6}"/>
    <cellStyle name="Normal 2 4 3 3 4 5" xfId="34683" xr:uid="{9EA24A40-B600-4FC1-920A-EF2AD5FCAE9D}"/>
    <cellStyle name="Normal 2 4 3 3 4 6" xfId="26231" xr:uid="{3F454DD2-4FCB-4A35-A039-5580DA650247}"/>
    <cellStyle name="Normal 2 4 3 3 4 7" xfId="17784" xr:uid="{88F16694-DB29-40BC-A9F1-F60EB4AECBE3}"/>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64F1EDBC-0EA0-472E-ABAD-7B8F99ED40C5}"/>
    <cellStyle name="Normal 2 4 3 3 5 2 2 2 2" xfId="42286" xr:uid="{5E8595E3-BCCD-4CB3-AEAD-6D416FDF2745}"/>
    <cellStyle name="Normal 2 4 3 3 5 2 2 3" xfId="33007" xr:uid="{5AE25510-E7E0-4E64-A6D9-6E07BC0E7AE1}"/>
    <cellStyle name="Normal 2 4 3 3 5 2 2 4" xfId="24559" xr:uid="{70764AC3-306E-477B-A042-FBA05D8CB287}"/>
    <cellStyle name="Normal 2 4 3 3 5 2 3" xfId="11894" xr:uid="{5195E256-26F8-4D20-9075-A7E402959355}"/>
    <cellStyle name="Normal 2 4 3 3 5 2 3 2" xfId="38069" xr:uid="{68E9294B-EFD6-434C-8B43-A8FF9F362FE1}"/>
    <cellStyle name="Normal 2 4 3 3 5 2 4" xfId="28789" xr:uid="{4A6C8D1F-1727-45BA-8003-F38D03A31C34}"/>
    <cellStyle name="Normal 2 4 3 3 5 2 5" xfId="20342" xr:uid="{8AA4C3C7-DB68-4D79-AAC9-0456226F1B91}"/>
    <cellStyle name="Normal 2 4 3 3 5 3" xfId="5517" xr:uid="{00000000-0005-0000-0000-000014100000}"/>
    <cellStyle name="Normal 2 4 3 3 5 3 2" xfId="13967" xr:uid="{0E66E26F-551F-4434-81FB-72F213656360}"/>
    <cellStyle name="Normal 2 4 3 3 5 3 2 2" xfId="40141" xr:uid="{50601282-BF70-400E-942B-4D14B518C966}"/>
    <cellStyle name="Normal 2 4 3 3 5 3 3" xfId="30862" xr:uid="{6202B022-FB53-44CA-8C3C-8DE52AB80B09}"/>
    <cellStyle name="Normal 2 4 3 3 5 3 4" xfId="22414" xr:uid="{0EF17A3D-D194-423C-801C-C664BCE5A1E6}"/>
    <cellStyle name="Normal 2 4 3 3 5 4" xfId="9749" xr:uid="{D4269EB8-E45F-4CA7-8B36-67F6E9A1F078}"/>
    <cellStyle name="Normal 2 4 3 3 5 4 2" xfId="35924" xr:uid="{2B163058-9920-48C7-BE88-0BEC67A2980C}"/>
    <cellStyle name="Normal 2 4 3 3 5 5" xfId="26644" xr:uid="{12C79801-F219-4CC7-AF7D-8DBF8DCEE55B}"/>
    <cellStyle name="Normal 2 4 3 3 5 6" xfId="18197" xr:uid="{9844AD11-82C8-476D-918D-7DABA9A91F54}"/>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8E509BD7-6318-4645-9EF8-240CA63F7B78}"/>
    <cellStyle name="Normal 2 4 3 3 6 2 2 2 2" xfId="42699" xr:uid="{AD95B79F-CD39-4EF1-AEA0-AB06228069D3}"/>
    <cellStyle name="Normal 2 4 3 3 6 2 2 3" xfId="33420" xr:uid="{02B9D30F-2368-4951-8576-99368AE1BC01}"/>
    <cellStyle name="Normal 2 4 3 3 6 2 2 4" xfId="24972" xr:uid="{B42BFCF1-BF22-4BC6-9C97-B98BDC52D245}"/>
    <cellStyle name="Normal 2 4 3 3 6 2 3" xfId="12307" xr:uid="{98578627-5D1A-4141-8428-8112C20DEFAD}"/>
    <cellStyle name="Normal 2 4 3 3 6 2 3 2" xfId="38482" xr:uid="{6D869B8A-5564-4DF9-93F8-1B25D1938B3E}"/>
    <cellStyle name="Normal 2 4 3 3 6 2 4" xfId="29202" xr:uid="{3961FDFE-58A8-4416-A34E-FBA983AEFD84}"/>
    <cellStyle name="Normal 2 4 3 3 6 2 5" xfId="20755" xr:uid="{641664B6-B9B5-47D1-BFDD-C66EEAFBA37B}"/>
    <cellStyle name="Normal 2 4 3 3 6 3" xfId="5930" xr:uid="{00000000-0005-0000-0000-000018100000}"/>
    <cellStyle name="Normal 2 4 3 3 6 3 2" xfId="14380" xr:uid="{8C07CDF8-9C0A-4B0C-AEA7-2589942EEBEB}"/>
    <cellStyle name="Normal 2 4 3 3 6 3 2 2" xfId="40554" xr:uid="{6675C1C0-F47D-4EBE-AB27-9F39A1EEEF22}"/>
    <cellStyle name="Normal 2 4 3 3 6 3 3" xfId="31275" xr:uid="{31C42D40-3CE9-42AF-8489-FC395673B738}"/>
    <cellStyle name="Normal 2 4 3 3 6 3 4" xfId="22827" xr:uid="{76442A52-92A4-4FA5-BA5B-C17FD30AE82D}"/>
    <cellStyle name="Normal 2 4 3 3 6 4" xfId="10162" xr:uid="{30918E9E-2D5F-4D86-844D-B786578B7420}"/>
    <cellStyle name="Normal 2 4 3 3 6 4 2" xfId="36337" xr:uid="{28499D25-2014-46B3-92DF-1F56D8A5E44C}"/>
    <cellStyle name="Normal 2 4 3 3 6 5" xfId="27057" xr:uid="{FB4EEBCD-73E5-45A6-9588-3DD6AEBB6DE2}"/>
    <cellStyle name="Normal 2 4 3 3 6 6" xfId="18610" xr:uid="{8103AE30-3A2A-4BE2-B798-BE4DAB230F91}"/>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62C0E011-7798-4CA0-9563-70E95003B165}"/>
    <cellStyle name="Normal 2 4 3 3 7 2 2 2 2" xfId="43112" xr:uid="{96B8AFE7-5D1A-4AD8-9960-7E8B7E34EDEC}"/>
    <cellStyle name="Normal 2 4 3 3 7 2 2 3" xfId="33833" xr:uid="{AF314788-1F8F-47BF-A496-07789E3B2BD8}"/>
    <cellStyle name="Normal 2 4 3 3 7 2 2 4" xfId="25385" xr:uid="{73DE8A7C-947A-4008-BD90-BBF1C9485EE5}"/>
    <cellStyle name="Normal 2 4 3 3 7 2 3" xfId="12720" xr:uid="{004382FD-5DDE-4B01-96E3-2D2B199C4B6B}"/>
    <cellStyle name="Normal 2 4 3 3 7 2 3 2" xfId="38895" xr:uid="{40C99220-ADAC-4217-91BC-F631E4FB7342}"/>
    <cellStyle name="Normal 2 4 3 3 7 2 4" xfId="29615" xr:uid="{6C4AE454-7B25-44D8-AAD5-8551E72D3322}"/>
    <cellStyle name="Normal 2 4 3 3 7 2 5" xfId="21168" xr:uid="{E831B0AC-EB37-4C44-9F36-A4CC220862C0}"/>
    <cellStyle name="Normal 2 4 3 3 7 3" xfId="6343" xr:uid="{00000000-0005-0000-0000-00001C100000}"/>
    <cellStyle name="Normal 2 4 3 3 7 3 2" xfId="14793" xr:uid="{8BFA8D01-9C82-4117-8762-B5CE35F37F20}"/>
    <cellStyle name="Normal 2 4 3 3 7 3 2 2" xfId="40967" xr:uid="{EB0494CF-9150-4D93-B7F3-DFDA3B745B99}"/>
    <cellStyle name="Normal 2 4 3 3 7 3 3" xfId="31688" xr:uid="{1D6B5DD7-0593-4AE1-9B2D-BBF4231B2AB6}"/>
    <cellStyle name="Normal 2 4 3 3 7 3 4" xfId="23240" xr:uid="{CBCDF5C4-1AAD-4E87-9E90-54B1E76DF168}"/>
    <cellStyle name="Normal 2 4 3 3 7 4" xfId="10575" xr:uid="{04492182-D10D-44E8-B2AE-03669084AFD4}"/>
    <cellStyle name="Normal 2 4 3 3 7 4 2" xfId="36750" xr:uid="{D09FC114-2E4B-4664-B274-9F861481F815}"/>
    <cellStyle name="Normal 2 4 3 3 7 5" xfId="27470" xr:uid="{42ECD9F1-C20B-4A69-83E4-E801AA1665A0}"/>
    <cellStyle name="Normal 2 4 3 3 7 6" xfId="19023" xr:uid="{A5B472DF-EABC-44C5-9AA1-5EF5AA0301CF}"/>
    <cellStyle name="Normal 2 4 3 3 8" xfId="2473" xr:uid="{00000000-0005-0000-0000-00001D100000}"/>
    <cellStyle name="Normal 2 4 3 3 8 2" xfId="6756" xr:uid="{00000000-0005-0000-0000-00001E100000}"/>
    <cellStyle name="Normal 2 4 3 3 8 2 2" xfId="15206" xr:uid="{C7D52BC9-4820-45D0-A6C6-FD3C320490E8}"/>
    <cellStyle name="Normal 2 4 3 3 8 2 2 2" xfId="41380" xr:uid="{FE639FC2-9782-49BC-AB70-254A6C551F88}"/>
    <cellStyle name="Normal 2 4 3 3 8 2 3" xfId="32101" xr:uid="{A1EA6A9B-07DB-4CDA-90E1-984698EADF90}"/>
    <cellStyle name="Normal 2 4 3 3 8 2 4" xfId="23653" xr:uid="{AD457F91-0F4D-4525-A7F9-3ADFCD2149E5}"/>
    <cellStyle name="Normal 2 4 3 3 8 3" xfId="10988" xr:uid="{F855A4AC-1793-45DA-AAC0-2E699D02EE12}"/>
    <cellStyle name="Normal 2 4 3 3 8 3 2" xfId="37163" xr:uid="{CCF8C7DD-5B5F-4F9B-91F5-0C77920B86A2}"/>
    <cellStyle name="Normal 2 4 3 3 8 4" xfId="27883" xr:uid="{8FB1B5D1-BAD5-4AEC-8D57-DC57BD25AEE9}"/>
    <cellStyle name="Normal 2 4 3 3 8 5" xfId="19436" xr:uid="{DB402B0F-0128-4AE9-9E68-D2A753F1D637}"/>
    <cellStyle name="Normal 2 4 3 3 9" xfId="4690" xr:uid="{00000000-0005-0000-0000-00001F100000}"/>
    <cellStyle name="Normal 2 4 3 3 9 2" xfId="13140" xr:uid="{E34348AC-EEE4-457A-944A-A5ECD00E1E38}"/>
    <cellStyle name="Normal 2 4 3 3 9 2 2" xfId="39314" xr:uid="{8A2363AE-E476-424E-BEEC-229F740178AA}"/>
    <cellStyle name="Normal 2 4 3 3 9 3" xfId="30035" xr:uid="{A70060A3-7C81-411A-AA0B-6425E1F9C509}"/>
    <cellStyle name="Normal 2 4 3 3 9 4" xfId="21587" xr:uid="{2F219910-14CC-4112-9D75-1F899AED0B8E}"/>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CB93C178-9928-4733-9573-817AD80B5FBB}"/>
    <cellStyle name="Normal 2 4 3 4 2 2 2 2" xfId="41872" xr:uid="{495C3BB0-4E92-48C2-88C0-27B74D431975}"/>
    <cellStyle name="Normal 2 4 3 4 2 2 3" xfId="32593" xr:uid="{52E85702-E106-4792-A0BC-D61A0B5C6AD0}"/>
    <cellStyle name="Normal 2 4 3 4 2 2 4" xfId="24145" xr:uid="{BC8B4ACD-A485-413B-9079-20FC97B53B62}"/>
    <cellStyle name="Normal 2 4 3 4 2 3" xfId="11480" xr:uid="{B755234F-B332-4CDD-A8C5-160E996E37BE}"/>
    <cellStyle name="Normal 2 4 3 4 2 3 2" xfId="37655" xr:uid="{B8FEEB4A-013A-4ADE-8666-FA85B32DC464}"/>
    <cellStyle name="Normal 2 4 3 4 2 4" xfId="28375" xr:uid="{0C1B85A3-A8E3-4A8C-AAD2-7255011224A6}"/>
    <cellStyle name="Normal 2 4 3 4 2 5" xfId="19928" xr:uid="{874A9F53-2A71-4FFB-AF0F-7BCFEE03EA32}"/>
    <cellStyle name="Normal 2 4 3 4 3" xfId="5103" xr:uid="{00000000-0005-0000-0000-000023100000}"/>
    <cellStyle name="Normal 2 4 3 4 3 2" xfId="13553" xr:uid="{16CABDB4-BE4C-4B1A-95D6-35A70E8E62A4}"/>
    <cellStyle name="Normal 2 4 3 4 3 2 2" xfId="39727" xr:uid="{ED04E04C-4EC7-47C1-89AB-58FFFCC07EA5}"/>
    <cellStyle name="Normal 2 4 3 4 3 3" xfId="30448" xr:uid="{8CC3E91D-72B7-4DB6-B384-1EFEC08728C9}"/>
    <cellStyle name="Normal 2 4 3 4 3 4" xfId="22000" xr:uid="{D24DA02A-094D-4189-97CE-B15D89A8F40A}"/>
    <cellStyle name="Normal 2 4 3 4 4" xfId="9335" xr:uid="{8BC17C6A-34FB-4D9E-9CCD-D3257FA249A1}"/>
    <cellStyle name="Normal 2 4 3 4 4 2" xfId="35510" xr:uid="{908D0EB3-AB67-4DD4-BE1E-F16D4C0BAC40}"/>
    <cellStyle name="Normal 2 4 3 4 5" xfId="34682" xr:uid="{A88861A7-0D20-4769-945C-652326F6032A}"/>
    <cellStyle name="Normal 2 4 3 4 6" xfId="26230" xr:uid="{11AF3833-98FB-4E70-B937-33FBA4815D7C}"/>
    <cellStyle name="Normal 2 4 3 4 7" xfId="17783" xr:uid="{52A9C312-8A88-4132-8447-858893AE758E}"/>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489F1D3E-C139-4200-A9FE-C6D1CEADFD3D}"/>
    <cellStyle name="Normal 2 4 3 5 2 2 2 2" xfId="42285" xr:uid="{046A0F67-3715-495B-9286-E78E8AF8B453}"/>
    <cellStyle name="Normal 2 4 3 5 2 2 3" xfId="33006" xr:uid="{FE2354E3-452E-416E-A945-8EA80E195202}"/>
    <cellStyle name="Normal 2 4 3 5 2 2 4" xfId="24558" xr:uid="{AA503BA1-B610-4492-8333-5F83AC35AEEC}"/>
    <cellStyle name="Normal 2 4 3 5 2 3" xfId="11893" xr:uid="{92C30A7C-6DAC-4815-A0D4-D84FE6A5EDE3}"/>
    <cellStyle name="Normal 2 4 3 5 2 3 2" xfId="38068" xr:uid="{15E406C6-02AD-4180-866E-213DA5D755F0}"/>
    <cellStyle name="Normal 2 4 3 5 2 4" xfId="28788" xr:uid="{A1A74005-86DC-47EC-9F0F-6448D969869D}"/>
    <cellStyle name="Normal 2 4 3 5 2 5" xfId="20341" xr:uid="{33F755D8-96E5-418A-B872-A84DB5778636}"/>
    <cellStyle name="Normal 2 4 3 5 3" xfId="5516" xr:uid="{00000000-0005-0000-0000-000027100000}"/>
    <cellStyle name="Normal 2 4 3 5 3 2" xfId="13966" xr:uid="{59AFFE74-966F-4F84-AF82-BCFB2311913D}"/>
    <cellStyle name="Normal 2 4 3 5 3 2 2" xfId="40140" xr:uid="{CB03DDB4-5DC1-465C-92BC-E8908C3759E8}"/>
    <cellStyle name="Normal 2 4 3 5 3 3" xfId="30861" xr:uid="{1BD105FD-5C36-45A8-97F0-5C8F49DC578F}"/>
    <cellStyle name="Normal 2 4 3 5 3 4" xfId="22413" xr:uid="{D5501B70-FE44-40BD-8CA7-7C625217B7A9}"/>
    <cellStyle name="Normal 2 4 3 5 4" xfId="9748" xr:uid="{EA835EA2-135A-4AFB-B889-A70F3BA87B27}"/>
    <cellStyle name="Normal 2 4 3 5 4 2" xfId="35923" xr:uid="{66AB3261-B901-48D9-9F75-333C6022F8A8}"/>
    <cellStyle name="Normal 2 4 3 5 5" xfId="26643" xr:uid="{C8F0362F-F3F5-4196-9C08-591EE958A294}"/>
    <cellStyle name="Normal 2 4 3 5 6" xfId="18196" xr:uid="{F2142C2D-4549-441A-9C82-4B5C6D7BA97C}"/>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6BDB35D8-F61C-4742-925D-B8CFA2A89DE6}"/>
    <cellStyle name="Normal 2 4 3 6 2 2 2 2" xfId="42698" xr:uid="{59D01E34-1898-4000-8E69-A8B9567DF283}"/>
    <cellStyle name="Normal 2 4 3 6 2 2 3" xfId="33419" xr:uid="{1299C9F4-6D6F-47A2-B893-7ACC4B50FB84}"/>
    <cellStyle name="Normal 2 4 3 6 2 2 4" xfId="24971" xr:uid="{32D10937-3A23-401A-80B4-EB6E8F7C68A6}"/>
    <cellStyle name="Normal 2 4 3 6 2 3" xfId="12306" xr:uid="{5A20BB89-0823-4300-8043-3B9C7590AD5D}"/>
    <cellStyle name="Normal 2 4 3 6 2 3 2" xfId="38481" xr:uid="{D823ABCB-3622-48B2-B97A-070A84D1AD90}"/>
    <cellStyle name="Normal 2 4 3 6 2 4" xfId="29201" xr:uid="{33704AD2-A28E-4838-B122-13BC7C5D319C}"/>
    <cellStyle name="Normal 2 4 3 6 2 5" xfId="20754" xr:uid="{CACD9229-6FCA-436A-8B0C-155A796E6BEE}"/>
    <cellStyle name="Normal 2 4 3 6 3" xfId="5929" xr:uid="{00000000-0005-0000-0000-00002B100000}"/>
    <cellStyle name="Normal 2 4 3 6 3 2" xfId="14379" xr:uid="{32A5DA46-D4BE-4FA5-8B94-D668094F2B73}"/>
    <cellStyle name="Normal 2 4 3 6 3 2 2" xfId="40553" xr:uid="{92F595BC-3A73-4B08-833E-A6C0EE70B15C}"/>
    <cellStyle name="Normal 2 4 3 6 3 3" xfId="31274" xr:uid="{6E8B2A84-61A3-4B86-AEA3-3811E77F9C7A}"/>
    <cellStyle name="Normal 2 4 3 6 3 4" xfId="22826" xr:uid="{F3120E0D-2F4C-4951-8F4A-04F013A00AD0}"/>
    <cellStyle name="Normal 2 4 3 6 4" xfId="10161" xr:uid="{1D878E92-93AB-4FCE-A70E-A3AFAFF58AD5}"/>
    <cellStyle name="Normal 2 4 3 6 4 2" xfId="36336" xr:uid="{9892D6C3-5450-4D0E-BB4A-74578EA947C8}"/>
    <cellStyle name="Normal 2 4 3 6 5" xfId="27056" xr:uid="{9B45EDE1-A1B6-44DB-AF7B-FFCC57792545}"/>
    <cellStyle name="Normal 2 4 3 6 6" xfId="18609" xr:uid="{4179C140-E7B2-436E-9543-91E5CA1160F6}"/>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5732624E-61EE-4FA0-8AF1-AA210CA6159E}"/>
    <cellStyle name="Normal 2 4 3 7 2 2 2 2" xfId="43111" xr:uid="{1577E3D2-F963-497C-86F7-E644ED6EC138}"/>
    <cellStyle name="Normal 2 4 3 7 2 2 3" xfId="33832" xr:uid="{0B9A5B9C-2E05-4750-BEF1-F99091D6FE11}"/>
    <cellStyle name="Normal 2 4 3 7 2 2 4" xfId="25384" xr:uid="{15F65BD7-4378-4B16-8DE2-E82E6070D0D9}"/>
    <cellStyle name="Normal 2 4 3 7 2 3" xfId="12719" xr:uid="{221D7607-B5E6-40A7-AFB7-225594203984}"/>
    <cellStyle name="Normal 2 4 3 7 2 3 2" xfId="38894" xr:uid="{7C4D8D20-FF69-4035-97C4-0558903FDF39}"/>
    <cellStyle name="Normal 2 4 3 7 2 4" xfId="29614" xr:uid="{47F4ECE0-9894-4C72-A79A-A9D5D63C9659}"/>
    <cellStyle name="Normal 2 4 3 7 2 5" xfId="21167" xr:uid="{E0AE5395-09BE-4F71-BF8E-CDBFDE2B1D6F}"/>
    <cellStyle name="Normal 2 4 3 7 3" xfId="6342" xr:uid="{00000000-0005-0000-0000-00002F100000}"/>
    <cellStyle name="Normal 2 4 3 7 3 2" xfId="14792" xr:uid="{03B75EC1-8AA2-4B6A-9031-8EFAA2811B46}"/>
    <cellStyle name="Normal 2 4 3 7 3 2 2" xfId="40966" xr:uid="{5774FE89-DD2C-462F-98D3-A368477CFDA9}"/>
    <cellStyle name="Normal 2 4 3 7 3 3" xfId="31687" xr:uid="{B7B52A6B-A63D-4D01-A61D-57FC8DCBEA1D}"/>
    <cellStyle name="Normal 2 4 3 7 3 4" xfId="23239" xr:uid="{16AE4BDD-5BCA-4D5C-814B-389EFD0F03C8}"/>
    <cellStyle name="Normal 2 4 3 7 4" xfId="10574" xr:uid="{07487D3A-1F32-4912-9844-793E3BB25D78}"/>
    <cellStyle name="Normal 2 4 3 7 4 2" xfId="36749" xr:uid="{4D5C2C15-CBB3-46CC-A1E7-3B98777C4C42}"/>
    <cellStyle name="Normal 2 4 3 7 5" xfId="27469" xr:uid="{F430D0E2-B8D3-4E21-B6E1-E1A1E4364C1E}"/>
    <cellStyle name="Normal 2 4 3 7 6" xfId="19022" xr:uid="{FA9FC660-B337-4285-8F16-B98FCD953EDA}"/>
    <cellStyle name="Normal 2 4 3 8" xfId="2472" xr:uid="{00000000-0005-0000-0000-000030100000}"/>
    <cellStyle name="Normal 2 4 3 8 2" xfId="6755" xr:uid="{00000000-0005-0000-0000-000031100000}"/>
    <cellStyle name="Normal 2 4 3 8 2 2" xfId="15205" xr:uid="{6C206EF5-B633-4391-AB5B-D2052F170BE0}"/>
    <cellStyle name="Normal 2 4 3 8 2 2 2" xfId="41379" xr:uid="{F9371B6E-7557-4FF5-9D2F-0994C0084B20}"/>
    <cellStyle name="Normal 2 4 3 8 2 3" xfId="32100" xr:uid="{919585B9-0287-4442-94BE-5629061CD29F}"/>
    <cellStyle name="Normal 2 4 3 8 2 4" xfId="23652" xr:uid="{9C969071-DEB3-4092-B1CA-704B368B93F3}"/>
    <cellStyle name="Normal 2 4 3 8 3" xfId="10987" xr:uid="{6BE9145B-5B79-4F44-B7CC-942C94852D2E}"/>
    <cellStyle name="Normal 2 4 3 8 3 2" xfId="37162" xr:uid="{DA3862CF-3606-447C-80D7-67664C572A24}"/>
    <cellStyle name="Normal 2 4 3 8 4" xfId="27882" xr:uid="{57F6EAFF-BE50-4419-BB0A-B02D0687C03A}"/>
    <cellStyle name="Normal 2 4 3 8 5" xfId="19435" xr:uid="{B12EF5CF-BA9D-43F4-A2B8-34B57EA04080}"/>
    <cellStyle name="Normal 2 4 3 9" xfId="4689" xr:uid="{00000000-0005-0000-0000-000032100000}"/>
    <cellStyle name="Normal 2 4 3 9 2" xfId="13139" xr:uid="{11BBC9DD-58E9-4534-9077-9F8CA12E7D12}"/>
    <cellStyle name="Normal 2 4 3 9 2 2" xfId="39313" xr:uid="{AD72B124-4DE0-41C2-83E1-2BBD3CC980DE}"/>
    <cellStyle name="Normal 2 4 3 9 3" xfId="30034" xr:uid="{BB561321-200A-4C6D-A07C-75D78E8ECD59}"/>
    <cellStyle name="Normal 2 4 3 9 4" xfId="21586" xr:uid="{49083F1E-2E5C-4C8E-B42E-E7535DAF9ADD}"/>
    <cellStyle name="Normal 2 4 4" xfId="302" xr:uid="{00000000-0005-0000-0000-000033100000}"/>
    <cellStyle name="Normal 2 4 5" xfId="303" xr:uid="{00000000-0005-0000-0000-000034100000}"/>
    <cellStyle name="Normal 2 4 5 10" xfId="4694" xr:uid="{00000000-0005-0000-0000-000035100000}"/>
    <cellStyle name="Normal 2 4 5 10 2" xfId="13144" xr:uid="{E4131E3F-9FB9-441D-8411-813BB6F679AE}"/>
    <cellStyle name="Normal 2 4 5 10 2 2" xfId="39318" xr:uid="{49CFD7BB-A752-4943-B644-E0AD07608D08}"/>
    <cellStyle name="Normal 2 4 5 10 3" xfId="30039" xr:uid="{32E8DAA0-CE8F-4F00-AA6C-DDAA022A589D}"/>
    <cellStyle name="Normal 2 4 5 10 4" xfId="21591" xr:uid="{6E9FEAE7-FB84-44AB-BBF4-31743A55D22F}"/>
    <cellStyle name="Normal 2 4 5 11" xfId="8926" xr:uid="{8257248F-EA10-4A31-8CB1-269FFF1E4DD7}"/>
    <cellStyle name="Normal 2 4 5 11 2" xfId="35101" xr:uid="{60883FD7-F413-4ED5-8606-D00C90216FCB}"/>
    <cellStyle name="Normal 2 4 5 12" xfId="34269" xr:uid="{38399124-1A57-4FBB-8E06-CE045AAF6480}"/>
    <cellStyle name="Normal 2 4 5 13" xfId="25821" xr:uid="{479EA7AD-E86F-4289-A034-A42C0796E229}"/>
    <cellStyle name="Normal 2 4 5 14" xfId="17374" xr:uid="{3A67E83C-02C3-4812-BD03-5F08DADB6579}"/>
    <cellStyle name="Normal 2 4 5 2" xfId="304" xr:uid="{00000000-0005-0000-0000-000036100000}"/>
    <cellStyle name="Normal 2 4 5 2 10" xfId="8927" xr:uid="{A5843668-2B31-4AFC-ADC9-B173CECCCC73}"/>
    <cellStyle name="Normal 2 4 5 2 10 2" xfId="35102" xr:uid="{57FCE6CE-CC98-432F-9C2F-54DC3FE488A0}"/>
    <cellStyle name="Normal 2 4 5 2 11" xfId="34270" xr:uid="{2F63BBCD-E4F6-44AB-AF9E-3C81C8AA6B7D}"/>
    <cellStyle name="Normal 2 4 5 2 12" xfId="25822" xr:uid="{E3558D61-65AA-47AE-B7DC-3D593FAA2EDE}"/>
    <cellStyle name="Normal 2 4 5 2 13" xfId="17375" xr:uid="{9160C652-57F6-4BA9-82C9-B72E0AB1B866}"/>
    <cellStyle name="Normal 2 4 5 2 2" xfId="305" xr:uid="{00000000-0005-0000-0000-000037100000}"/>
    <cellStyle name="Normal 2 4 5 2 2 10" xfId="34271" xr:uid="{BBAD2246-B7CC-4D5B-886F-DF0C041CC73A}"/>
    <cellStyle name="Normal 2 4 5 2 2 11" xfId="25823" xr:uid="{6B8B91A3-7F4A-4A3F-B9EA-698AF7EE5255}"/>
    <cellStyle name="Normal 2 4 5 2 2 12" xfId="17376" xr:uid="{B7766C3C-E35A-4BBE-8643-354E964B6A55}"/>
    <cellStyle name="Normal 2 4 5 2 2 2" xfId="306" xr:uid="{00000000-0005-0000-0000-000038100000}"/>
    <cellStyle name="Normal 2 4 5 2 2 2 10" xfId="25824" xr:uid="{C2A5BE6C-50D8-48D9-B068-52DE8B8EA672}"/>
    <cellStyle name="Normal 2 4 5 2 2 2 11" xfId="17377" xr:uid="{AC827E77-C2A8-49BF-84AF-4726D58113A1}"/>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BDE0BC44-662B-447A-8558-2F48F5F7E763}"/>
    <cellStyle name="Normal 2 4 5 2 2 2 2 2 2 2 2" xfId="41880" xr:uid="{EDD0DA5A-2B16-49F2-B829-7125EA5B60AC}"/>
    <cellStyle name="Normal 2 4 5 2 2 2 2 2 2 3" xfId="32601" xr:uid="{785C0D34-ABFC-4F0A-BA07-C8CB732B1F77}"/>
    <cellStyle name="Normal 2 4 5 2 2 2 2 2 2 4" xfId="24153" xr:uid="{E3E51017-A9B7-4B2A-9087-680C5E8A3FBE}"/>
    <cellStyle name="Normal 2 4 5 2 2 2 2 2 3" xfId="11488" xr:uid="{7903710C-513B-481B-909B-24A0200EC1EB}"/>
    <cellStyle name="Normal 2 4 5 2 2 2 2 2 3 2" xfId="37663" xr:uid="{CCDF3E4C-76C1-418D-8686-AA7D3AF785A2}"/>
    <cellStyle name="Normal 2 4 5 2 2 2 2 2 4" xfId="28383" xr:uid="{71FBC96D-E35A-46A2-B328-C278C760FA8C}"/>
    <cellStyle name="Normal 2 4 5 2 2 2 2 2 5" xfId="19936" xr:uid="{3CF2FEF6-7F33-4412-B065-5AF307FC3B95}"/>
    <cellStyle name="Normal 2 4 5 2 2 2 2 3" xfId="5111" xr:uid="{00000000-0005-0000-0000-00003C100000}"/>
    <cellStyle name="Normal 2 4 5 2 2 2 2 3 2" xfId="13561" xr:uid="{AA57DA3C-96E3-4BEE-98C5-38EC21636F08}"/>
    <cellStyle name="Normal 2 4 5 2 2 2 2 3 2 2" xfId="39735" xr:uid="{B9353C4B-47ED-47DF-8CEC-129DB4DE7FB6}"/>
    <cellStyle name="Normal 2 4 5 2 2 2 2 3 3" xfId="30456" xr:uid="{03A87445-5735-43DE-8B79-D99BD01317AE}"/>
    <cellStyle name="Normal 2 4 5 2 2 2 2 3 4" xfId="22008" xr:uid="{5DA457DA-CB08-42CF-A7B2-9E5A4A09AC20}"/>
    <cellStyle name="Normal 2 4 5 2 2 2 2 4" xfId="9343" xr:uid="{08C82C4F-675E-4C1A-8DF5-7AEA334EC9B6}"/>
    <cellStyle name="Normal 2 4 5 2 2 2 2 4 2" xfId="35518" xr:uid="{BEB71EF7-8761-4827-8FC5-26BF6BB2DBA7}"/>
    <cellStyle name="Normal 2 4 5 2 2 2 2 5" xfId="34690" xr:uid="{D0BA0718-BB94-4AE0-A51A-7C4ACF950362}"/>
    <cellStyle name="Normal 2 4 5 2 2 2 2 6" xfId="26238" xr:uid="{28D98605-5AE3-453C-8915-5FFADF392FBE}"/>
    <cellStyle name="Normal 2 4 5 2 2 2 2 7" xfId="17791" xr:uid="{EC9FEDF4-E9B8-4E51-8B01-6CF6EE507A9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C8C40420-87DE-4C26-B2A4-9BF5C30C2C43}"/>
    <cellStyle name="Normal 2 4 5 2 2 2 3 2 2 2 2" xfId="42293" xr:uid="{E63189C7-4CBB-405D-9239-35747603E584}"/>
    <cellStyle name="Normal 2 4 5 2 2 2 3 2 2 3" xfId="33014" xr:uid="{BAAEBCD7-BCDF-4FDA-8FC2-94A75AAFC5C2}"/>
    <cellStyle name="Normal 2 4 5 2 2 2 3 2 2 4" xfId="24566" xr:uid="{711AC36C-4E6C-49A7-BC53-8CD4013C47DD}"/>
    <cellStyle name="Normal 2 4 5 2 2 2 3 2 3" xfId="11901" xr:uid="{0EF43BE5-8C3E-453C-9DBE-03B4644993DD}"/>
    <cellStyle name="Normal 2 4 5 2 2 2 3 2 3 2" xfId="38076" xr:uid="{CE70B149-3906-4D0B-B06B-878428BEBA74}"/>
    <cellStyle name="Normal 2 4 5 2 2 2 3 2 4" xfId="28796" xr:uid="{71A5621A-B98F-49EC-A4B5-813107EA4AC2}"/>
    <cellStyle name="Normal 2 4 5 2 2 2 3 2 5" xfId="20349" xr:uid="{DF52EA37-6FB3-4C8A-8402-76F62DC70D1D}"/>
    <cellStyle name="Normal 2 4 5 2 2 2 3 3" xfId="5524" xr:uid="{00000000-0005-0000-0000-000040100000}"/>
    <cellStyle name="Normal 2 4 5 2 2 2 3 3 2" xfId="13974" xr:uid="{7450DFCF-DDB0-4B8D-8F9A-9D811CC7CB2C}"/>
    <cellStyle name="Normal 2 4 5 2 2 2 3 3 2 2" xfId="40148" xr:uid="{E67F50CA-D429-43AA-AC37-8949941E0A10}"/>
    <cellStyle name="Normal 2 4 5 2 2 2 3 3 3" xfId="30869" xr:uid="{7FD6B43D-2388-473F-B111-2E2285AFD271}"/>
    <cellStyle name="Normal 2 4 5 2 2 2 3 3 4" xfId="22421" xr:uid="{D69CFC1D-3FB5-4266-9922-5E6DA0D92FD4}"/>
    <cellStyle name="Normal 2 4 5 2 2 2 3 4" xfId="9756" xr:uid="{1D7C10F4-40B1-4F8D-86D2-A3C369AD48A5}"/>
    <cellStyle name="Normal 2 4 5 2 2 2 3 4 2" xfId="35931" xr:uid="{EE9564D7-8880-4C78-8F33-DAE69157D275}"/>
    <cellStyle name="Normal 2 4 5 2 2 2 3 5" xfId="26651" xr:uid="{B3FB294B-5475-4A57-93D4-5B55B52D0665}"/>
    <cellStyle name="Normal 2 4 5 2 2 2 3 6" xfId="18204" xr:uid="{465F8643-E968-403B-A51B-825A367DD176}"/>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8ABDED66-D2B0-4128-8C8A-3B84FA8D78AF}"/>
    <cellStyle name="Normal 2 4 5 2 2 2 4 2 2 2 2" xfId="42706" xr:uid="{66F0EB2F-4A94-47ED-BA9C-48864CAB21BD}"/>
    <cellStyle name="Normal 2 4 5 2 2 2 4 2 2 3" xfId="33427" xr:uid="{BE24E25B-C21D-49F2-9391-849E15A869B4}"/>
    <cellStyle name="Normal 2 4 5 2 2 2 4 2 2 4" xfId="24979" xr:uid="{A20BF0A6-7DC5-43E2-8A6E-AE20C6E34F50}"/>
    <cellStyle name="Normal 2 4 5 2 2 2 4 2 3" xfId="12314" xr:uid="{C512C8A4-51FE-4B6C-BF0D-BEC764AAEC2C}"/>
    <cellStyle name="Normal 2 4 5 2 2 2 4 2 3 2" xfId="38489" xr:uid="{1AE995E6-4CA2-4747-903E-0D830FD915CB}"/>
    <cellStyle name="Normal 2 4 5 2 2 2 4 2 4" xfId="29209" xr:uid="{3EBAC831-DA9F-457B-8940-659D19A4FA76}"/>
    <cellStyle name="Normal 2 4 5 2 2 2 4 2 5" xfId="20762" xr:uid="{7F5925BC-6EEB-4A92-B52E-C4154F40A116}"/>
    <cellStyle name="Normal 2 4 5 2 2 2 4 3" xfId="5937" xr:uid="{00000000-0005-0000-0000-000044100000}"/>
    <cellStyle name="Normal 2 4 5 2 2 2 4 3 2" xfId="14387" xr:uid="{BF0F4E15-CBA1-47E7-9449-2373926F2361}"/>
    <cellStyle name="Normal 2 4 5 2 2 2 4 3 2 2" xfId="40561" xr:uid="{B6F2FECE-98F9-418B-9987-CFB33A3A903D}"/>
    <cellStyle name="Normal 2 4 5 2 2 2 4 3 3" xfId="31282" xr:uid="{43BF2D2C-EA45-4D9C-B18F-6356690E0725}"/>
    <cellStyle name="Normal 2 4 5 2 2 2 4 3 4" xfId="22834" xr:uid="{F317FD93-AE8B-4265-8E38-C3FE044EF153}"/>
    <cellStyle name="Normal 2 4 5 2 2 2 4 4" xfId="10169" xr:uid="{6B21CAA2-CC22-4D8F-97A1-B01BE878846B}"/>
    <cellStyle name="Normal 2 4 5 2 2 2 4 4 2" xfId="36344" xr:uid="{B046F8A6-756E-4326-9B43-3CF772A7EDC9}"/>
    <cellStyle name="Normal 2 4 5 2 2 2 4 5" xfId="27064" xr:uid="{FDC8EA7D-7ADD-41A0-844F-09B3C05921E9}"/>
    <cellStyle name="Normal 2 4 5 2 2 2 4 6" xfId="18617" xr:uid="{92B820EA-7BD0-4977-B563-2A92BB719915}"/>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575AC31D-DEC0-4BF3-A568-1DA326EB7246}"/>
    <cellStyle name="Normal 2 4 5 2 2 2 5 2 2 2 2" xfId="43119" xr:uid="{00DFE38B-A42E-4814-9899-4C6EDB806A42}"/>
    <cellStyle name="Normal 2 4 5 2 2 2 5 2 2 3" xfId="33840" xr:uid="{31CF10EE-1627-4C76-8F5C-816B84E1B3C1}"/>
    <cellStyle name="Normal 2 4 5 2 2 2 5 2 2 4" xfId="25392" xr:uid="{2E03D45C-3B3C-4277-A5FE-7C52AAE00AC7}"/>
    <cellStyle name="Normal 2 4 5 2 2 2 5 2 3" xfId="12727" xr:uid="{8C575E4A-E33D-480B-80B5-8656E68FFB47}"/>
    <cellStyle name="Normal 2 4 5 2 2 2 5 2 3 2" xfId="38902" xr:uid="{7F3B15EC-E217-4804-995D-5B5CDA729EBB}"/>
    <cellStyle name="Normal 2 4 5 2 2 2 5 2 4" xfId="29622" xr:uid="{8E5EEC8A-8EA1-42D6-9BBA-17F68C4FF3DB}"/>
    <cellStyle name="Normal 2 4 5 2 2 2 5 2 5" xfId="21175" xr:uid="{312FF306-4E32-4355-8B54-3612B04DE7D0}"/>
    <cellStyle name="Normal 2 4 5 2 2 2 5 3" xfId="6350" xr:uid="{00000000-0005-0000-0000-000048100000}"/>
    <cellStyle name="Normal 2 4 5 2 2 2 5 3 2" xfId="14800" xr:uid="{2D3A5BCC-98EE-407E-830F-5FBC6B4A2CEE}"/>
    <cellStyle name="Normal 2 4 5 2 2 2 5 3 2 2" xfId="40974" xr:uid="{3FACBF45-C7C3-4DDB-84EF-8DB143C538D2}"/>
    <cellStyle name="Normal 2 4 5 2 2 2 5 3 3" xfId="31695" xr:uid="{269C749D-AB3C-41FE-86B0-0CE14D6FCB4F}"/>
    <cellStyle name="Normal 2 4 5 2 2 2 5 3 4" xfId="23247" xr:uid="{DA6BF8E7-D754-4493-818B-FB14AAAE0E7D}"/>
    <cellStyle name="Normal 2 4 5 2 2 2 5 4" xfId="10582" xr:uid="{088799DE-13FB-4189-94C0-04BF94F46FC5}"/>
    <cellStyle name="Normal 2 4 5 2 2 2 5 4 2" xfId="36757" xr:uid="{F97EF639-072D-4444-938F-2A211880CDA6}"/>
    <cellStyle name="Normal 2 4 5 2 2 2 5 5" xfId="27477" xr:uid="{85582967-40E1-4AF3-A096-6499A7F8208B}"/>
    <cellStyle name="Normal 2 4 5 2 2 2 5 6" xfId="19030" xr:uid="{BA277563-E547-475A-BB7B-7FB0528EEA88}"/>
    <cellStyle name="Normal 2 4 5 2 2 2 6" xfId="2480" xr:uid="{00000000-0005-0000-0000-000049100000}"/>
    <cellStyle name="Normal 2 4 5 2 2 2 6 2" xfId="6763" xr:uid="{00000000-0005-0000-0000-00004A100000}"/>
    <cellStyle name="Normal 2 4 5 2 2 2 6 2 2" xfId="15213" xr:uid="{3CE55115-2F6D-4E75-9302-23304DC423CE}"/>
    <cellStyle name="Normal 2 4 5 2 2 2 6 2 2 2" xfId="41387" xr:uid="{227B9C3B-E249-4E1F-BBEA-9B0586DDDFAA}"/>
    <cellStyle name="Normal 2 4 5 2 2 2 6 2 3" xfId="32108" xr:uid="{6DF3543A-AFCF-4322-B1C9-BC4D7C847D13}"/>
    <cellStyle name="Normal 2 4 5 2 2 2 6 2 4" xfId="23660" xr:uid="{E5B96B29-7CFC-461D-8C6C-7E0D3B92D075}"/>
    <cellStyle name="Normal 2 4 5 2 2 2 6 3" xfId="10995" xr:uid="{0565FB13-352F-45F4-A3A3-2FF5E987970B}"/>
    <cellStyle name="Normal 2 4 5 2 2 2 6 3 2" xfId="37170" xr:uid="{6FF882A6-3783-484F-9E5F-2C93E3851CBB}"/>
    <cellStyle name="Normal 2 4 5 2 2 2 6 4" xfId="27890" xr:uid="{75516418-EC4D-46B8-9F42-017BD272B5BD}"/>
    <cellStyle name="Normal 2 4 5 2 2 2 6 5" xfId="19443" xr:uid="{E505D2D9-A6D3-4CA3-9AAE-6D7C18ECE419}"/>
    <cellStyle name="Normal 2 4 5 2 2 2 7" xfId="4697" xr:uid="{00000000-0005-0000-0000-00004B100000}"/>
    <cellStyle name="Normal 2 4 5 2 2 2 7 2" xfId="13147" xr:uid="{BD2C6D9E-2877-4661-9987-B80142CC47BE}"/>
    <cellStyle name="Normal 2 4 5 2 2 2 7 2 2" xfId="39321" xr:uid="{B4F1EDFB-D04D-4D2D-872E-8F21AAD71481}"/>
    <cellStyle name="Normal 2 4 5 2 2 2 7 3" xfId="30042" xr:uid="{4A1EE5F1-A2B3-4D04-9794-3DAB12DFCA90}"/>
    <cellStyle name="Normal 2 4 5 2 2 2 7 4" xfId="21594" xr:uid="{4C09DCB2-29C1-4F70-8878-B5406FCFB03B}"/>
    <cellStyle name="Normal 2 4 5 2 2 2 8" xfId="8929" xr:uid="{0F9C97DC-611E-4884-885B-21552AA871AC}"/>
    <cellStyle name="Normal 2 4 5 2 2 2 8 2" xfId="35104" xr:uid="{EE5E194A-7DB4-4D12-A9A2-D75043860EC8}"/>
    <cellStyle name="Normal 2 4 5 2 2 2 9" xfId="34272" xr:uid="{13BF9C29-11E0-4184-B225-57395821BE0D}"/>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18A28557-F82D-45DB-A635-E4C38846D0B6}"/>
    <cellStyle name="Normal 2 4 5 2 2 3 2 2 2 2" xfId="41879" xr:uid="{3E9B2246-74D6-4357-A276-9A5A69056E29}"/>
    <cellStyle name="Normal 2 4 5 2 2 3 2 2 3" xfId="32600" xr:uid="{734B422F-C4A7-4EBE-9A3A-6C9DB3566133}"/>
    <cellStyle name="Normal 2 4 5 2 2 3 2 2 4" xfId="24152" xr:uid="{1A2687B1-3E3A-403F-B98E-34829C1EEC5C}"/>
    <cellStyle name="Normal 2 4 5 2 2 3 2 3" xfId="11487" xr:uid="{52CA4332-3FB1-45EC-929F-F05A0B6BA6A0}"/>
    <cellStyle name="Normal 2 4 5 2 2 3 2 3 2" xfId="37662" xr:uid="{47307D32-CC00-468D-8CD5-495D810224A4}"/>
    <cellStyle name="Normal 2 4 5 2 2 3 2 4" xfId="28382" xr:uid="{FE1E9B38-27AD-438A-B709-0E9BD77DB466}"/>
    <cellStyle name="Normal 2 4 5 2 2 3 2 5" xfId="19935" xr:uid="{03B11B4D-7D3B-40DF-81B1-29F54BE9BE89}"/>
    <cellStyle name="Normal 2 4 5 2 2 3 3" xfId="5110" xr:uid="{00000000-0005-0000-0000-00004F100000}"/>
    <cellStyle name="Normal 2 4 5 2 2 3 3 2" xfId="13560" xr:uid="{0606AEC8-B4DC-4FAD-B07F-5EEFF1746B1A}"/>
    <cellStyle name="Normal 2 4 5 2 2 3 3 2 2" xfId="39734" xr:uid="{4621630B-579C-4043-9BEC-555415544139}"/>
    <cellStyle name="Normal 2 4 5 2 2 3 3 3" xfId="30455" xr:uid="{1B35ADC8-CE1D-4C17-9488-D77A4D18A32E}"/>
    <cellStyle name="Normal 2 4 5 2 2 3 3 4" xfId="22007" xr:uid="{59586EFC-3C55-4917-9305-6BAAC4721A88}"/>
    <cellStyle name="Normal 2 4 5 2 2 3 4" xfId="9342" xr:uid="{39243BF7-AB8D-4726-ABFA-17ACF81DFFB4}"/>
    <cellStyle name="Normal 2 4 5 2 2 3 4 2" xfId="35517" xr:uid="{FA2C1C0D-D4C3-4AF9-8650-BF509E398015}"/>
    <cellStyle name="Normal 2 4 5 2 2 3 5" xfId="34689" xr:uid="{E6EE4409-E18B-4D15-A041-E8816B912C95}"/>
    <cellStyle name="Normal 2 4 5 2 2 3 6" xfId="26237" xr:uid="{8C5C8FBE-9EA8-452E-B476-314E2AE32030}"/>
    <cellStyle name="Normal 2 4 5 2 2 3 7" xfId="17790" xr:uid="{5659FFFF-1F20-4276-AF51-6421BEA1CFD2}"/>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D4DCD93A-169C-40A2-B693-3EF115CF5F04}"/>
    <cellStyle name="Normal 2 4 5 2 2 4 2 2 2 2" xfId="42292" xr:uid="{CE84F800-3B15-48B5-BAE1-AB9D01053EFE}"/>
    <cellStyle name="Normal 2 4 5 2 2 4 2 2 3" xfId="33013" xr:uid="{C215308C-7A01-42F9-AB1B-EBFF9833898D}"/>
    <cellStyle name="Normal 2 4 5 2 2 4 2 2 4" xfId="24565" xr:uid="{5BEDE0BD-7C0A-4817-ADB7-75D1D77CBF0E}"/>
    <cellStyle name="Normal 2 4 5 2 2 4 2 3" xfId="11900" xr:uid="{0A24673B-A937-42BC-A171-657E6A7B10AF}"/>
    <cellStyle name="Normal 2 4 5 2 2 4 2 3 2" xfId="38075" xr:uid="{83B26855-B0DF-49AF-A2F2-9671B224E60F}"/>
    <cellStyle name="Normal 2 4 5 2 2 4 2 4" xfId="28795" xr:uid="{82930AA6-436C-4860-8F5B-F4AE14071BEA}"/>
    <cellStyle name="Normal 2 4 5 2 2 4 2 5" xfId="20348" xr:uid="{DC39F0FB-9732-4C7E-98FE-8E8DC4F6DBC6}"/>
    <cellStyle name="Normal 2 4 5 2 2 4 3" xfId="5523" xr:uid="{00000000-0005-0000-0000-000053100000}"/>
    <cellStyle name="Normal 2 4 5 2 2 4 3 2" xfId="13973" xr:uid="{D2C7DCA4-BA86-4376-AC88-38017460ADAF}"/>
    <cellStyle name="Normal 2 4 5 2 2 4 3 2 2" xfId="40147" xr:uid="{DA4A3786-324C-4350-9963-F392C6FF8E76}"/>
    <cellStyle name="Normal 2 4 5 2 2 4 3 3" xfId="30868" xr:uid="{471D0424-A4DD-4DA0-9AEA-D4C9B1831AF7}"/>
    <cellStyle name="Normal 2 4 5 2 2 4 3 4" xfId="22420" xr:uid="{FDAADDCE-B6EA-47F0-840D-EBB9B4893DA8}"/>
    <cellStyle name="Normal 2 4 5 2 2 4 4" xfId="9755" xr:uid="{F19E6E9A-75C5-4D2C-8B64-BE01275D36F9}"/>
    <cellStyle name="Normal 2 4 5 2 2 4 4 2" xfId="35930" xr:uid="{35446BCF-4C1E-4BE1-A18B-0CA6987CE674}"/>
    <cellStyle name="Normal 2 4 5 2 2 4 5" xfId="26650" xr:uid="{25E1755D-97D7-4846-9840-9F8F18C72114}"/>
    <cellStyle name="Normal 2 4 5 2 2 4 6" xfId="18203" xr:uid="{8F367E92-0D8A-4FE2-B6BB-3A552CC5EC57}"/>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547D263F-DCB0-4CC3-B8C3-AB7B96FAAE3C}"/>
    <cellStyle name="Normal 2 4 5 2 2 5 2 2 2 2" xfId="42705" xr:uid="{BD6DFADB-A48B-407B-99D0-8A1B3FDA45D5}"/>
    <cellStyle name="Normal 2 4 5 2 2 5 2 2 3" xfId="33426" xr:uid="{B2B778D0-9C0B-4228-8947-CA049D06B86F}"/>
    <cellStyle name="Normal 2 4 5 2 2 5 2 2 4" xfId="24978" xr:uid="{E102FC5A-3D85-49DC-96A8-51A435A486EE}"/>
    <cellStyle name="Normal 2 4 5 2 2 5 2 3" xfId="12313" xr:uid="{9E7EF273-DA15-40B1-B280-85C66D8B8D3B}"/>
    <cellStyle name="Normal 2 4 5 2 2 5 2 3 2" xfId="38488" xr:uid="{F28AA777-5436-4C66-A935-608B24848D16}"/>
    <cellStyle name="Normal 2 4 5 2 2 5 2 4" xfId="29208" xr:uid="{6EDB773E-7942-40A9-9FE8-CF6D71BFBC87}"/>
    <cellStyle name="Normal 2 4 5 2 2 5 2 5" xfId="20761" xr:uid="{8EFB2F28-A796-44E8-AF75-C1E3B4F49BB7}"/>
    <cellStyle name="Normal 2 4 5 2 2 5 3" xfId="5936" xr:uid="{00000000-0005-0000-0000-000057100000}"/>
    <cellStyle name="Normal 2 4 5 2 2 5 3 2" xfId="14386" xr:uid="{E99CB698-9DA2-4CDA-9584-FCBC0B9EE184}"/>
    <cellStyle name="Normal 2 4 5 2 2 5 3 2 2" xfId="40560" xr:uid="{4BFF50B4-5366-4488-8BC2-9EA8E3024E62}"/>
    <cellStyle name="Normal 2 4 5 2 2 5 3 3" xfId="31281" xr:uid="{0FBA1982-B90F-4EB6-A87B-2EFECFC1441C}"/>
    <cellStyle name="Normal 2 4 5 2 2 5 3 4" xfId="22833" xr:uid="{3E227693-DA5C-4E34-BA85-C372E8C942E8}"/>
    <cellStyle name="Normal 2 4 5 2 2 5 4" xfId="10168" xr:uid="{2F09E660-AFE0-47E3-B6CC-8489F0E1CC45}"/>
    <cellStyle name="Normal 2 4 5 2 2 5 4 2" xfId="36343" xr:uid="{665ADC17-8F7F-47BC-982B-425B35CDE05E}"/>
    <cellStyle name="Normal 2 4 5 2 2 5 5" xfId="27063" xr:uid="{21A273EC-185C-45B6-BE5D-ED5E27BBAFC4}"/>
    <cellStyle name="Normal 2 4 5 2 2 5 6" xfId="18616" xr:uid="{5BD2D89C-4CCA-4B33-BEE7-B97639C94805}"/>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5D43C17D-3CFF-4C2D-854E-5F627FB12A1E}"/>
    <cellStyle name="Normal 2 4 5 2 2 6 2 2 2 2" xfId="43118" xr:uid="{32FC1B50-D217-4949-B2D3-1D26312F2F26}"/>
    <cellStyle name="Normal 2 4 5 2 2 6 2 2 3" xfId="33839" xr:uid="{FF707377-BE74-4E65-958D-15A15DBA63D6}"/>
    <cellStyle name="Normal 2 4 5 2 2 6 2 2 4" xfId="25391" xr:uid="{313CCFBC-DAB9-4836-87D0-E4C8EB6B399F}"/>
    <cellStyle name="Normal 2 4 5 2 2 6 2 3" xfId="12726" xr:uid="{46F52D19-330C-43DD-88F6-49AC9838C494}"/>
    <cellStyle name="Normal 2 4 5 2 2 6 2 3 2" xfId="38901" xr:uid="{55EFE36B-2E24-4F67-829D-45AF47E49447}"/>
    <cellStyle name="Normal 2 4 5 2 2 6 2 4" xfId="29621" xr:uid="{9A16E10A-3064-4127-B250-AB5F74EF879B}"/>
    <cellStyle name="Normal 2 4 5 2 2 6 2 5" xfId="21174" xr:uid="{A67E7E3F-60BC-4152-A8F0-929A304FFD20}"/>
    <cellStyle name="Normal 2 4 5 2 2 6 3" xfId="6349" xr:uid="{00000000-0005-0000-0000-00005B100000}"/>
    <cellStyle name="Normal 2 4 5 2 2 6 3 2" xfId="14799" xr:uid="{EBDB4E21-2C7B-4C1F-9EDA-4EA18ADE1308}"/>
    <cellStyle name="Normal 2 4 5 2 2 6 3 2 2" xfId="40973" xr:uid="{3AAEF59F-35AC-408A-B10B-C38B3ADFE4F2}"/>
    <cellStyle name="Normal 2 4 5 2 2 6 3 3" xfId="31694" xr:uid="{508ADEE5-7970-4338-8B46-471BC66F22C0}"/>
    <cellStyle name="Normal 2 4 5 2 2 6 3 4" xfId="23246" xr:uid="{0752BE6F-EC78-4629-850B-32FD2635138B}"/>
    <cellStyle name="Normal 2 4 5 2 2 6 4" xfId="10581" xr:uid="{EDFA9FC9-1103-44D5-BC19-BC3CE55287B2}"/>
    <cellStyle name="Normal 2 4 5 2 2 6 4 2" xfId="36756" xr:uid="{3063D070-C9EF-4E0D-8C6A-B880629C617A}"/>
    <cellStyle name="Normal 2 4 5 2 2 6 5" xfId="27476" xr:uid="{7CEA79CF-A66C-4729-8ACB-99C72EED6D6E}"/>
    <cellStyle name="Normal 2 4 5 2 2 6 6" xfId="19029" xr:uid="{22E3AD66-CA61-483D-AB74-0E166D4A845C}"/>
    <cellStyle name="Normal 2 4 5 2 2 7" xfId="2479" xr:uid="{00000000-0005-0000-0000-00005C100000}"/>
    <cellStyle name="Normal 2 4 5 2 2 7 2" xfId="6762" xr:uid="{00000000-0005-0000-0000-00005D100000}"/>
    <cellStyle name="Normal 2 4 5 2 2 7 2 2" xfId="15212" xr:uid="{E16E51A5-BBD4-4E49-A258-B67D27AD0CCD}"/>
    <cellStyle name="Normal 2 4 5 2 2 7 2 2 2" xfId="41386" xr:uid="{637396D7-0A4E-4404-9774-CD569292A3ED}"/>
    <cellStyle name="Normal 2 4 5 2 2 7 2 3" xfId="32107" xr:uid="{55A39DDF-9B78-4439-AA49-C3DFD6530C60}"/>
    <cellStyle name="Normal 2 4 5 2 2 7 2 4" xfId="23659" xr:uid="{70AEF1EA-153C-40F6-9256-AC99FB193A8A}"/>
    <cellStyle name="Normal 2 4 5 2 2 7 3" xfId="10994" xr:uid="{5514A6D3-568A-4DAF-B168-F130135A4A51}"/>
    <cellStyle name="Normal 2 4 5 2 2 7 3 2" xfId="37169" xr:uid="{BF255F2F-1FDD-4FDF-BE71-9DB42A47140B}"/>
    <cellStyle name="Normal 2 4 5 2 2 7 4" xfId="27889" xr:uid="{720CED2F-8D6F-4BB8-B5F8-DF4268E0859F}"/>
    <cellStyle name="Normal 2 4 5 2 2 7 5" xfId="19442" xr:uid="{B72D4328-31C5-464A-93CC-DD7577B966DB}"/>
    <cellStyle name="Normal 2 4 5 2 2 8" xfId="4696" xr:uid="{00000000-0005-0000-0000-00005E100000}"/>
    <cellStyle name="Normal 2 4 5 2 2 8 2" xfId="13146" xr:uid="{8A3BD040-9EBA-4613-AC6F-79C1DCF94982}"/>
    <cellStyle name="Normal 2 4 5 2 2 8 2 2" xfId="39320" xr:uid="{FA00C5E3-159F-4660-861F-71469FBC2D92}"/>
    <cellStyle name="Normal 2 4 5 2 2 8 3" xfId="30041" xr:uid="{AC32A10A-C500-463B-A6A8-8D653EC13C69}"/>
    <cellStyle name="Normal 2 4 5 2 2 8 4" xfId="21593" xr:uid="{577F74E9-DDFA-42BE-8EB2-CFA266A23EE7}"/>
    <cellStyle name="Normal 2 4 5 2 2 9" xfId="8928" xr:uid="{60C19780-D89B-4AD1-B5C5-239317B22168}"/>
    <cellStyle name="Normal 2 4 5 2 2 9 2" xfId="35103" xr:uid="{4E9C9699-C49F-42B8-90A6-7FFFB644460E}"/>
    <cellStyle name="Normal 2 4 5 2 3" xfId="307" xr:uid="{00000000-0005-0000-0000-00005F100000}"/>
    <cellStyle name="Normal 2 4 5 2 3 10" xfId="25825" xr:uid="{548EA212-0B32-42BA-A392-C8612383DCC0}"/>
    <cellStyle name="Normal 2 4 5 2 3 11" xfId="17378" xr:uid="{8F29FC85-E870-4617-B35A-C006DD6B1277}"/>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D48CC11C-63A3-4A59-8770-A755F21A07E5}"/>
    <cellStyle name="Normal 2 4 5 2 3 2 2 2 2 2" xfId="41881" xr:uid="{5E039F4A-DD36-46F7-A015-9AE2236B6BF9}"/>
    <cellStyle name="Normal 2 4 5 2 3 2 2 2 3" xfId="32602" xr:uid="{C1E4EA98-E914-47F0-A5BB-1F59FED7366B}"/>
    <cellStyle name="Normal 2 4 5 2 3 2 2 2 4" xfId="24154" xr:uid="{935FA36E-1402-4634-9D86-658130CA0FE7}"/>
    <cellStyle name="Normal 2 4 5 2 3 2 2 3" xfId="11489" xr:uid="{AB87D2F9-33E8-4170-A887-DF31924FC4AD}"/>
    <cellStyle name="Normal 2 4 5 2 3 2 2 3 2" xfId="37664" xr:uid="{D38065D4-70BD-4F12-BA72-012DAC47A91B}"/>
    <cellStyle name="Normal 2 4 5 2 3 2 2 4" xfId="28384" xr:uid="{82012D6E-2A2B-472C-9937-CDFE4CE30C96}"/>
    <cellStyle name="Normal 2 4 5 2 3 2 2 5" xfId="19937" xr:uid="{26E58B83-D54D-480B-8B57-36BC4EABC9DC}"/>
    <cellStyle name="Normal 2 4 5 2 3 2 3" xfId="5112" xr:uid="{00000000-0005-0000-0000-000063100000}"/>
    <cellStyle name="Normal 2 4 5 2 3 2 3 2" xfId="13562" xr:uid="{2F8A12E9-545D-41B3-B40D-AE0000338240}"/>
    <cellStyle name="Normal 2 4 5 2 3 2 3 2 2" xfId="39736" xr:uid="{926C4322-0275-44ED-9A97-E3DBD58852A1}"/>
    <cellStyle name="Normal 2 4 5 2 3 2 3 3" xfId="30457" xr:uid="{D90AB4C8-066C-458D-98F5-6D063F10D009}"/>
    <cellStyle name="Normal 2 4 5 2 3 2 3 4" xfId="22009" xr:uid="{AC3D90C5-FEB6-4E05-A6A2-968785463A09}"/>
    <cellStyle name="Normal 2 4 5 2 3 2 4" xfId="9344" xr:uid="{BD8F973F-E0B2-401F-9CB4-D387FF7285A2}"/>
    <cellStyle name="Normal 2 4 5 2 3 2 4 2" xfId="35519" xr:uid="{78E6D768-2513-4C96-B189-672032D0CD8A}"/>
    <cellStyle name="Normal 2 4 5 2 3 2 5" xfId="34691" xr:uid="{1F7110F9-ED84-49B5-A3E2-ADF31C49B4BE}"/>
    <cellStyle name="Normal 2 4 5 2 3 2 6" xfId="26239" xr:uid="{701E2F85-EA34-4770-8AF1-A78780D8E098}"/>
    <cellStyle name="Normal 2 4 5 2 3 2 7" xfId="17792" xr:uid="{F62AC21B-5DA0-4DA5-A07D-52BEB9BE7038}"/>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309D1C40-3661-4454-A871-B9CAB1543DC0}"/>
    <cellStyle name="Normal 2 4 5 2 3 3 2 2 2 2" xfId="42294" xr:uid="{CC9EB6AE-E06F-4807-85FF-3BFFBC311EAC}"/>
    <cellStyle name="Normal 2 4 5 2 3 3 2 2 3" xfId="33015" xr:uid="{DDCFE1D0-0BA4-4F30-9FC1-D18BA2FC4E46}"/>
    <cellStyle name="Normal 2 4 5 2 3 3 2 2 4" xfId="24567" xr:uid="{E6B9645B-C4AD-4CCC-BFC9-01477AE38286}"/>
    <cellStyle name="Normal 2 4 5 2 3 3 2 3" xfId="11902" xr:uid="{CD62388B-CA20-45B4-85EC-4B9EDD431629}"/>
    <cellStyle name="Normal 2 4 5 2 3 3 2 3 2" xfId="38077" xr:uid="{5A3B6D0A-1BB7-4558-AB81-412AEEF917FB}"/>
    <cellStyle name="Normal 2 4 5 2 3 3 2 4" xfId="28797" xr:uid="{F21DC3D4-9E81-4BA2-892C-EE095E7ADE20}"/>
    <cellStyle name="Normal 2 4 5 2 3 3 2 5" xfId="20350" xr:uid="{32C6F3F4-516A-49BD-8369-227FBAB23942}"/>
    <cellStyle name="Normal 2 4 5 2 3 3 3" xfId="5525" xr:uid="{00000000-0005-0000-0000-000067100000}"/>
    <cellStyle name="Normal 2 4 5 2 3 3 3 2" xfId="13975" xr:uid="{75BAE90C-0DFA-46D0-A980-3DA86B23E451}"/>
    <cellStyle name="Normal 2 4 5 2 3 3 3 2 2" xfId="40149" xr:uid="{3951032B-EC77-4FF4-9387-CF0950AF3DC5}"/>
    <cellStyle name="Normal 2 4 5 2 3 3 3 3" xfId="30870" xr:uid="{7350668B-E3D5-4D10-9213-2D762F205657}"/>
    <cellStyle name="Normal 2 4 5 2 3 3 3 4" xfId="22422" xr:uid="{B3070920-2A0D-4786-AF15-D7C86C670FE5}"/>
    <cellStyle name="Normal 2 4 5 2 3 3 4" xfId="9757" xr:uid="{78C1149A-87F1-4F10-9810-047E97A32FB4}"/>
    <cellStyle name="Normal 2 4 5 2 3 3 4 2" xfId="35932" xr:uid="{ACE83982-8D4B-47AE-B2F4-51F8E0E314F0}"/>
    <cellStyle name="Normal 2 4 5 2 3 3 5" xfId="26652" xr:uid="{48D3806A-EB29-4E8F-8957-4DA8ADB0F4AC}"/>
    <cellStyle name="Normal 2 4 5 2 3 3 6" xfId="18205" xr:uid="{97D9E575-D3A6-496D-A187-875930C8947F}"/>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D76320F3-3BC2-4BB5-ABF8-3651B3101007}"/>
    <cellStyle name="Normal 2 4 5 2 3 4 2 2 2 2" xfId="42707" xr:uid="{E704C7C6-BDC0-4F7C-850E-73EC2A371598}"/>
    <cellStyle name="Normal 2 4 5 2 3 4 2 2 3" xfId="33428" xr:uid="{B486673D-C149-4E10-A619-57AC6CD0C49F}"/>
    <cellStyle name="Normal 2 4 5 2 3 4 2 2 4" xfId="24980" xr:uid="{7E39BFD5-3DE7-465F-B1D4-DD462F5ABB93}"/>
    <cellStyle name="Normal 2 4 5 2 3 4 2 3" xfId="12315" xr:uid="{D4602228-8386-4997-8438-2AF11C5F5CFC}"/>
    <cellStyle name="Normal 2 4 5 2 3 4 2 3 2" xfId="38490" xr:uid="{3E6E3810-546B-47F6-B3A9-1AA3B2343CD2}"/>
    <cellStyle name="Normal 2 4 5 2 3 4 2 4" xfId="29210" xr:uid="{F6BB884F-87CC-4391-8762-6C1A5B16DB75}"/>
    <cellStyle name="Normal 2 4 5 2 3 4 2 5" xfId="20763" xr:uid="{2FEE47EB-77A2-4B56-A972-1E2EF617104D}"/>
    <cellStyle name="Normal 2 4 5 2 3 4 3" xfId="5938" xr:uid="{00000000-0005-0000-0000-00006B100000}"/>
    <cellStyle name="Normal 2 4 5 2 3 4 3 2" xfId="14388" xr:uid="{DAE906F2-4E56-4630-B0B6-064C0D81A3A2}"/>
    <cellStyle name="Normal 2 4 5 2 3 4 3 2 2" xfId="40562" xr:uid="{163E2CE8-3739-4BD2-93B0-F649950D6C65}"/>
    <cellStyle name="Normal 2 4 5 2 3 4 3 3" xfId="31283" xr:uid="{3669205C-13CB-4013-81CD-B024E9068607}"/>
    <cellStyle name="Normal 2 4 5 2 3 4 3 4" xfId="22835" xr:uid="{F0FF9BE7-C580-4FFD-AA18-BA90F123BF58}"/>
    <cellStyle name="Normal 2 4 5 2 3 4 4" xfId="10170" xr:uid="{007CF22B-FA2F-4832-B06F-7E8D2532081A}"/>
    <cellStyle name="Normal 2 4 5 2 3 4 4 2" xfId="36345" xr:uid="{62BDBA3F-C7FC-4F3B-BBC2-9104424D6624}"/>
    <cellStyle name="Normal 2 4 5 2 3 4 5" xfId="27065" xr:uid="{058DE1D5-41A0-4936-BFBF-AE0A1123B2DF}"/>
    <cellStyle name="Normal 2 4 5 2 3 4 6" xfId="18618" xr:uid="{F1C757CA-2F09-446A-AF27-EC3393ADAC33}"/>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8F0CA746-CEDF-4CA5-A37B-31AEFB2F74DD}"/>
    <cellStyle name="Normal 2 4 5 2 3 5 2 2 2 2" xfId="43120" xr:uid="{1F61E3A9-11CB-4D2A-A79F-52422FDF3170}"/>
    <cellStyle name="Normal 2 4 5 2 3 5 2 2 3" xfId="33841" xr:uid="{A432E827-934C-4779-9E38-40B463410122}"/>
    <cellStyle name="Normal 2 4 5 2 3 5 2 2 4" xfId="25393" xr:uid="{5543F274-95A1-4FD7-B836-8306A123338C}"/>
    <cellStyle name="Normal 2 4 5 2 3 5 2 3" xfId="12728" xr:uid="{5F846291-D120-4B7D-BE00-A2B855B770F3}"/>
    <cellStyle name="Normal 2 4 5 2 3 5 2 3 2" xfId="38903" xr:uid="{F82C41E1-7328-403A-8EB8-CD239327FE3C}"/>
    <cellStyle name="Normal 2 4 5 2 3 5 2 4" xfId="29623" xr:uid="{91AF3D07-E9F7-4CA3-895D-A5A92DAE1DC9}"/>
    <cellStyle name="Normal 2 4 5 2 3 5 2 5" xfId="21176" xr:uid="{9974A0F7-E462-4275-8279-F58CB1C2FF20}"/>
    <cellStyle name="Normal 2 4 5 2 3 5 3" xfId="6351" xr:uid="{00000000-0005-0000-0000-00006F100000}"/>
    <cellStyle name="Normal 2 4 5 2 3 5 3 2" xfId="14801" xr:uid="{7A8C4B52-2E18-4BE0-BCBE-60AF1F811C79}"/>
    <cellStyle name="Normal 2 4 5 2 3 5 3 2 2" xfId="40975" xr:uid="{3879A52C-DB22-474A-A212-73C5BDA3B39D}"/>
    <cellStyle name="Normal 2 4 5 2 3 5 3 3" xfId="31696" xr:uid="{62FB8181-9516-4EAF-AE62-49C55B912714}"/>
    <cellStyle name="Normal 2 4 5 2 3 5 3 4" xfId="23248" xr:uid="{EC60876E-8FE3-4279-9772-DABA44AA132A}"/>
    <cellStyle name="Normal 2 4 5 2 3 5 4" xfId="10583" xr:uid="{3F68DC3A-EFB0-45D1-9F68-C36B8748E6CE}"/>
    <cellStyle name="Normal 2 4 5 2 3 5 4 2" xfId="36758" xr:uid="{9CFD0570-3B4D-4488-9129-A26230619CDE}"/>
    <cellStyle name="Normal 2 4 5 2 3 5 5" xfId="27478" xr:uid="{B2C3DFA3-95E8-47A6-968B-E7BFFC18F0A5}"/>
    <cellStyle name="Normal 2 4 5 2 3 5 6" xfId="19031" xr:uid="{2D506147-0114-4F57-AC88-E3EF1F843829}"/>
    <cellStyle name="Normal 2 4 5 2 3 6" xfId="2481" xr:uid="{00000000-0005-0000-0000-000070100000}"/>
    <cellStyle name="Normal 2 4 5 2 3 6 2" xfId="6764" xr:uid="{00000000-0005-0000-0000-000071100000}"/>
    <cellStyle name="Normal 2 4 5 2 3 6 2 2" xfId="15214" xr:uid="{9B64EC00-34A5-4D48-BE78-DE95FB610146}"/>
    <cellStyle name="Normal 2 4 5 2 3 6 2 2 2" xfId="41388" xr:uid="{0B614546-E26D-438D-A0AC-F36725B81EE8}"/>
    <cellStyle name="Normal 2 4 5 2 3 6 2 3" xfId="32109" xr:uid="{E16CAD66-4792-4E26-8C21-99F23F90E55E}"/>
    <cellStyle name="Normal 2 4 5 2 3 6 2 4" xfId="23661" xr:uid="{58719DE2-5943-4FA9-87DE-A414E50C33E4}"/>
    <cellStyle name="Normal 2 4 5 2 3 6 3" xfId="10996" xr:uid="{665D66EC-3D55-4F24-A7A1-15AC77D53920}"/>
    <cellStyle name="Normal 2 4 5 2 3 6 3 2" xfId="37171" xr:uid="{123B3982-63FF-44B1-952E-BDBDA3150C30}"/>
    <cellStyle name="Normal 2 4 5 2 3 6 4" xfId="27891" xr:uid="{C5D698DE-E89D-4D78-A15A-893D176F1853}"/>
    <cellStyle name="Normal 2 4 5 2 3 6 5" xfId="19444" xr:uid="{DD5947DA-4966-46D0-A66D-9CACB19F6C4A}"/>
    <cellStyle name="Normal 2 4 5 2 3 7" xfId="4698" xr:uid="{00000000-0005-0000-0000-000072100000}"/>
    <cellStyle name="Normal 2 4 5 2 3 7 2" xfId="13148" xr:uid="{2389442E-A9EB-466F-8925-F58094053786}"/>
    <cellStyle name="Normal 2 4 5 2 3 7 2 2" xfId="39322" xr:uid="{9229C637-B738-4686-B206-C1EE51B05CE4}"/>
    <cellStyle name="Normal 2 4 5 2 3 7 3" xfId="30043" xr:uid="{4E2F1D01-8333-4D9E-ADF4-6D4F4C1B7266}"/>
    <cellStyle name="Normal 2 4 5 2 3 7 4" xfId="21595" xr:uid="{4B93F044-FF07-490B-AD87-27AD20DCD1D5}"/>
    <cellStyle name="Normal 2 4 5 2 3 8" xfId="8930" xr:uid="{EE94BC22-7BDD-41F1-BD60-1D1E3C72213E}"/>
    <cellStyle name="Normal 2 4 5 2 3 8 2" xfId="35105" xr:uid="{F5BF69AC-E3D4-4553-95EA-29DF46760153}"/>
    <cellStyle name="Normal 2 4 5 2 3 9" xfId="34273" xr:uid="{0D89C454-3366-4B38-A498-F3A9D2E653FD}"/>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FC85975C-EFC6-4AF4-B7E4-B86F04825646}"/>
    <cellStyle name="Normal 2 4 5 2 4 2 2 2 2" xfId="41878" xr:uid="{8B9AF1B4-200C-4670-9827-381CC783458C}"/>
    <cellStyle name="Normal 2 4 5 2 4 2 2 3" xfId="32599" xr:uid="{50A2A6FE-D166-4578-B796-F10461A22510}"/>
    <cellStyle name="Normal 2 4 5 2 4 2 2 4" xfId="24151" xr:uid="{51DC88F4-03D5-42AA-A7D4-4971E6712069}"/>
    <cellStyle name="Normal 2 4 5 2 4 2 3" xfId="11486" xr:uid="{A2EB9EFB-B0AC-447D-8D5A-43F3C6037AF2}"/>
    <cellStyle name="Normal 2 4 5 2 4 2 3 2" xfId="37661" xr:uid="{D9A81101-7D0E-4A7F-B3C0-51F8DFD9A8E3}"/>
    <cellStyle name="Normal 2 4 5 2 4 2 4" xfId="28381" xr:uid="{33796383-66AE-4A05-946D-FF150C954449}"/>
    <cellStyle name="Normal 2 4 5 2 4 2 5" xfId="19934" xr:uid="{56DE5C2E-712A-447C-9987-2EAA8AE8E2A9}"/>
    <cellStyle name="Normal 2 4 5 2 4 3" xfId="5109" xr:uid="{00000000-0005-0000-0000-000076100000}"/>
    <cellStyle name="Normal 2 4 5 2 4 3 2" xfId="13559" xr:uid="{3E9FF0BC-3FD6-43B3-BBE4-98A48B9D2229}"/>
    <cellStyle name="Normal 2 4 5 2 4 3 2 2" xfId="39733" xr:uid="{51CB8C97-053A-45F3-B164-FCBA77B939E0}"/>
    <cellStyle name="Normal 2 4 5 2 4 3 3" xfId="30454" xr:uid="{7200E6EB-3303-486B-AD15-693D4C709293}"/>
    <cellStyle name="Normal 2 4 5 2 4 3 4" xfId="22006" xr:uid="{73684706-E89D-4FF5-A1E1-CB91A6F35889}"/>
    <cellStyle name="Normal 2 4 5 2 4 4" xfId="9341" xr:uid="{B5A2BA70-DD6B-4E6F-8BDE-2C42A59F8D46}"/>
    <cellStyle name="Normal 2 4 5 2 4 4 2" xfId="35516" xr:uid="{159B1293-79A4-430A-B4F3-9D483173067F}"/>
    <cellStyle name="Normal 2 4 5 2 4 5" xfId="34688" xr:uid="{21A021BB-0130-43B6-BA63-E3C65F627F5A}"/>
    <cellStyle name="Normal 2 4 5 2 4 6" xfId="26236" xr:uid="{D74B06A9-D25E-4BE4-89C8-50C39975B706}"/>
    <cellStyle name="Normal 2 4 5 2 4 7" xfId="17789" xr:uid="{57437872-4D1B-4325-BC9D-6810CAD8024B}"/>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594F33E4-B0BB-4276-A500-FC37E72EE0B4}"/>
    <cellStyle name="Normal 2 4 5 2 5 2 2 2 2" xfId="42291" xr:uid="{6F0A450E-400A-4507-AB7E-733A9C58F15A}"/>
    <cellStyle name="Normal 2 4 5 2 5 2 2 3" xfId="33012" xr:uid="{6B315171-3BA1-43AC-B48E-E546AA811914}"/>
    <cellStyle name="Normal 2 4 5 2 5 2 2 4" xfId="24564" xr:uid="{3BF42E06-DD76-4A3F-BC36-930184BC4B65}"/>
    <cellStyle name="Normal 2 4 5 2 5 2 3" xfId="11899" xr:uid="{4402C984-621B-4264-A23D-5F2601D1B83C}"/>
    <cellStyle name="Normal 2 4 5 2 5 2 3 2" xfId="38074" xr:uid="{31500712-670C-49DA-87AB-2385AC4FEB9D}"/>
    <cellStyle name="Normal 2 4 5 2 5 2 4" xfId="28794" xr:uid="{CB616FD6-AA51-4F76-BD8F-D7376146286A}"/>
    <cellStyle name="Normal 2 4 5 2 5 2 5" xfId="20347" xr:uid="{3C823AEA-ED81-42E2-BE42-3181BE331A7E}"/>
    <cellStyle name="Normal 2 4 5 2 5 3" xfId="5522" xr:uid="{00000000-0005-0000-0000-00007A100000}"/>
    <cellStyle name="Normal 2 4 5 2 5 3 2" xfId="13972" xr:uid="{9FB40600-ECB8-4F2C-AA9B-3F4310AA9E83}"/>
    <cellStyle name="Normal 2 4 5 2 5 3 2 2" xfId="40146" xr:uid="{BBE4B773-2FB7-402E-B5C7-1DE8B660306E}"/>
    <cellStyle name="Normal 2 4 5 2 5 3 3" xfId="30867" xr:uid="{0A6F0148-EA2D-4703-9B7F-69E6FE9F0484}"/>
    <cellStyle name="Normal 2 4 5 2 5 3 4" xfId="22419" xr:uid="{E9995FBA-96E3-4C30-8F01-D3B50CF84B2F}"/>
    <cellStyle name="Normal 2 4 5 2 5 4" xfId="9754" xr:uid="{6BAE2A35-5FEF-4115-9BCA-6E1865107288}"/>
    <cellStyle name="Normal 2 4 5 2 5 4 2" xfId="35929" xr:uid="{CFE5ADE3-F926-4F49-8AAE-787CC155CA4C}"/>
    <cellStyle name="Normal 2 4 5 2 5 5" xfId="26649" xr:uid="{8A4A6CC4-F16F-42D3-9B08-131625E29F11}"/>
    <cellStyle name="Normal 2 4 5 2 5 6" xfId="18202" xr:uid="{0AC25737-8F41-45F6-8D17-D6D3C5DC30BD}"/>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84D2FC2C-6239-4E24-8D82-7A0679FE5FE1}"/>
    <cellStyle name="Normal 2 4 5 2 6 2 2 2 2" xfId="42704" xr:uid="{FA9D4E2F-7B36-4A88-92EE-9C2C90258E99}"/>
    <cellStyle name="Normal 2 4 5 2 6 2 2 3" xfId="33425" xr:uid="{9DF3BEF5-C083-44CB-BDB7-2A83CC47E6B1}"/>
    <cellStyle name="Normal 2 4 5 2 6 2 2 4" xfId="24977" xr:uid="{E8E9A04E-FE39-41E6-87B3-AD90F14F4557}"/>
    <cellStyle name="Normal 2 4 5 2 6 2 3" xfId="12312" xr:uid="{A9D209A9-6DF0-415C-9398-62EA7A435D83}"/>
    <cellStyle name="Normal 2 4 5 2 6 2 3 2" xfId="38487" xr:uid="{37D6F346-B82E-4B1E-850E-20A14D2BA4DC}"/>
    <cellStyle name="Normal 2 4 5 2 6 2 4" xfId="29207" xr:uid="{289434F3-DA17-45A6-99E5-973FCA65C25B}"/>
    <cellStyle name="Normal 2 4 5 2 6 2 5" xfId="20760" xr:uid="{8590B3FA-6911-4B30-AF72-92A840056114}"/>
    <cellStyle name="Normal 2 4 5 2 6 3" xfId="5935" xr:uid="{00000000-0005-0000-0000-00007E100000}"/>
    <cellStyle name="Normal 2 4 5 2 6 3 2" xfId="14385" xr:uid="{8534B418-AF5D-467A-B7E9-6C17FB2E39C2}"/>
    <cellStyle name="Normal 2 4 5 2 6 3 2 2" xfId="40559" xr:uid="{4E11F0C2-E306-47C8-9B0A-939D264210AC}"/>
    <cellStyle name="Normal 2 4 5 2 6 3 3" xfId="31280" xr:uid="{1B8A0F1E-9B9A-4491-99BB-9CB9D1985AAF}"/>
    <cellStyle name="Normal 2 4 5 2 6 3 4" xfId="22832" xr:uid="{6580291C-C4DA-4284-8C74-826D08676FFB}"/>
    <cellStyle name="Normal 2 4 5 2 6 4" xfId="10167" xr:uid="{58D12FC9-3446-4FAB-BBC6-9C43AECE9505}"/>
    <cellStyle name="Normal 2 4 5 2 6 4 2" xfId="36342" xr:uid="{C0AE4543-9968-41DE-AB61-624A9B9BB880}"/>
    <cellStyle name="Normal 2 4 5 2 6 5" xfId="27062" xr:uid="{23B7289E-B2C8-46B8-929E-C23FDDF2C904}"/>
    <cellStyle name="Normal 2 4 5 2 6 6" xfId="18615" xr:uid="{D3464C8E-6CDD-445F-8762-4AD7E98279B7}"/>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B36B6D3B-49D6-48CC-A651-DFB389A6AB3E}"/>
    <cellStyle name="Normal 2 4 5 2 7 2 2 2 2" xfId="43117" xr:uid="{70AE9FFF-A5C6-434A-809E-8BA0531A86E0}"/>
    <cellStyle name="Normal 2 4 5 2 7 2 2 3" xfId="33838" xr:uid="{91FF5F72-5D41-411E-A30C-E07F96C3EFFB}"/>
    <cellStyle name="Normal 2 4 5 2 7 2 2 4" xfId="25390" xr:uid="{0EC2350F-90EB-4D5B-A92F-60B209FC1F13}"/>
    <cellStyle name="Normal 2 4 5 2 7 2 3" xfId="12725" xr:uid="{F6AA2B64-B070-4D63-8FE7-3F68A2E4800D}"/>
    <cellStyle name="Normal 2 4 5 2 7 2 3 2" xfId="38900" xr:uid="{B9E33CDE-546C-4BA4-8B86-A1C7044D563A}"/>
    <cellStyle name="Normal 2 4 5 2 7 2 4" xfId="29620" xr:uid="{B9A00FA8-C8A3-4073-9924-0C7E0D35ABB1}"/>
    <cellStyle name="Normal 2 4 5 2 7 2 5" xfId="21173" xr:uid="{E2A3744F-6899-4BE4-817A-3D1647507730}"/>
    <cellStyle name="Normal 2 4 5 2 7 3" xfId="6348" xr:uid="{00000000-0005-0000-0000-000082100000}"/>
    <cellStyle name="Normal 2 4 5 2 7 3 2" xfId="14798" xr:uid="{3CA688D5-3F3A-4EA2-8FE3-09A9CAA4C20D}"/>
    <cellStyle name="Normal 2 4 5 2 7 3 2 2" xfId="40972" xr:uid="{95C92710-95EC-4BF6-822D-B88227D46C3C}"/>
    <cellStyle name="Normal 2 4 5 2 7 3 3" xfId="31693" xr:uid="{E8FE2547-DB80-4F0C-8A26-AFBCDFFB75CE}"/>
    <cellStyle name="Normal 2 4 5 2 7 3 4" xfId="23245" xr:uid="{8EE40F32-8518-4397-BD33-7DF28E86A144}"/>
    <cellStyle name="Normal 2 4 5 2 7 4" xfId="10580" xr:uid="{9D0F60F6-DD33-40A5-85A2-924BF3B59956}"/>
    <cellStyle name="Normal 2 4 5 2 7 4 2" xfId="36755" xr:uid="{2DAC38EE-5FB1-48B7-8208-DCDFC86EF4F5}"/>
    <cellStyle name="Normal 2 4 5 2 7 5" xfId="27475" xr:uid="{080C3C6F-5421-4256-8E58-634AFB0C12D2}"/>
    <cellStyle name="Normal 2 4 5 2 7 6" xfId="19028" xr:uid="{7095967A-979D-4D73-BED4-C19A1C1D825B}"/>
    <cellStyle name="Normal 2 4 5 2 8" xfId="2478" xr:uid="{00000000-0005-0000-0000-000083100000}"/>
    <cellStyle name="Normal 2 4 5 2 8 2" xfId="6761" xr:uid="{00000000-0005-0000-0000-000084100000}"/>
    <cellStyle name="Normal 2 4 5 2 8 2 2" xfId="15211" xr:uid="{72E60AEC-EC3D-478D-B12F-60D75DF2BA12}"/>
    <cellStyle name="Normal 2 4 5 2 8 2 2 2" xfId="41385" xr:uid="{9DF87117-AB77-448A-932F-43CCBF098324}"/>
    <cellStyle name="Normal 2 4 5 2 8 2 3" xfId="32106" xr:uid="{12B2AA98-1AE4-4229-BADF-3105CE2AEDED}"/>
    <cellStyle name="Normal 2 4 5 2 8 2 4" xfId="23658" xr:uid="{1E512C4C-FC6E-4017-82C4-184FA87A57DE}"/>
    <cellStyle name="Normal 2 4 5 2 8 3" xfId="10993" xr:uid="{B4ABFE66-0539-4641-A8FA-112B82D1E66F}"/>
    <cellStyle name="Normal 2 4 5 2 8 3 2" xfId="37168" xr:uid="{C9D60306-EAAD-4738-820E-4FBDAE4A6EFD}"/>
    <cellStyle name="Normal 2 4 5 2 8 4" xfId="27888" xr:uid="{94BC8391-26B1-4198-B2AB-C7964F3C764F}"/>
    <cellStyle name="Normal 2 4 5 2 8 5" xfId="19441" xr:uid="{3E19CB83-90D8-4F84-9480-0E5BBC431ED7}"/>
    <cellStyle name="Normal 2 4 5 2 9" xfId="4695" xr:uid="{00000000-0005-0000-0000-000085100000}"/>
    <cellStyle name="Normal 2 4 5 2 9 2" xfId="13145" xr:uid="{C24C1456-D9D8-4610-8475-E0087C62BF88}"/>
    <cellStyle name="Normal 2 4 5 2 9 2 2" xfId="39319" xr:uid="{4627CBDF-4676-4F29-942B-98D0A742F58E}"/>
    <cellStyle name="Normal 2 4 5 2 9 3" xfId="30040" xr:uid="{1FD46BEE-08B7-43D6-ABD6-2CBDAB2B3506}"/>
    <cellStyle name="Normal 2 4 5 2 9 4" xfId="21592" xr:uid="{BE3DAE63-CB05-4FFF-AAA2-AF2DBC3A6001}"/>
    <cellStyle name="Normal 2 4 5 3" xfId="308" xr:uid="{00000000-0005-0000-0000-000086100000}"/>
    <cellStyle name="Normal 2 4 5 3 10" xfId="34274" xr:uid="{5F85C02D-2177-431C-BCAD-41A40EAECC6F}"/>
    <cellStyle name="Normal 2 4 5 3 11" xfId="25826" xr:uid="{08CA3296-7331-4E45-B1BC-7C00CE9495A2}"/>
    <cellStyle name="Normal 2 4 5 3 12" xfId="17379" xr:uid="{63AA38AA-860D-4BCB-AA6B-C57AA4C8810E}"/>
    <cellStyle name="Normal 2 4 5 3 2" xfId="309" xr:uid="{00000000-0005-0000-0000-000087100000}"/>
    <cellStyle name="Normal 2 4 5 3 2 10" xfId="25827" xr:uid="{431FAEA8-312C-47A9-BBC3-A2EA3CA55D75}"/>
    <cellStyle name="Normal 2 4 5 3 2 11" xfId="17380" xr:uid="{DD1E8307-4129-4EA4-A2C6-2C7C93C4E3C8}"/>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030FD394-90F5-4C73-B5A7-770205AB9475}"/>
    <cellStyle name="Normal 2 4 5 3 2 2 2 2 2 2" xfId="41883" xr:uid="{F90CB831-B042-4EFB-A0F3-A1F79053D8CE}"/>
    <cellStyle name="Normal 2 4 5 3 2 2 2 2 3" xfId="32604" xr:uid="{8209538A-2FF2-413D-B478-F01259B55479}"/>
    <cellStyle name="Normal 2 4 5 3 2 2 2 2 4" xfId="24156" xr:uid="{B3C542EC-DE9C-4F31-B9B2-81ED7EFF35DB}"/>
    <cellStyle name="Normal 2 4 5 3 2 2 2 3" xfId="11491" xr:uid="{0F544197-08EB-45A7-BA8A-59B573726F08}"/>
    <cellStyle name="Normal 2 4 5 3 2 2 2 3 2" xfId="37666" xr:uid="{5EF85D11-FA17-4641-9355-03583120A385}"/>
    <cellStyle name="Normal 2 4 5 3 2 2 2 4" xfId="28386" xr:uid="{600BA47C-1879-4BAA-8D2C-35B8F442E829}"/>
    <cellStyle name="Normal 2 4 5 3 2 2 2 5" xfId="19939" xr:uid="{7C9DCE51-C54B-4D4B-B33D-B9D6707F978A}"/>
    <cellStyle name="Normal 2 4 5 3 2 2 3" xfId="5114" xr:uid="{00000000-0005-0000-0000-00008B100000}"/>
    <cellStyle name="Normal 2 4 5 3 2 2 3 2" xfId="13564" xr:uid="{8DB74BCE-1FD7-4F32-9679-9CDD9527DD5A}"/>
    <cellStyle name="Normal 2 4 5 3 2 2 3 2 2" xfId="39738" xr:uid="{AE6240E5-E75E-4D77-8CA7-AD4D2684DBCA}"/>
    <cellStyle name="Normal 2 4 5 3 2 2 3 3" xfId="30459" xr:uid="{B31B7C3B-6D0F-4BB1-A7AC-FF1B168E12CB}"/>
    <cellStyle name="Normal 2 4 5 3 2 2 3 4" xfId="22011" xr:uid="{6479B3E8-EBD2-4F13-B3C1-609F64C1A58D}"/>
    <cellStyle name="Normal 2 4 5 3 2 2 4" xfId="9346" xr:uid="{05587A6D-FB40-4ADF-A8EF-C5CE1A10D703}"/>
    <cellStyle name="Normal 2 4 5 3 2 2 4 2" xfId="35521" xr:uid="{3F3A9145-2E83-4702-9031-E50AD03C45AE}"/>
    <cellStyle name="Normal 2 4 5 3 2 2 5" xfId="34693" xr:uid="{ACFEA0ED-68E9-495F-B096-BDBEAA276D13}"/>
    <cellStyle name="Normal 2 4 5 3 2 2 6" xfId="26241" xr:uid="{6F560577-244F-4AB0-9BAD-53F8A357C2E5}"/>
    <cellStyle name="Normal 2 4 5 3 2 2 7" xfId="17794" xr:uid="{492F5A6D-CB0A-4224-A11F-BF10B6D990C3}"/>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2E625E52-C575-43CB-BA44-6BCA670594C9}"/>
    <cellStyle name="Normal 2 4 5 3 2 3 2 2 2 2" xfId="42296" xr:uid="{2F8D418E-2B36-49F8-ADF7-D4218779BA50}"/>
    <cellStyle name="Normal 2 4 5 3 2 3 2 2 3" xfId="33017" xr:uid="{E6FE71BD-FD5E-443A-B5F6-43C8BD19465A}"/>
    <cellStyle name="Normal 2 4 5 3 2 3 2 2 4" xfId="24569" xr:uid="{C1518339-9D45-4BC1-B373-894B17741B8C}"/>
    <cellStyle name="Normal 2 4 5 3 2 3 2 3" xfId="11904" xr:uid="{6ECB6B0A-ACDB-4F08-AB99-06EB9A8AC4B3}"/>
    <cellStyle name="Normal 2 4 5 3 2 3 2 3 2" xfId="38079" xr:uid="{D825C5DD-958E-401F-94FE-5A78DDAFD21D}"/>
    <cellStyle name="Normal 2 4 5 3 2 3 2 4" xfId="28799" xr:uid="{E7D69064-817F-4C0B-9EE9-65EF11057102}"/>
    <cellStyle name="Normal 2 4 5 3 2 3 2 5" xfId="20352" xr:uid="{45EF43EE-20D0-41A9-93EB-914C51B7DDC0}"/>
    <cellStyle name="Normal 2 4 5 3 2 3 3" xfId="5527" xr:uid="{00000000-0005-0000-0000-00008F100000}"/>
    <cellStyle name="Normal 2 4 5 3 2 3 3 2" xfId="13977" xr:uid="{8AD684F3-2CF2-45F8-BD87-7385BA294A3B}"/>
    <cellStyle name="Normal 2 4 5 3 2 3 3 2 2" xfId="40151" xr:uid="{EE74498E-54D8-4DF7-98A5-44197A072956}"/>
    <cellStyle name="Normal 2 4 5 3 2 3 3 3" xfId="30872" xr:uid="{E075752B-34D8-4DB5-AA3B-88FB27C587D6}"/>
    <cellStyle name="Normal 2 4 5 3 2 3 3 4" xfId="22424" xr:uid="{AF649D57-92DB-40E1-9EA8-2FCF751EC6A4}"/>
    <cellStyle name="Normal 2 4 5 3 2 3 4" xfId="9759" xr:uid="{DD98DADC-3DF0-460E-AB51-2F6F81D45DEC}"/>
    <cellStyle name="Normal 2 4 5 3 2 3 4 2" xfId="35934" xr:uid="{FCA7CED2-742C-4932-87E7-3088387F792F}"/>
    <cellStyle name="Normal 2 4 5 3 2 3 5" xfId="26654" xr:uid="{B222529F-C8F7-4326-88E7-1BB9361E2502}"/>
    <cellStyle name="Normal 2 4 5 3 2 3 6" xfId="18207" xr:uid="{9736258C-711D-4CF8-B0B1-78786A3564E2}"/>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AFAB7B58-91D7-43E0-BD0B-06C970BB9D4F}"/>
    <cellStyle name="Normal 2 4 5 3 2 4 2 2 2 2" xfId="42709" xr:uid="{450DF37B-F043-4DF4-A5EC-F2B5C04112FD}"/>
    <cellStyle name="Normal 2 4 5 3 2 4 2 2 3" xfId="33430" xr:uid="{1C321A66-5DFB-45E1-B027-EC3C38C706E1}"/>
    <cellStyle name="Normal 2 4 5 3 2 4 2 2 4" xfId="24982" xr:uid="{6D542BDC-C99E-4103-9933-07AB69B1506E}"/>
    <cellStyle name="Normal 2 4 5 3 2 4 2 3" xfId="12317" xr:uid="{5C72FC17-3382-4CF6-BFB9-5495787808D1}"/>
    <cellStyle name="Normal 2 4 5 3 2 4 2 3 2" xfId="38492" xr:uid="{F30F6868-61A5-415C-99FC-511E59FF0732}"/>
    <cellStyle name="Normal 2 4 5 3 2 4 2 4" xfId="29212" xr:uid="{BB512393-433E-4F33-9FC1-C3D8C34BD396}"/>
    <cellStyle name="Normal 2 4 5 3 2 4 2 5" xfId="20765" xr:uid="{9F4925A3-EC67-4135-933C-BEF34686090E}"/>
    <cellStyle name="Normal 2 4 5 3 2 4 3" xfId="5940" xr:uid="{00000000-0005-0000-0000-000093100000}"/>
    <cellStyle name="Normal 2 4 5 3 2 4 3 2" xfId="14390" xr:uid="{111D2E39-65DE-49DC-B6E9-F55A3EEDC53C}"/>
    <cellStyle name="Normal 2 4 5 3 2 4 3 2 2" xfId="40564" xr:uid="{D106ACEE-B78E-40A4-B465-F56E55893C80}"/>
    <cellStyle name="Normal 2 4 5 3 2 4 3 3" xfId="31285" xr:uid="{97B48478-A550-4C8C-B6F7-C9554B270041}"/>
    <cellStyle name="Normal 2 4 5 3 2 4 3 4" xfId="22837" xr:uid="{12D21F8B-AF69-45FF-8BD4-C74961284782}"/>
    <cellStyle name="Normal 2 4 5 3 2 4 4" xfId="10172" xr:uid="{A9E87AC9-B51D-404C-9002-D7744F94EE20}"/>
    <cellStyle name="Normal 2 4 5 3 2 4 4 2" xfId="36347" xr:uid="{1957BD27-F144-4776-A1F8-C8DAFF31325C}"/>
    <cellStyle name="Normal 2 4 5 3 2 4 5" xfId="27067" xr:uid="{CDC302D3-299E-4311-AECE-FF05EC0EF1E7}"/>
    <cellStyle name="Normal 2 4 5 3 2 4 6" xfId="18620" xr:uid="{1C2ECBBB-CF42-4ED6-92A0-15A0E5F3095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7ECB2867-299E-4337-ABD5-861F5F7C5430}"/>
    <cellStyle name="Normal 2 4 5 3 2 5 2 2 2 2" xfId="43122" xr:uid="{8BE1FBFF-15D2-4280-ACD8-C23684BA3A37}"/>
    <cellStyle name="Normal 2 4 5 3 2 5 2 2 3" xfId="33843" xr:uid="{009CE4A5-8A6D-4B8F-AE18-A476FDE00321}"/>
    <cellStyle name="Normal 2 4 5 3 2 5 2 2 4" xfId="25395" xr:uid="{EF7454BB-12D3-4983-A036-53A257A77EF0}"/>
    <cellStyle name="Normal 2 4 5 3 2 5 2 3" xfId="12730" xr:uid="{E41E4F50-5064-489A-9D15-1456FC9C7996}"/>
    <cellStyle name="Normal 2 4 5 3 2 5 2 3 2" xfId="38905" xr:uid="{E604C0F6-8DEB-416A-9D71-E0E6B92AA498}"/>
    <cellStyle name="Normal 2 4 5 3 2 5 2 4" xfId="29625" xr:uid="{2658FC4A-4BB4-407B-B425-5E713FE5AABC}"/>
    <cellStyle name="Normal 2 4 5 3 2 5 2 5" xfId="21178" xr:uid="{C7C24438-B737-48B9-94B2-D92974CF4174}"/>
    <cellStyle name="Normal 2 4 5 3 2 5 3" xfId="6353" xr:uid="{00000000-0005-0000-0000-000097100000}"/>
    <cellStyle name="Normal 2 4 5 3 2 5 3 2" xfId="14803" xr:uid="{E6ECEB4B-7CE8-400D-9180-2AC6AD3A3D65}"/>
    <cellStyle name="Normal 2 4 5 3 2 5 3 2 2" xfId="40977" xr:uid="{3B0004AD-23A9-4579-9058-AC84D1ABF70C}"/>
    <cellStyle name="Normal 2 4 5 3 2 5 3 3" xfId="31698" xr:uid="{86F361B5-76D3-4A27-8E43-012676728D2B}"/>
    <cellStyle name="Normal 2 4 5 3 2 5 3 4" xfId="23250" xr:uid="{BC22C2CF-6263-46C6-96B3-713AE8CD7A83}"/>
    <cellStyle name="Normal 2 4 5 3 2 5 4" xfId="10585" xr:uid="{872B727D-31BA-408F-8AC8-6BE41D5148D6}"/>
    <cellStyle name="Normal 2 4 5 3 2 5 4 2" xfId="36760" xr:uid="{3CDE2BF7-F76C-4157-A3C8-A0171842733B}"/>
    <cellStyle name="Normal 2 4 5 3 2 5 5" xfId="27480" xr:uid="{2529A734-6A88-47AA-9A17-A848CC22A333}"/>
    <cellStyle name="Normal 2 4 5 3 2 5 6" xfId="19033" xr:uid="{CF9AE341-D545-4804-89F8-F35C92A1FCC1}"/>
    <cellStyle name="Normal 2 4 5 3 2 6" xfId="2483" xr:uid="{00000000-0005-0000-0000-000098100000}"/>
    <cellStyle name="Normal 2 4 5 3 2 6 2" xfId="6766" xr:uid="{00000000-0005-0000-0000-000099100000}"/>
    <cellStyle name="Normal 2 4 5 3 2 6 2 2" xfId="15216" xr:uid="{E39165D0-88EC-4F40-BEB3-B0BB3F9176AF}"/>
    <cellStyle name="Normal 2 4 5 3 2 6 2 2 2" xfId="41390" xr:uid="{A65058F0-62A8-4CC3-8090-CBEC28B88F60}"/>
    <cellStyle name="Normal 2 4 5 3 2 6 2 3" xfId="32111" xr:uid="{165EA268-36EF-4AA7-8628-9344DB9B4A0C}"/>
    <cellStyle name="Normal 2 4 5 3 2 6 2 4" xfId="23663" xr:uid="{D1FE7B5F-6362-4688-AB00-1885280603C1}"/>
    <cellStyle name="Normal 2 4 5 3 2 6 3" xfId="10998" xr:uid="{547DD082-C0AB-4B30-B4F3-7BE3834184CC}"/>
    <cellStyle name="Normal 2 4 5 3 2 6 3 2" xfId="37173" xr:uid="{95F0AD6F-5DFB-441D-B471-BBFE3A37630A}"/>
    <cellStyle name="Normal 2 4 5 3 2 6 4" xfId="27893" xr:uid="{550C4975-1850-4197-B3BC-C37D69024B63}"/>
    <cellStyle name="Normal 2 4 5 3 2 6 5" xfId="19446" xr:uid="{20DBBD38-74DE-4A5B-873E-AC9258AEFD4C}"/>
    <cellStyle name="Normal 2 4 5 3 2 7" xfId="4700" xr:uid="{00000000-0005-0000-0000-00009A100000}"/>
    <cellStyle name="Normal 2 4 5 3 2 7 2" xfId="13150" xr:uid="{8262CABD-4553-4055-B0EA-903217EC2FD5}"/>
    <cellStyle name="Normal 2 4 5 3 2 7 2 2" xfId="39324" xr:uid="{F995E1F4-34B5-491F-8DDE-07C637562139}"/>
    <cellStyle name="Normal 2 4 5 3 2 7 3" xfId="30045" xr:uid="{52F151B6-8B7F-44E7-B46B-6A0FDFB0AEE8}"/>
    <cellStyle name="Normal 2 4 5 3 2 7 4" xfId="21597" xr:uid="{B3A7A8BB-78F3-4B6D-8D73-5B71419B127C}"/>
    <cellStyle name="Normal 2 4 5 3 2 8" xfId="8932" xr:uid="{D70DB23E-A0A6-4BB7-BC61-D40B45D31BD0}"/>
    <cellStyle name="Normal 2 4 5 3 2 8 2" xfId="35107" xr:uid="{285DCD07-9F82-4B41-A68E-32EA006B09D0}"/>
    <cellStyle name="Normal 2 4 5 3 2 9" xfId="34275" xr:uid="{8B9344B3-4CEF-4F72-B736-DC39629AE38C}"/>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11DF7D41-9B36-4D43-A9F1-098F2F0DF2F1}"/>
    <cellStyle name="Normal 2 4 5 3 3 2 2 2 2" xfId="41882" xr:uid="{60581FA1-E77F-4BC5-B666-0F30E7236C22}"/>
    <cellStyle name="Normal 2 4 5 3 3 2 2 3" xfId="32603" xr:uid="{F4D1D8C2-EF9F-4CF9-AFD4-B7C944D471B7}"/>
    <cellStyle name="Normal 2 4 5 3 3 2 2 4" xfId="24155" xr:uid="{ACB7107B-ED48-4C9F-9E01-0C13B4CC8870}"/>
    <cellStyle name="Normal 2 4 5 3 3 2 3" xfId="11490" xr:uid="{FFED5C88-B1AD-4BFD-B989-69A462DE09DF}"/>
    <cellStyle name="Normal 2 4 5 3 3 2 3 2" xfId="37665" xr:uid="{44A94E3F-8C0D-441C-97E3-D91E3F35C6B2}"/>
    <cellStyle name="Normal 2 4 5 3 3 2 4" xfId="28385" xr:uid="{CFA8403B-DD43-4C99-B8C9-D3C172EA235B}"/>
    <cellStyle name="Normal 2 4 5 3 3 2 5" xfId="19938" xr:uid="{01C69B6E-46A2-4FC4-8BF4-3013730798EE}"/>
    <cellStyle name="Normal 2 4 5 3 3 3" xfId="5113" xr:uid="{00000000-0005-0000-0000-00009E100000}"/>
    <cellStyle name="Normal 2 4 5 3 3 3 2" xfId="13563" xr:uid="{9FA41D5D-79F9-494C-AFFC-EA8D2C5DDD5E}"/>
    <cellStyle name="Normal 2 4 5 3 3 3 2 2" xfId="39737" xr:uid="{B29CB18E-3A4D-4501-A50F-402F5020E4B1}"/>
    <cellStyle name="Normal 2 4 5 3 3 3 3" xfId="30458" xr:uid="{17C56EB2-E997-4B1D-9F87-C6DAA48A60E5}"/>
    <cellStyle name="Normal 2 4 5 3 3 3 4" xfId="22010" xr:uid="{D8BCC794-281C-4FDE-8DE0-A0B81C4F030E}"/>
    <cellStyle name="Normal 2 4 5 3 3 4" xfId="9345" xr:uid="{38ACBD70-A342-4DF0-BFBA-7271A620B7DB}"/>
    <cellStyle name="Normal 2 4 5 3 3 4 2" xfId="35520" xr:uid="{BB37E126-CA24-4593-B0E6-4569FECFDB01}"/>
    <cellStyle name="Normal 2 4 5 3 3 5" xfId="34692" xr:uid="{D0923935-496A-4A2A-8D4B-E6C970A40A50}"/>
    <cellStyle name="Normal 2 4 5 3 3 6" xfId="26240" xr:uid="{6799F982-5619-4EE5-8B99-DEA46B992327}"/>
    <cellStyle name="Normal 2 4 5 3 3 7" xfId="17793" xr:uid="{BDCC2F5B-93EA-4795-A068-A505CFFA0841}"/>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BE1E3B4A-5CDE-4E9F-BDBE-49436A24CD26}"/>
    <cellStyle name="Normal 2 4 5 3 4 2 2 2 2" xfId="42295" xr:uid="{90107587-1912-46CD-B5EF-F8A5C041A1B2}"/>
    <cellStyle name="Normal 2 4 5 3 4 2 2 3" xfId="33016" xr:uid="{C339BD3F-000B-4F28-AB0D-7C5C7E37FC81}"/>
    <cellStyle name="Normal 2 4 5 3 4 2 2 4" xfId="24568" xr:uid="{DBA26BB9-8B7F-4E7F-9E9B-8D6557F485FC}"/>
    <cellStyle name="Normal 2 4 5 3 4 2 3" xfId="11903" xr:uid="{EBDE2A7F-EDC6-4F56-B696-19F8DD266184}"/>
    <cellStyle name="Normal 2 4 5 3 4 2 3 2" xfId="38078" xr:uid="{5CF4BFA2-4A15-470B-BD1B-8E00AE87CB9E}"/>
    <cellStyle name="Normal 2 4 5 3 4 2 4" xfId="28798" xr:uid="{FB4B8AF8-951E-4157-8064-19C8EA9D4C85}"/>
    <cellStyle name="Normal 2 4 5 3 4 2 5" xfId="20351" xr:uid="{930709B5-5E05-4A6F-ACB7-7C29C2EA8170}"/>
    <cellStyle name="Normal 2 4 5 3 4 3" xfId="5526" xr:uid="{00000000-0005-0000-0000-0000A2100000}"/>
    <cellStyle name="Normal 2 4 5 3 4 3 2" xfId="13976" xr:uid="{7C937CB6-A4BE-4CB6-84BF-6B055E454EBC}"/>
    <cellStyle name="Normal 2 4 5 3 4 3 2 2" xfId="40150" xr:uid="{F2E66282-C28A-45DF-8B18-D129BA082BE0}"/>
    <cellStyle name="Normal 2 4 5 3 4 3 3" xfId="30871" xr:uid="{B7A4162B-2135-4592-BEE5-78142D00DC2E}"/>
    <cellStyle name="Normal 2 4 5 3 4 3 4" xfId="22423" xr:uid="{4B45B49B-1977-44CB-A36B-569714F4696C}"/>
    <cellStyle name="Normal 2 4 5 3 4 4" xfId="9758" xr:uid="{8F52D2BD-83CA-4E05-A4BF-86C14A6613E9}"/>
    <cellStyle name="Normal 2 4 5 3 4 4 2" xfId="35933" xr:uid="{F0A7A870-D885-4689-8245-AF1C2FA1C947}"/>
    <cellStyle name="Normal 2 4 5 3 4 5" xfId="26653" xr:uid="{DCD00702-C957-4BF2-A554-C32FE8524031}"/>
    <cellStyle name="Normal 2 4 5 3 4 6" xfId="18206" xr:uid="{9BD34E36-9643-4EAD-ABFA-CD9E5ED0872E}"/>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1E5E259D-CFC5-4A42-A183-F8DC8712B641}"/>
    <cellStyle name="Normal 2 4 5 3 5 2 2 2 2" xfId="42708" xr:uid="{78AB366B-8003-4C33-937C-55ADC2BFAEE9}"/>
    <cellStyle name="Normal 2 4 5 3 5 2 2 3" xfId="33429" xr:uid="{AB79DD16-E14A-4ECC-8014-914A06C01C62}"/>
    <cellStyle name="Normal 2 4 5 3 5 2 2 4" xfId="24981" xr:uid="{96CD1CE1-2748-4630-B3D1-6BA03BA6AFA1}"/>
    <cellStyle name="Normal 2 4 5 3 5 2 3" xfId="12316" xr:uid="{FE189CA6-C475-4F7B-8673-18B0D5AEEA77}"/>
    <cellStyle name="Normal 2 4 5 3 5 2 3 2" xfId="38491" xr:uid="{14716B95-1FAE-4C38-92AD-7506065EEDBD}"/>
    <cellStyle name="Normal 2 4 5 3 5 2 4" xfId="29211" xr:uid="{12CE5858-0B0F-4E38-8F26-626731E1D139}"/>
    <cellStyle name="Normal 2 4 5 3 5 2 5" xfId="20764" xr:uid="{9ECCA93E-E787-4BBC-A030-A79365F8C1AB}"/>
    <cellStyle name="Normal 2 4 5 3 5 3" xfId="5939" xr:uid="{00000000-0005-0000-0000-0000A6100000}"/>
    <cellStyle name="Normal 2 4 5 3 5 3 2" xfId="14389" xr:uid="{18812579-319C-47CC-BAFE-5C6B625DD90B}"/>
    <cellStyle name="Normal 2 4 5 3 5 3 2 2" xfId="40563" xr:uid="{C059E56F-D629-4CBB-8E0C-3538D2441BD5}"/>
    <cellStyle name="Normal 2 4 5 3 5 3 3" xfId="31284" xr:uid="{BD608075-631D-4481-A3BE-508139669426}"/>
    <cellStyle name="Normal 2 4 5 3 5 3 4" xfId="22836" xr:uid="{99AD257C-994F-46E9-9729-FD56254531E7}"/>
    <cellStyle name="Normal 2 4 5 3 5 4" xfId="10171" xr:uid="{6BAB1B1F-B904-459D-85F3-68E0550FB350}"/>
    <cellStyle name="Normal 2 4 5 3 5 4 2" xfId="36346" xr:uid="{AE4D6D50-CC7B-4EFD-AB53-5F201D8701E3}"/>
    <cellStyle name="Normal 2 4 5 3 5 5" xfId="27066" xr:uid="{BB2594CE-B29E-4D2D-AD3B-EB351AAA669D}"/>
    <cellStyle name="Normal 2 4 5 3 5 6" xfId="18619" xr:uid="{4BBFE1FB-5A8E-4DD9-96D6-5528DD97C77E}"/>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8A5FDCED-6EA3-4B10-A6FF-042511FBAA77}"/>
    <cellStyle name="Normal 2 4 5 3 6 2 2 2 2" xfId="43121" xr:uid="{05EFA026-BF95-4F1D-ABC1-FC2E468F11A2}"/>
    <cellStyle name="Normal 2 4 5 3 6 2 2 3" xfId="33842" xr:uid="{0F52E2E5-4BE8-4D0A-A57C-CA6890687A8A}"/>
    <cellStyle name="Normal 2 4 5 3 6 2 2 4" xfId="25394" xr:uid="{35041B02-0353-4F4F-A25D-A035DC0AB2A9}"/>
    <cellStyle name="Normal 2 4 5 3 6 2 3" xfId="12729" xr:uid="{AAF5771E-F6CA-46E9-8FF6-86CC5EA7FFC7}"/>
    <cellStyle name="Normal 2 4 5 3 6 2 3 2" xfId="38904" xr:uid="{FB9C09F5-EA26-450E-81F0-95945BDECBDD}"/>
    <cellStyle name="Normal 2 4 5 3 6 2 4" xfId="29624" xr:uid="{9E79F990-FAC5-4BEB-8273-5685589B5EE3}"/>
    <cellStyle name="Normal 2 4 5 3 6 2 5" xfId="21177" xr:uid="{D03797D1-8C38-491E-A182-DCE2544ED717}"/>
    <cellStyle name="Normal 2 4 5 3 6 3" xfId="6352" xr:uid="{00000000-0005-0000-0000-0000AA100000}"/>
    <cellStyle name="Normal 2 4 5 3 6 3 2" xfId="14802" xr:uid="{BEA66933-530E-46E2-8B1E-052DC1A3DF57}"/>
    <cellStyle name="Normal 2 4 5 3 6 3 2 2" xfId="40976" xr:uid="{CBF73E90-3A9B-4B8E-9883-D8F7DFC9D3D8}"/>
    <cellStyle name="Normal 2 4 5 3 6 3 3" xfId="31697" xr:uid="{A8853BC7-9711-48DB-891F-F0BB5ECB02CC}"/>
    <cellStyle name="Normal 2 4 5 3 6 3 4" xfId="23249" xr:uid="{CE759538-EA5A-4F6A-8A87-B4015635D592}"/>
    <cellStyle name="Normal 2 4 5 3 6 4" xfId="10584" xr:uid="{C65CE87A-9E45-4343-8755-3F0BA2993934}"/>
    <cellStyle name="Normal 2 4 5 3 6 4 2" xfId="36759" xr:uid="{52790462-E92C-4BF5-8939-20601C5602B6}"/>
    <cellStyle name="Normal 2 4 5 3 6 5" xfId="27479" xr:uid="{FDB579D7-B31D-405D-B633-6AD5661FE4B9}"/>
    <cellStyle name="Normal 2 4 5 3 6 6" xfId="19032" xr:uid="{AEF3306B-F277-4942-8E26-F40E3E626930}"/>
    <cellStyle name="Normal 2 4 5 3 7" xfId="2482" xr:uid="{00000000-0005-0000-0000-0000AB100000}"/>
    <cellStyle name="Normal 2 4 5 3 7 2" xfId="6765" xr:uid="{00000000-0005-0000-0000-0000AC100000}"/>
    <cellStyle name="Normal 2 4 5 3 7 2 2" xfId="15215" xr:uid="{B572DC36-330F-445F-AA85-3206D50C6181}"/>
    <cellStyle name="Normal 2 4 5 3 7 2 2 2" xfId="41389" xr:uid="{DAD2C938-D9CA-4CAC-8651-176E47D442FF}"/>
    <cellStyle name="Normal 2 4 5 3 7 2 3" xfId="32110" xr:uid="{2E8BA662-6D6E-407D-B841-17C806877BC7}"/>
    <cellStyle name="Normal 2 4 5 3 7 2 4" xfId="23662" xr:uid="{DADE0B68-39A9-4577-A398-7ED63BE232AD}"/>
    <cellStyle name="Normal 2 4 5 3 7 3" xfId="10997" xr:uid="{3122C48C-51F6-42EA-BB91-11F9C6DEDE4F}"/>
    <cellStyle name="Normal 2 4 5 3 7 3 2" xfId="37172" xr:uid="{71122A63-4A07-4E5A-B24F-452CB2CCF2D1}"/>
    <cellStyle name="Normal 2 4 5 3 7 4" xfId="27892" xr:uid="{A6DEB204-E509-4181-867E-A8987DCA4F31}"/>
    <cellStyle name="Normal 2 4 5 3 7 5" xfId="19445" xr:uid="{7C37B66E-05EF-42B5-9EC3-6ED1F8370626}"/>
    <cellStyle name="Normal 2 4 5 3 8" xfId="4699" xr:uid="{00000000-0005-0000-0000-0000AD100000}"/>
    <cellStyle name="Normal 2 4 5 3 8 2" xfId="13149" xr:uid="{0EAC8500-D91D-4937-9D21-A3C0E6D74B4A}"/>
    <cellStyle name="Normal 2 4 5 3 8 2 2" xfId="39323" xr:uid="{7B6DB47A-41B1-4011-9588-202753A57E71}"/>
    <cellStyle name="Normal 2 4 5 3 8 3" xfId="30044" xr:uid="{8A8CFA6A-DCE1-4F73-BAFE-D906F5B46CEA}"/>
    <cellStyle name="Normal 2 4 5 3 8 4" xfId="21596" xr:uid="{C3137F04-36E1-4C4A-902F-3AD1CC51B049}"/>
    <cellStyle name="Normal 2 4 5 3 9" xfId="8931" xr:uid="{C36338F7-299D-49F5-A08B-B7E25816FC3B}"/>
    <cellStyle name="Normal 2 4 5 3 9 2" xfId="35106" xr:uid="{14A2D712-7220-4AC8-A607-A34658B06C0D}"/>
    <cellStyle name="Normal 2 4 5 4" xfId="310" xr:uid="{00000000-0005-0000-0000-0000AE100000}"/>
    <cellStyle name="Normal 2 4 5 4 10" xfId="25828" xr:uid="{4781F440-EC13-419E-AE6A-A019C00271DD}"/>
    <cellStyle name="Normal 2 4 5 4 11" xfId="17381" xr:uid="{5B9DE504-204E-44D7-9B85-7DF6EB9DB9B3}"/>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8CB809F3-7086-4F47-A91E-10DBC466FCC3}"/>
    <cellStyle name="Normal 2 4 5 4 2 2 2 2 2" xfId="41884" xr:uid="{C6F07A74-2C05-42F9-A9A9-6D24087305D8}"/>
    <cellStyle name="Normal 2 4 5 4 2 2 2 3" xfId="32605" xr:uid="{5BBB4CEF-2FCC-4EA1-9624-5262630A0243}"/>
    <cellStyle name="Normal 2 4 5 4 2 2 2 4" xfId="24157" xr:uid="{5A26E4D2-7219-48D9-B3CD-710DF4FC093E}"/>
    <cellStyle name="Normal 2 4 5 4 2 2 3" xfId="11492" xr:uid="{8DF079CC-6D8F-406B-B479-C2912760CA4F}"/>
    <cellStyle name="Normal 2 4 5 4 2 2 3 2" xfId="37667" xr:uid="{BE2B6BB0-F5CC-4FEC-93F8-7E766F06465B}"/>
    <cellStyle name="Normal 2 4 5 4 2 2 4" xfId="28387" xr:uid="{55703247-0587-409B-B12D-CDE5F838047B}"/>
    <cellStyle name="Normal 2 4 5 4 2 2 5" xfId="19940" xr:uid="{7A0FDDC0-80D1-4CBC-B23A-ADBC98C81E48}"/>
    <cellStyle name="Normal 2 4 5 4 2 3" xfId="5115" xr:uid="{00000000-0005-0000-0000-0000B2100000}"/>
    <cellStyle name="Normal 2 4 5 4 2 3 2" xfId="13565" xr:uid="{9B9A0C18-264D-4FE5-BD06-5A6124EE9BB8}"/>
    <cellStyle name="Normal 2 4 5 4 2 3 2 2" xfId="39739" xr:uid="{AC816147-A220-40D2-98C5-354B8F27AF89}"/>
    <cellStyle name="Normal 2 4 5 4 2 3 3" xfId="30460" xr:uid="{6A6A1E3E-81F6-42FA-ADA3-45DEDF08A2C4}"/>
    <cellStyle name="Normal 2 4 5 4 2 3 4" xfId="22012" xr:uid="{86D78598-EEA0-4F79-AE77-387AD8AB0552}"/>
    <cellStyle name="Normal 2 4 5 4 2 4" xfId="9347" xr:uid="{F8DE064F-818B-41DE-AC3F-ECB70B9ED210}"/>
    <cellStyle name="Normal 2 4 5 4 2 4 2" xfId="35522" xr:uid="{D23C47AD-7283-443F-BB0E-5E20E8D90B16}"/>
    <cellStyle name="Normal 2 4 5 4 2 5" xfId="34694" xr:uid="{7A9987A6-2526-4D1E-A2EE-3B1EFD54EAAF}"/>
    <cellStyle name="Normal 2 4 5 4 2 6" xfId="26242" xr:uid="{2DCE5235-6BEB-4C31-B45F-380113933B45}"/>
    <cellStyle name="Normal 2 4 5 4 2 7" xfId="17795" xr:uid="{69F01EB5-4D54-4B0F-A06C-94C5AA709CAB}"/>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ED25B50E-10F6-4BF3-BF23-9C153DA51974}"/>
    <cellStyle name="Normal 2 4 5 4 3 2 2 2 2" xfId="42297" xr:uid="{0388ADEC-45B2-4425-B542-A502B86C4A4B}"/>
    <cellStyle name="Normal 2 4 5 4 3 2 2 3" xfId="33018" xr:uid="{D5996F0B-3C79-4294-83D7-2075430A9BD4}"/>
    <cellStyle name="Normal 2 4 5 4 3 2 2 4" xfId="24570" xr:uid="{39211F74-7D4B-46D6-B89F-B3BC35FAC42A}"/>
    <cellStyle name="Normal 2 4 5 4 3 2 3" xfId="11905" xr:uid="{0AE257E7-7395-44C7-89A3-BFE3CE49A5F1}"/>
    <cellStyle name="Normal 2 4 5 4 3 2 3 2" xfId="38080" xr:uid="{34279767-7BA1-49AA-A6BF-3CAB72F866A2}"/>
    <cellStyle name="Normal 2 4 5 4 3 2 4" xfId="28800" xr:uid="{39AE06BF-8EE4-46DA-A91D-F72614A6D4A9}"/>
    <cellStyle name="Normal 2 4 5 4 3 2 5" xfId="20353" xr:uid="{F8D01612-D367-486E-9C12-9C122C7CFF5A}"/>
    <cellStyle name="Normal 2 4 5 4 3 3" xfId="5528" xr:uid="{00000000-0005-0000-0000-0000B6100000}"/>
    <cellStyle name="Normal 2 4 5 4 3 3 2" xfId="13978" xr:uid="{A93D8340-FC71-406C-99B1-AA2CA87869E8}"/>
    <cellStyle name="Normal 2 4 5 4 3 3 2 2" xfId="40152" xr:uid="{C290CFC8-8C85-47D8-830D-7123AD72CC24}"/>
    <cellStyle name="Normal 2 4 5 4 3 3 3" xfId="30873" xr:uid="{5F0364A4-7B9A-4ADB-BAAB-A265C78A874A}"/>
    <cellStyle name="Normal 2 4 5 4 3 3 4" xfId="22425" xr:uid="{AB96AD07-FECD-498E-96AA-5826A74FAB07}"/>
    <cellStyle name="Normal 2 4 5 4 3 4" xfId="9760" xr:uid="{B3694A12-70BE-43B5-9774-9B0A63DB5596}"/>
    <cellStyle name="Normal 2 4 5 4 3 4 2" xfId="35935" xr:uid="{103273E7-25CA-40B7-896F-11F82FE5B761}"/>
    <cellStyle name="Normal 2 4 5 4 3 5" xfId="26655" xr:uid="{0B887592-7D1B-4C7E-8B5C-BF50ED95D116}"/>
    <cellStyle name="Normal 2 4 5 4 3 6" xfId="18208" xr:uid="{EA892870-7615-425B-9B13-F4026B25EE9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3E834594-9B39-4B53-B5A3-493299B5D316}"/>
    <cellStyle name="Normal 2 4 5 4 4 2 2 2 2" xfId="42710" xr:uid="{FB587174-9EE7-47F9-B4DC-214AE638B68B}"/>
    <cellStyle name="Normal 2 4 5 4 4 2 2 3" xfId="33431" xr:uid="{FC659011-D82F-49C5-951C-1CF7F3B67BD5}"/>
    <cellStyle name="Normal 2 4 5 4 4 2 2 4" xfId="24983" xr:uid="{028147B1-7FD7-458E-92F8-677101443BAD}"/>
    <cellStyle name="Normal 2 4 5 4 4 2 3" xfId="12318" xr:uid="{D9916BE4-0F4D-4508-945D-E58148CBB10F}"/>
    <cellStyle name="Normal 2 4 5 4 4 2 3 2" xfId="38493" xr:uid="{8927FE1B-AB8F-4486-BD59-A8F08DD00140}"/>
    <cellStyle name="Normal 2 4 5 4 4 2 4" xfId="29213" xr:uid="{778A874F-2AD6-4C94-AD9E-E8B134ACCAD6}"/>
    <cellStyle name="Normal 2 4 5 4 4 2 5" xfId="20766" xr:uid="{4807F099-FAF5-4E7A-9E9E-F7EF3EE7B270}"/>
    <cellStyle name="Normal 2 4 5 4 4 3" xfId="5941" xr:uid="{00000000-0005-0000-0000-0000BA100000}"/>
    <cellStyle name="Normal 2 4 5 4 4 3 2" xfId="14391" xr:uid="{4D0F112D-6061-4533-95BD-1F4ED999B29A}"/>
    <cellStyle name="Normal 2 4 5 4 4 3 2 2" xfId="40565" xr:uid="{E9361251-3448-449C-8B2C-8B01B7CF1281}"/>
    <cellStyle name="Normal 2 4 5 4 4 3 3" xfId="31286" xr:uid="{65A07355-C196-46CE-B7FB-77CDC0D73483}"/>
    <cellStyle name="Normal 2 4 5 4 4 3 4" xfId="22838" xr:uid="{E1633FF1-03DF-4837-8B3F-A45DFF81012A}"/>
    <cellStyle name="Normal 2 4 5 4 4 4" xfId="10173" xr:uid="{CCC5C4A0-52CA-4E0A-AEF7-EC41B478EA21}"/>
    <cellStyle name="Normal 2 4 5 4 4 4 2" xfId="36348" xr:uid="{9B27C08F-2159-432B-8334-3718860C58CF}"/>
    <cellStyle name="Normal 2 4 5 4 4 5" xfId="27068" xr:uid="{3E3FE6E7-78D9-449E-B9CD-329B84085C77}"/>
    <cellStyle name="Normal 2 4 5 4 4 6" xfId="18621" xr:uid="{BABE435C-EF83-462E-A06B-3AA895901281}"/>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6409F01A-A311-4BAD-AAE3-49C5B397FA4F}"/>
    <cellStyle name="Normal 2 4 5 4 5 2 2 2 2" xfId="43123" xr:uid="{8D6BA609-292A-48E7-AD74-43F5550A06E5}"/>
    <cellStyle name="Normal 2 4 5 4 5 2 2 3" xfId="33844" xr:uid="{52D8567C-C3E2-4E88-8F7F-846256052369}"/>
    <cellStyle name="Normal 2 4 5 4 5 2 2 4" xfId="25396" xr:uid="{4A622513-741B-4630-A423-3738E72EB5E6}"/>
    <cellStyle name="Normal 2 4 5 4 5 2 3" xfId="12731" xr:uid="{CCD6F9B8-6C47-4D3C-B15E-7E00560535F4}"/>
    <cellStyle name="Normal 2 4 5 4 5 2 3 2" xfId="38906" xr:uid="{DC82E88A-3902-4AD9-8735-7161FB4299AB}"/>
    <cellStyle name="Normal 2 4 5 4 5 2 4" xfId="29626" xr:uid="{60192B46-57EB-46D6-A1DB-216DDEC57C1C}"/>
    <cellStyle name="Normal 2 4 5 4 5 2 5" xfId="21179" xr:uid="{F309D578-4216-4249-939C-7A5B13976BC8}"/>
    <cellStyle name="Normal 2 4 5 4 5 3" xfId="6354" xr:uid="{00000000-0005-0000-0000-0000BE100000}"/>
    <cellStyle name="Normal 2 4 5 4 5 3 2" xfId="14804" xr:uid="{60BB2DA1-0966-438F-8B84-78B07186557A}"/>
    <cellStyle name="Normal 2 4 5 4 5 3 2 2" xfId="40978" xr:uid="{6DD93EF8-710A-48DA-AFFB-410E43DA3562}"/>
    <cellStyle name="Normal 2 4 5 4 5 3 3" xfId="31699" xr:uid="{5173267C-CD2B-47B6-BDAC-C25E951AC5A9}"/>
    <cellStyle name="Normal 2 4 5 4 5 3 4" xfId="23251" xr:uid="{5CE32E8D-C5BE-4CB3-AB57-78941F4D5FE7}"/>
    <cellStyle name="Normal 2 4 5 4 5 4" xfId="10586" xr:uid="{836FEA3E-D43F-4D5F-9D57-DADCFBE02858}"/>
    <cellStyle name="Normal 2 4 5 4 5 4 2" xfId="36761" xr:uid="{E6EF8DFF-19A3-45E1-9C65-7DC7CC59B766}"/>
    <cellStyle name="Normal 2 4 5 4 5 5" xfId="27481" xr:uid="{E6981A84-BC53-4221-967C-5890943DE0E9}"/>
    <cellStyle name="Normal 2 4 5 4 5 6" xfId="19034" xr:uid="{4949BC57-2CD5-4061-A393-BB5B71C105EE}"/>
    <cellStyle name="Normal 2 4 5 4 6" xfId="2484" xr:uid="{00000000-0005-0000-0000-0000BF100000}"/>
    <cellStyle name="Normal 2 4 5 4 6 2" xfId="6767" xr:uid="{00000000-0005-0000-0000-0000C0100000}"/>
    <cellStyle name="Normal 2 4 5 4 6 2 2" xfId="15217" xr:uid="{4376A53A-2DEB-426D-9510-6D5095C3B3FA}"/>
    <cellStyle name="Normal 2 4 5 4 6 2 2 2" xfId="41391" xr:uid="{FBE02671-70A0-4DE2-AC71-96EEAD5158E7}"/>
    <cellStyle name="Normal 2 4 5 4 6 2 3" xfId="32112" xr:uid="{7AA55162-3019-43F0-9A0E-0E1051AA7603}"/>
    <cellStyle name="Normal 2 4 5 4 6 2 4" xfId="23664" xr:uid="{84A7A72E-B6CB-47B2-98EB-593792BF35DD}"/>
    <cellStyle name="Normal 2 4 5 4 6 3" xfId="10999" xr:uid="{87866974-E742-4560-99BA-00F6407CC295}"/>
    <cellStyle name="Normal 2 4 5 4 6 3 2" xfId="37174" xr:uid="{02D1A0E3-38DE-43D1-B483-3BCD2212EBD0}"/>
    <cellStyle name="Normal 2 4 5 4 6 4" xfId="27894" xr:uid="{F5BB6FFE-E099-4831-9964-02D4A91F44A2}"/>
    <cellStyle name="Normal 2 4 5 4 6 5" xfId="19447" xr:uid="{F9EDDA31-0F8D-4427-AD19-659224BD8EF6}"/>
    <cellStyle name="Normal 2 4 5 4 7" xfId="4701" xr:uid="{00000000-0005-0000-0000-0000C1100000}"/>
    <cellStyle name="Normal 2 4 5 4 7 2" xfId="13151" xr:uid="{BE94D5E1-8C11-4A03-88FE-A976DD9A32E5}"/>
    <cellStyle name="Normal 2 4 5 4 7 2 2" xfId="39325" xr:uid="{3C6F965B-47C7-47E3-A52C-CE06643E8DBD}"/>
    <cellStyle name="Normal 2 4 5 4 7 3" xfId="30046" xr:uid="{57ECA60D-976E-4C71-A31B-2540C4F7308A}"/>
    <cellStyle name="Normal 2 4 5 4 7 4" xfId="21598" xr:uid="{4860B66F-D46B-485A-87F5-45F5106E6229}"/>
    <cellStyle name="Normal 2 4 5 4 8" xfId="8933" xr:uid="{F50800F1-7CDF-4DE9-B189-CA9079A47305}"/>
    <cellStyle name="Normal 2 4 5 4 8 2" xfId="35108" xr:uid="{69317AFD-98E2-477B-934A-F4C884018A23}"/>
    <cellStyle name="Normal 2 4 5 4 9" xfId="34276" xr:uid="{8FB1AA5E-8BB4-493B-AB05-DF4994B4451E}"/>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11372751-3660-49B1-B6A6-3894AE8BFB76}"/>
    <cellStyle name="Normal 2 4 5 5 2 2 2 2" xfId="41877" xr:uid="{BCE7B4ED-43DB-4352-92D9-06F6007099EE}"/>
    <cellStyle name="Normal 2 4 5 5 2 2 3" xfId="32598" xr:uid="{58A1F0ED-CF32-4ED4-99DE-737AA2392120}"/>
    <cellStyle name="Normal 2 4 5 5 2 2 4" xfId="24150" xr:uid="{EA923645-2C63-4A66-BC44-21C950259C9F}"/>
    <cellStyle name="Normal 2 4 5 5 2 3" xfId="11485" xr:uid="{E898834C-D53B-483B-A441-28EF027A5AC2}"/>
    <cellStyle name="Normal 2 4 5 5 2 3 2" xfId="37660" xr:uid="{0BF3EFB9-2D06-44F1-B54D-B653BB426DE0}"/>
    <cellStyle name="Normal 2 4 5 5 2 4" xfId="28380" xr:uid="{5505225F-BE23-47FD-ABDD-686CF1F6AFC5}"/>
    <cellStyle name="Normal 2 4 5 5 2 5" xfId="19933" xr:uid="{97914135-4EB8-44A5-96FA-84F164D32D83}"/>
    <cellStyle name="Normal 2 4 5 5 3" xfId="5108" xr:uid="{00000000-0005-0000-0000-0000C5100000}"/>
    <cellStyle name="Normal 2 4 5 5 3 2" xfId="13558" xr:uid="{1B4EBF4F-7B30-4F42-AE0D-786B95B86D07}"/>
    <cellStyle name="Normal 2 4 5 5 3 2 2" xfId="39732" xr:uid="{757D8557-7A11-4564-98C1-6E3B23E7A1A9}"/>
    <cellStyle name="Normal 2 4 5 5 3 3" xfId="30453" xr:uid="{8D8A7F76-7DD4-4129-B758-87A58FB4521F}"/>
    <cellStyle name="Normal 2 4 5 5 3 4" xfId="22005" xr:uid="{AD20B517-42AF-47F4-9BCA-ADCA95F9D4CE}"/>
    <cellStyle name="Normal 2 4 5 5 4" xfId="9340" xr:uid="{B5711BE1-4F7E-4D78-BA51-38605605898F}"/>
    <cellStyle name="Normal 2 4 5 5 4 2" xfId="35515" xr:uid="{F19BDF71-9CE9-4E3E-970F-F4964D915A72}"/>
    <cellStyle name="Normal 2 4 5 5 5" xfId="34687" xr:uid="{81C49CCB-B974-4C9C-85B3-BDA5C6C7A8A7}"/>
    <cellStyle name="Normal 2 4 5 5 6" xfId="26235" xr:uid="{BCBEEC88-E878-4E36-9DB5-3167EFB051CE}"/>
    <cellStyle name="Normal 2 4 5 5 7" xfId="17788" xr:uid="{306258B0-7DBC-4636-8CF6-C4223FE75582}"/>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A487FEC1-3682-4108-9D9C-F340A8EC65AB}"/>
    <cellStyle name="Normal 2 4 5 6 2 2 2 2" xfId="42290" xr:uid="{2DC361A0-6D00-471A-8013-2368C2187A34}"/>
    <cellStyle name="Normal 2 4 5 6 2 2 3" xfId="33011" xr:uid="{88BBAEEC-5C26-4CDF-9D42-726E6AB48133}"/>
    <cellStyle name="Normal 2 4 5 6 2 2 4" xfId="24563" xr:uid="{E0C69BA7-6162-4A12-AFE2-CBDE6293D269}"/>
    <cellStyle name="Normal 2 4 5 6 2 3" xfId="11898" xr:uid="{9F362867-BA8E-440D-8231-FAE346697CBB}"/>
    <cellStyle name="Normal 2 4 5 6 2 3 2" xfId="38073" xr:uid="{EE7F34CF-0465-46EA-B0B6-609B3B1F00B3}"/>
    <cellStyle name="Normal 2 4 5 6 2 4" xfId="28793" xr:uid="{3BBC4CCF-FEC5-4B94-8E96-15CF4E8F9FC5}"/>
    <cellStyle name="Normal 2 4 5 6 2 5" xfId="20346" xr:uid="{0394CD21-CB0F-4E48-9FB4-142D7C9D7A8C}"/>
    <cellStyle name="Normal 2 4 5 6 3" xfId="5521" xr:uid="{00000000-0005-0000-0000-0000C9100000}"/>
    <cellStyle name="Normal 2 4 5 6 3 2" xfId="13971" xr:uid="{38AA72F5-7F62-4EF7-9558-34D2C5357F8B}"/>
    <cellStyle name="Normal 2 4 5 6 3 2 2" xfId="40145" xr:uid="{D03C9F9D-9AC0-4F1A-AAFE-4A7D4DF5FE83}"/>
    <cellStyle name="Normal 2 4 5 6 3 3" xfId="30866" xr:uid="{C0358D55-507E-46B1-8641-C30B238A0F81}"/>
    <cellStyle name="Normal 2 4 5 6 3 4" xfId="22418" xr:uid="{B6DDD289-2D5B-447E-A1EE-5E302D232CA0}"/>
    <cellStyle name="Normal 2 4 5 6 4" xfId="9753" xr:uid="{6B426B67-A490-491B-BFD7-9156BCCF4D95}"/>
    <cellStyle name="Normal 2 4 5 6 4 2" xfId="35928" xr:uid="{472A0F0D-E551-4F21-9A98-F5A280EFE848}"/>
    <cellStyle name="Normal 2 4 5 6 5" xfId="26648" xr:uid="{9B7FADCF-25D7-420D-882E-C1CA9FF28E7F}"/>
    <cellStyle name="Normal 2 4 5 6 6" xfId="18201" xr:uid="{BB2D8A4A-4B04-4A9A-B492-C443149505C7}"/>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1DAA84B0-1335-4A83-94E5-56B1012CAE40}"/>
    <cellStyle name="Normal 2 4 5 7 2 2 2 2" xfId="42703" xr:uid="{25EE3F4C-2E6E-4C42-9351-F23BF8AB8599}"/>
    <cellStyle name="Normal 2 4 5 7 2 2 3" xfId="33424" xr:uid="{0D6EA597-44D6-481F-9D6E-A616818FAB82}"/>
    <cellStyle name="Normal 2 4 5 7 2 2 4" xfId="24976" xr:uid="{E53F7FE2-D0BC-42CB-83FA-8A8BE3C2CAE3}"/>
    <cellStyle name="Normal 2 4 5 7 2 3" xfId="12311" xr:uid="{F06C3C84-999A-41B8-B04D-0B335F4ABD00}"/>
    <cellStyle name="Normal 2 4 5 7 2 3 2" xfId="38486" xr:uid="{64086559-3049-4CFD-8D8E-540F22AB2669}"/>
    <cellStyle name="Normal 2 4 5 7 2 4" xfId="29206" xr:uid="{0E87E5DE-6648-4AAD-BFDC-79C9152AD163}"/>
    <cellStyle name="Normal 2 4 5 7 2 5" xfId="20759" xr:uid="{3C768326-C764-49DD-BF87-4DCB39CAF777}"/>
    <cellStyle name="Normal 2 4 5 7 3" xfId="5934" xr:uid="{00000000-0005-0000-0000-0000CD100000}"/>
    <cellStyle name="Normal 2 4 5 7 3 2" xfId="14384" xr:uid="{39E88EBD-1F10-4F28-978D-8442CC7C5023}"/>
    <cellStyle name="Normal 2 4 5 7 3 2 2" xfId="40558" xr:uid="{329A4BD7-CA68-4F73-A43D-981227028555}"/>
    <cellStyle name="Normal 2 4 5 7 3 3" xfId="31279" xr:uid="{E70EE089-8D7C-45F9-98E9-5BA22037F61E}"/>
    <cellStyle name="Normal 2 4 5 7 3 4" xfId="22831" xr:uid="{B6592F7A-228E-405B-817C-3E483BEA5ED4}"/>
    <cellStyle name="Normal 2 4 5 7 4" xfId="10166" xr:uid="{B1344D3B-1A59-4D2D-8998-D8EC51211A36}"/>
    <cellStyle name="Normal 2 4 5 7 4 2" xfId="36341" xr:uid="{F2C36FA3-1581-40BE-8EBC-C012FE1B91F8}"/>
    <cellStyle name="Normal 2 4 5 7 5" xfId="27061" xr:uid="{9C80BA27-0DF5-4CCF-AF59-EAA86555FB4E}"/>
    <cellStyle name="Normal 2 4 5 7 6" xfId="18614" xr:uid="{B75B40FA-305A-4F69-8D7B-AA0280D0DB04}"/>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0741762E-F4C7-4BD2-8957-258ACD67B92F}"/>
    <cellStyle name="Normal 2 4 5 8 2 2 2 2" xfId="43116" xr:uid="{E7B5542D-F334-4A64-B8C1-40FF0ED7B066}"/>
    <cellStyle name="Normal 2 4 5 8 2 2 3" xfId="33837" xr:uid="{C4BD4617-7E53-45A5-BF55-AEB20C4D91BC}"/>
    <cellStyle name="Normal 2 4 5 8 2 2 4" xfId="25389" xr:uid="{E884C769-D735-4690-8BEE-38FA2ECB923B}"/>
    <cellStyle name="Normal 2 4 5 8 2 3" xfId="12724" xr:uid="{20E6F27C-6631-4DE2-86D2-0559E9742D66}"/>
    <cellStyle name="Normal 2 4 5 8 2 3 2" xfId="38899" xr:uid="{2B283BBC-689A-4A70-858A-D9C097A91D78}"/>
    <cellStyle name="Normal 2 4 5 8 2 4" xfId="29619" xr:uid="{28CA34CE-89DB-49AE-9F68-5107BEFEFD41}"/>
    <cellStyle name="Normal 2 4 5 8 2 5" xfId="21172" xr:uid="{8C61D625-4B5E-4C0F-BC47-C2081BF485B0}"/>
    <cellStyle name="Normal 2 4 5 8 3" xfId="6347" xr:uid="{00000000-0005-0000-0000-0000D1100000}"/>
    <cellStyle name="Normal 2 4 5 8 3 2" xfId="14797" xr:uid="{71DFAA04-4695-4BF6-9F0C-51B6984750EC}"/>
    <cellStyle name="Normal 2 4 5 8 3 2 2" xfId="40971" xr:uid="{75AC9DA6-769B-4021-8E25-EA42C37FA887}"/>
    <cellStyle name="Normal 2 4 5 8 3 3" xfId="31692" xr:uid="{35B04617-6C06-4255-90EE-E78BAB995E6E}"/>
    <cellStyle name="Normal 2 4 5 8 3 4" xfId="23244" xr:uid="{E292509D-528A-4818-97DC-DD982D66498F}"/>
    <cellStyle name="Normal 2 4 5 8 4" xfId="10579" xr:uid="{4336DB50-868D-4CC7-B2AB-6585A9A19BBD}"/>
    <cellStyle name="Normal 2 4 5 8 4 2" xfId="36754" xr:uid="{5EED0402-C93A-4A3F-8ECD-01B49E0847F8}"/>
    <cellStyle name="Normal 2 4 5 8 5" xfId="27474" xr:uid="{94A98CA8-6AA8-4608-AE7B-D7AD18EBAB14}"/>
    <cellStyle name="Normal 2 4 5 8 6" xfId="19027" xr:uid="{61E0A5E2-F948-4BE1-B30C-2784EF12131C}"/>
    <cellStyle name="Normal 2 4 5 9" xfId="2477" xr:uid="{00000000-0005-0000-0000-0000D2100000}"/>
    <cellStyle name="Normal 2 4 5 9 2" xfId="6760" xr:uid="{00000000-0005-0000-0000-0000D3100000}"/>
    <cellStyle name="Normal 2 4 5 9 2 2" xfId="15210" xr:uid="{9A131258-2E1F-4AD1-B404-DA2ED96B1DD2}"/>
    <cellStyle name="Normal 2 4 5 9 2 2 2" xfId="41384" xr:uid="{34ECF42D-83CB-430F-A8CC-81DD091430AD}"/>
    <cellStyle name="Normal 2 4 5 9 2 3" xfId="32105" xr:uid="{01BC532A-BF72-40D3-AFAC-BA1A408B06EA}"/>
    <cellStyle name="Normal 2 4 5 9 2 4" xfId="23657" xr:uid="{BBE339B5-22DD-4B1C-BF81-9643FDC6F7F2}"/>
    <cellStyle name="Normal 2 4 5 9 3" xfId="10992" xr:uid="{0F6D5C7B-EA09-4D28-92BE-F09033AB9626}"/>
    <cellStyle name="Normal 2 4 5 9 3 2" xfId="37167" xr:uid="{EAC24F82-59F2-44A7-BBAE-D5DD81ABF87B}"/>
    <cellStyle name="Normal 2 4 5 9 4" xfId="27887" xr:uid="{CBC2476C-D0B3-43DA-B574-A04C38B512D4}"/>
    <cellStyle name="Normal 2 4 5 9 5" xfId="19440" xr:uid="{96800609-FB4A-434E-AF45-142686184A97}"/>
    <cellStyle name="Normal 2 4 6" xfId="311" xr:uid="{00000000-0005-0000-0000-0000D4100000}"/>
    <cellStyle name="Normal 2 4 7" xfId="312" xr:uid="{00000000-0005-0000-0000-0000D5100000}"/>
    <cellStyle name="Normal 2 4 7 10" xfId="34277" xr:uid="{B14C4C1F-D6E4-496A-84F9-4FA8B34F1C0E}"/>
    <cellStyle name="Normal 2 4 7 11" xfId="25829" xr:uid="{EC37DC5E-0D61-49FD-8D9D-69C616D2ED6F}"/>
    <cellStyle name="Normal 2 4 7 12" xfId="17382" xr:uid="{7E1A7A80-228F-416B-BADC-C77E8834792C}"/>
    <cellStyle name="Normal 2 4 7 2" xfId="313" xr:uid="{00000000-0005-0000-0000-0000D6100000}"/>
    <cellStyle name="Normal 2 4 7 2 10" xfId="25830" xr:uid="{5D8786DC-BED3-4963-A81A-3CF7B8FBF615}"/>
    <cellStyle name="Normal 2 4 7 2 11" xfId="17383" xr:uid="{C15B09E9-F684-40CA-8A1F-BE596CF9FB25}"/>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F6BC14C9-71DE-4711-A021-B60664A19166}"/>
    <cellStyle name="Normal 2 4 7 2 2 2 2 2 2" xfId="41886" xr:uid="{766450E9-01BA-41B1-8A3D-164FC19D4D4A}"/>
    <cellStyle name="Normal 2 4 7 2 2 2 2 3" xfId="32607" xr:uid="{05DF610A-22A6-4515-BCBE-9C52301B0C32}"/>
    <cellStyle name="Normal 2 4 7 2 2 2 2 4" xfId="24159" xr:uid="{BBE5AEF5-0C78-4B2F-ABA8-12A07669619B}"/>
    <cellStyle name="Normal 2 4 7 2 2 2 3" xfId="11494" xr:uid="{FE182884-04CD-4522-AFD7-910B7CA054FE}"/>
    <cellStyle name="Normal 2 4 7 2 2 2 3 2" xfId="37669" xr:uid="{DCB1AC96-98D1-408D-8DE7-7E0CC1C8F3CC}"/>
    <cellStyle name="Normal 2 4 7 2 2 2 4" xfId="28389" xr:uid="{12A00EF4-BF65-4D99-BCBD-534732DCD138}"/>
    <cellStyle name="Normal 2 4 7 2 2 2 5" xfId="19942" xr:uid="{D5F1C0EF-9B27-46E6-9D06-5ADB1B9AEFC4}"/>
    <cellStyle name="Normal 2 4 7 2 2 3" xfId="5117" xr:uid="{00000000-0005-0000-0000-0000DA100000}"/>
    <cellStyle name="Normal 2 4 7 2 2 3 2" xfId="13567" xr:uid="{87C18F14-CEA7-42B9-81D9-1FE0147B3118}"/>
    <cellStyle name="Normal 2 4 7 2 2 3 2 2" xfId="39741" xr:uid="{15BF74DC-0C00-4119-855B-D8AF9AB8E665}"/>
    <cellStyle name="Normal 2 4 7 2 2 3 3" xfId="30462" xr:uid="{E91A80CD-2639-4085-9841-6E4B30E8E61F}"/>
    <cellStyle name="Normal 2 4 7 2 2 3 4" xfId="22014" xr:uid="{236CE059-D91D-4B03-BB9E-2ACF39B08FD6}"/>
    <cellStyle name="Normal 2 4 7 2 2 4" xfId="9349" xr:uid="{2C6303BA-EAD2-47AF-8B06-774631B68F82}"/>
    <cellStyle name="Normal 2 4 7 2 2 4 2" xfId="35524" xr:uid="{C47C550A-7918-482D-9992-E715D019F4EC}"/>
    <cellStyle name="Normal 2 4 7 2 2 5" xfId="34696" xr:uid="{1B6E10FF-43F1-4BEC-8756-2EE1F74A080F}"/>
    <cellStyle name="Normal 2 4 7 2 2 6" xfId="26244" xr:uid="{D95406E8-1BC6-4B6A-A271-A861431CC093}"/>
    <cellStyle name="Normal 2 4 7 2 2 7" xfId="17797" xr:uid="{248F2880-39A2-4EC7-A588-E04E6DA04EE7}"/>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538C017F-A86D-4F56-A737-7179FC884B80}"/>
    <cellStyle name="Normal 2 4 7 2 3 2 2 2 2" xfId="42299" xr:uid="{8356667A-4366-4872-B438-F20DBC8DB58B}"/>
    <cellStyle name="Normal 2 4 7 2 3 2 2 3" xfId="33020" xr:uid="{A8479033-1882-4D34-803E-8591D665C3D4}"/>
    <cellStyle name="Normal 2 4 7 2 3 2 2 4" xfId="24572" xr:uid="{A8DE3360-B00D-41E5-9D83-3C5D56CA8FBE}"/>
    <cellStyle name="Normal 2 4 7 2 3 2 3" xfId="11907" xr:uid="{0369C39B-F51D-46F5-9DF0-6AF88B5C1EC8}"/>
    <cellStyle name="Normal 2 4 7 2 3 2 3 2" xfId="38082" xr:uid="{6FC0D7B6-62F3-44D9-9B4E-F36A7EDAD084}"/>
    <cellStyle name="Normal 2 4 7 2 3 2 4" xfId="28802" xr:uid="{ECE5045F-AAB0-46EB-A218-BD6515885C88}"/>
    <cellStyle name="Normal 2 4 7 2 3 2 5" xfId="20355" xr:uid="{9940DE5E-0400-4348-A2C0-B2E7E05A25B6}"/>
    <cellStyle name="Normal 2 4 7 2 3 3" xfId="5530" xr:uid="{00000000-0005-0000-0000-0000DE100000}"/>
    <cellStyle name="Normal 2 4 7 2 3 3 2" xfId="13980" xr:uid="{67CA1DE8-B5D5-4746-A0F7-01C4EEA9AB7D}"/>
    <cellStyle name="Normal 2 4 7 2 3 3 2 2" xfId="40154" xr:uid="{79E36FD1-9D91-41DC-8D14-DB4E1F6004AF}"/>
    <cellStyle name="Normal 2 4 7 2 3 3 3" xfId="30875" xr:uid="{F9D4713E-4686-4B48-946D-871134370227}"/>
    <cellStyle name="Normal 2 4 7 2 3 3 4" xfId="22427" xr:uid="{62330C0A-72BA-4B53-89AA-89B81DC669F1}"/>
    <cellStyle name="Normal 2 4 7 2 3 4" xfId="9762" xr:uid="{542F6E35-8653-4F32-B731-5E55A41DADCB}"/>
    <cellStyle name="Normal 2 4 7 2 3 4 2" xfId="35937" xr:uid="{FE5EBAAE-926A-4698-BB53-8A43A346A0B4}"/>
    <cellStyle name="Normal 2 4 7 2 3 5" xfId="26657" xr:uid="{1A51EE72-0E4B-4447-879B-131D72B3E762}"/>
    <cellStyle name="Normal 2 4 7 2 3 6" xfId="18210" xr:uid="{BEED2CD9-AC5F-4405-8F82-368A2D52FA1A}"/>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EC3F7B41-4F7B-4B15-80B3-F1FDC198D9C1}"/>
    <cellStyle name="Normal 2 4 7 2 4 2 2 2 2" xfId="42712" xr:uid="{27DE0C9E-ECC7-40BE-A6C0-5A2C2362DD64}"/>
    <cellStyle name="Normal 2 4 7 2 4 2 2 3" xfId="33433" xr:uid="{BB350FD6-D1B5-4B00-895D-E7E2A060E2FD}"/>
    <cellStyle name="Normal 2 4 7 2 4 2 2 4" xfId="24985" xr:uid="{D48C310C-8A2C-4713-8B4E-D419329E123B}"/>
    <cellStyle name="Normal 2 4 7 2 4 2 3" xfId="12320" xr:uid="{26AF7056-5A68-4693-9568-446652C45DEB}"/>
    <cellStyle name="Normal 2 4 7 2 4 2 3 2" xfId="38495" xr:uid="{D57E3065-9479-47ED-ACC2-4B793C11BD68}"/>
    <cellStyle name="Normal 2 4 7 2 4 2 4" xfId="29215" xr:uid="{9D1B8B55-3A7E-4170-B2BE-A05E30400158}"/>
    <cellStyle name="Normal 2 4 7 2 4 2 5" xfId="20768" xr:uid="{C55253E1-3135-4E07-A452-97AF8E5AA5FA}"/>
    <cellStyle name="Normal 2 4 7 2 4 3" xfId="5943" xr:uid="{00000000-0005-0000-0000-0000E2100000}"/>
    <cellStyle name="Normal 2 4 7 2 4 3 2" xfId="14393" xr:uid="{B25A600D-22E6-4C34-8483-AA0C215AF423}"/>
    <cellStyle name="Normal 2 4 7 2 4 3 2 2" xfId="40567" xr:uid="{CF81B47F-53FD-456C-A18B-3AAC2F2ACA85}"/>
    <cellStyle name="Normal 2 4 7 2 4 3 3" xfId="31288" xr:uid="{10673460-ACAA-47ED-A9E9-C70D2BB96340}"/>
    <cellStyle name="Normal 2 4 7 2 4 3 4" xfId="22840" xr:uid="{F015BC46-0877-45EC-A21B-2783EB48C03E}"/>
    <cellStyle name="Normal 2 4 7 2 4 4" xfId="10175" xr:uid="{1BBF67E9-A60B-424A-9398-AA0E0E0B2AC7}"/>
    <cellStyle name="Normal 2 4 7 2 4 4 2" xfId="36350" xr:uid="{68732784-E42D-4FA2-AC21-1ED164AE06DA}"/>
    <cellStyle name="Normal 2 4 7 2 4 5" xfId="27070" xr:uid="{2392979F-7F66-4C6A-B543-2569F38D0068}"/>
    <cellStyle name="Normal 2 4 7 2 4 6" xfId="18623" xr:uid="{1FEEFE71-A486-4F8A-8AAA-63BB69007DC7}"/>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545C3E55-269E-41B5-B9A8-C05F5263FC49}"/>
    <cellStyle name="Normal 2 4 7 2 5 2 2 2 2" xfId="43125" xr:uid="{A0F934F7-A024-419A-86F0-651C0A8BCD0A}"/>
    <cellStyle name="Normal 2 4 7 2 5 2 2 3" xfId="33846" xr:uid="{913E2FE6-F5D7-470F-B9A7-FAD438B40477}"/>
    <cellStyle name="Normal 2 4 7 2 5 2 2 4" xfId="25398" xr:uid="{51C3EF6A-8B3E-45B1-9B85-009CA642BD0B}"/>
    <cellStyle name="Normal 2 4 7 2 5 2 3" xfId="12733" xr:uid="{9899C415-C604-45AB-8355-BA9C21EDEDE5}"/>
    <cellStyle name="Normal 2 4 7 2 5 2 3 2" xfId="38908" xr:uid="{91B81744-7DE0-4903-89CD-503AA44895A3}"/>
    <cellStyle name="Normal 2 4 7 2 5 2 4" xfId="29628" xr:uid="{9FBC898B-C98A-493B-9B1B-A8DA8102ABFB}"/>
    <cellStyle name="Normal 2 4 7 2 5 2 5" xfId="21181" xr:uid="{C338E955-13E6-4972-A4B4-5D4470E8D6C3}"/>
    <cellStyle name="Normal 2 4 7 2 5 3" xfId="6356" xr:uid="{00000000-0005-0000-0000-0000E6100000}"/>
    <cellStyle name="Normal 2 4 7 2 5 3 2" xfId="14806" xr:uid="{EDEBCCE6-A8A8-413C-833F-A92C273A37A9}"/>
    <cellStyle name="Normal 2 4 7 2 5 3 2 2" xfId="40980" xr:uid="{269C88D6-946E-4172-88EB-526B0D24824C}"/>
    <cellStyle name="Normal 2 4 7 2 5 3 3" xfId="31701" xr:uid="{57378CA3-DD54-43E8-80CB-33799AA41EEE}"/>
    <cellStyle name="Normal 2 4 7 2 5 3 4" xfId="23253" xr:uid="{8F770805-8AEE-42D9-81EB-F2C5F41B5D7A}"/>
    <cellStyle name="Normal 2 4 7 2 5 4" xfId="10588" xr:uid="{60C30F0A-7E57-460B-85F1-E90019825DCA}"/>
    <cellStyle name="Normal 2 4 7 2 5 4 2" xfId="36763" xr:uid="{CF5AE682-28CC-4C19-9726-CA6267B109F5}"/>
    <cellStyle name="Normal 2 4 7 2 5 5" xfId="27483" xr:uid="{BF8651B0-4E89-4171-816C-ADE2823F0F11}"/>
    <cellStyle name="Normal 2 4 7 2 5 6" xfId="19036" xr:uid="{01CE565F-F3E0-4958-A493-57C1D2C0F26C}"/>
    <cellStyle name="Normal 2 4 7 2 6" xfId="2486" xr:uid="{00000000-0005-0000-0000-0000E7100000}"/>
    <cellStyle name="Normal 2 4 7 2 6 2" xfId="6769" xr:uid="{00000000-0005-0000-0000-0000E8100000}"/>
    <cellStyle name="Normal 2 4 7 2 6 2 2" xfId="15219" xr:uid="{1670DE17-D2DC-4A9C-8AC8-098F77E5D6C8}"/>
    <cellStyle name="Normal 2 4 7 2 6 2 2 2" xfId="41393" xr:uid="{83FA3A3F-DDE8-4D72-8520-CE967AB19345}"/>
    <cellStyle name="Normal 2 4 7 2 6 2 3" xfId="32114" xr:uid="{DF17D3C4-1CBD-4145-B598-6DEB1991EF14}"/>
    <cellStyle name="Normal 2 4 7 2 6 2 4" xfId="23666" xr:uid="{CD00F718-914F-4EDB-A747-31B606CC7DA6}"/>
    <cellStyle name="Normal 2 4 7 2 6 3" xfId="11001" xr:uid="{5CE59D56-79E5-48BD-A25D-B8BB0778CFFD}"/>
    <cellStyle name="Normal 2 4 7 2 6 3 2" xfId="37176" xr:uid="{0499377A-5F87-4729-A204-3F239BD506A2}"/>
    <cellStyle name="Normal 2 4 7 2 6 4" xfId="27896" xr:uid="{0A34DE64-4D6B-42CC-9285-2F4E36C382EC}"/>
    <cellStyle name="Normal 2 4 7 2 6 5" xfId="19449" xr:uid="{354161A1-88AF-45F8-A067-B6B0631B6445}"/>
    <cellStyle name="Normal 2 4 7 2 7" xfId="4703" xr:uid="{00000000-0005-0000-0000-0000E9100000}"/>
    <cellStyle name="Normal 2 4 7 2 7 2" xfId="13153" xr:uid="{418D6185-DAA9-4B67-8DAD-60738C03D933}"/>
    <cellStyle name="Normal 2 4 7 2 7 2 2" xfId="39327" xr:uid="{06278953-647D-4AA2-A8F6-5EB3CFF046D1}"/>
    <cellStyle name="Normal 2 4 7 2 7 3" xfId="30048" xr:uid="{0B02646B-11B8-406C-996D-5DA488AC4B56}"/>
    <cellStyle name="Normal 2 4 7 2 7 4" xfId="21600" xr:uid="{E57E162B-A57C-426B-819D-0B80082B20E0}"/>
    <cellStyle name="Normal 2 4 7 2 8" xfId="8935" xr:uid="{11639A08-AF67-4A7A-ADE7-FF133253AF70}"/>
    <cellStyle name="Normal 2 4 7 2 8 2" xfId="35110" xr:uid="{34DB1EA4-A095-4E7F-8439-BD77B408E7DF}"/>
    <cellStyle name="Normal 2 4 7 2 9" xfId="34278" xr:uid="{3CB32E49-445E-4CEE-84F5-10D73CF1ACD3}"/>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BE04D81C-2D07-4BFC-BDDD-1A14632CDE54}"/>
    <cellStyle name="Normal 2 4 7 3 2 2 2 2" xfId="41885" xr:uid="{FB33732A-79E5-4999-A73A-6E67FEE3C9B6}"/>
    <cellStyle name="Normal 2 4 7 3 2 2 3" xfId="32606" xr:uid="{B14A91A8-AD82-4C63-BFE6-D9B4E88F20F6}"/>
    <cellStyle name="Normal 2 4 7 3 2 2 4" xfId="24158" xr:uid="{160240A3-1B3B-4DA4-9316-172BF8632886}"/>
    <cellStyle name="Normal 2 4 7 3 2 3" xfId="11493" xr:uid="{52C36EC6-BDD8-467C-BA85-7E33AF0FD545}"/>
    <cellStyle name="Normal 2 4 7 3 2 3 2" xfId="37668" xr:uid="{67983F32-7E5E-41E0-99A4-F8C2CBAFC45F}"/>
    <cellStyle name="Normal 2 4 7 3 2 4" xfId="28388" xr:uid="{829208AF-5A59-4ACC-93D9-CF0D5F2ED652}"/>
    <cellStyle name="Normal 2 4 7 3 2 5" xfId="19941" xr:uid="{1008974C-8BAC-4CD9-91F9-95AC7529858B}"/>
    <cellStyle name="Normal 2 4 7 3 3" xfId="5116" xr:uid="{00000000-0005-0000-0000-0000ED100000}"/>
    <cellStyle name="Normal 2 4 7 3 3 2" xfId="13566" xr:uid="{D2E7FC69-052C-4788-BBC7-7C73EBCFA3F4}"/>
    <cellStyle name="Normal 2 4 7 3 3 2 2" xfId="39740" xr:uid="{B453230A-DA0D-436E-9161-6CAB6DED11A0}"/>
    <cellStyle name="Normal 2 4 7 3 3 3" xfId="30461" xr:uid="{37E0499E-613A-458C-B3D7-7C158CCD95D7}"/>
    <cellStyle name="Normal 2 4 7 3 3 4" xfId="22013" xr:uid="{BC6074B7-838B-4CC9-ABC6-91258448DDF0}"/>
    <cellStyle name="Normal 2 4 7 3 4" xfId="9348" xr:uid="{962682AE-2039-4174-A6AD-E85FA0D367B0}"/>
    <cellStyle name="Normal 2 4 7 3 4 2" xfId="35523" xr:uid="{F9017AF1-AB19-4649-A54C-0BB7023A0622}"/>
    <cellStyle name="Normal 2 4 7 3 5" xfId="34695" xr:uid="{DCFEEE2B-FCA9-4304-91E7-0386C10E61B6}"/>
    <cellStyle name="Normal 2 4 7 3 6" xfId="26243" xr:uid="{3B30C7D0-D0EF-4BDA-9148-A3298F0F3281}"/>
    <cellStyle name="Normal 2 4 7 3 7" xfId="17796" xr:uid="{653C0D15-E8CC-48EA-A657-FBE9D753CEA4}"/>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9E51F16A-D10D-47CA-A757-A25CB588CD7A}"/>
    <cellStyle name="Normal 2 4 7 4 2 2 2 2" xfId="42298" xr:uid="{E111F9B7-C995-4159-B3E7-4DCAEB6E36CC}"/>
    <cellStyle name="Normal 2 4 7 4 2 2 3" xfId="33019" xr:uid="{A8F34695-6A42-4303-8DB3-D7EEA83470BF}"/>
    <cellStyle name="Normal 2 4 7 4 2 2 4" xfId="24571" xr:uid="{8E31CCF1-57D6-4E90-945E-200E110F122B}"/>
    <cellStyle name="Normal 2 4 7 4 2 3" xfId="11906" xr:uid="{B260AA1A-8FE5-46FE-BBCE-562203BB49F2}"/>
    <cellStyle name="Normal 2 4 7 4 2 3 2" xfId="38081" xr:uid="{E81AF993-3935-419C-9785-886FE59E56BA}"/>
    <cellStyle name="Normal 2 4 7 4 2 4" xfId="28801" xr:uid="{D72DA906-CCF8-4657-B3A2-893B26BFDD9F}"/>
    <cellStyle name="Normal 2 4 7 4 2 5" xfId="20354" xr:uid="{56B343EE-FFAE-4835-BCE5-7AD49EBC967F}"/>
    <cellStyle name="Normal 2 4 7 4 3" xfId="5529" xr:uid="{00000000-0005-0000-0000-0000F1100000}"/>
    <cellStyle name="Normal 2 4 7 4 3 2" xfId="13979" xr:uid="{4B002B6D-5B19-4783-B7A3-FE60A6AE3EB2}"/>
    <cellStyle name="Normal 2 4 7 4 3 2 2" xfId="40153" xr:uid="{4B881095-16E7-4E88-B975-F6EA7E96A5B8}"/>
    <cellStyle name="Normal 2 4 7 4 3 3" xfId="30874" xr:uid="{3CF2C5FC-520E-4778-B7E8-781D606E5B95}"/>
    <cellStyle name="Normal 2 4 7 4 3 4" xfId="22426" xr:uid="{D9CC419B-BA9B-4D4F-BBF9-E6F6551F0274}"/>
    <cellStyle name="Normal 2 4 7 4 4" xfId="9761" xr:uid="{B9A732CA-45DC-41CA-9C28-249EE868FFAA}"/>
    <cellStyle name="Normal 2 4 7 4 4 2" xfId="35936" xr:uid="{ACE09439-3FDB-4821-9545-83D807214FA3}"/>
    <cellStyle name="Normal 2 4 7 4 5" xfId="26656" xr:uid="{506FFBCC-CAAF-43A7-94A2-CF2A76284E9A}"/>
    <cellStyle name="Normal 2 4 7 4 6" xfId="18209" xr:uid="{19C504EC-62F5-4B32-A556-F16B6A81923C}"/>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1EE27CBB-5809-40F0-A9AA-70E238BD704E}"/>
    <cellStyle name="Normal 2 4 7 5 2 2 2 2" xfId="42711" xr:uid="{AF61B08B-2FF5-4935-9477-2E815969CD7A}"/>
    <cellStyle name="Normal 2 4 7 5 2 2 3" xfId="33432" xr:uid="{6A210D37-F970-4980-BB76-E51996963E25}"/>
    <cellStyle name="Normal 2 4 7 5 2 2 4" xfId="24984" xr:uid="{9D904CF6-843F-4E11-A90A-145D652A5E4B}"/>
    <cellStyle name="Normal 2 4 7 5 2 3" xfId="12319" xr:uid="{D79618F6-537A-4EC0-A53B-1966AA9162AB}"/>
    <cellStyle name="Normal 2 4 7 5 2 3 2" xfId="38494" xr:uid="{569BDE51-454B-4543-93D1-B9AB7D74C69E}"/>
    <cellStyle name="Normal 2 4 7 5 2 4" xfId="29214" xr:uid="{3635CFAF-2EFA-4F01-8B89-563589A537D0}"/>
    <cellStyle name="Normal 2 4 7 5 2 5" xfId="20767" xr:uid="{B7AEFDFF-05FE-4FB0-9AD3-F1AD36E5FC54}"/>
    <cellStyle name="Normal 2 4 7 5 3" xfId="5942" xr:uid="{00000000-0005-0000-0000-0000F5100000}"/>
    <cellStyle name="Normal 2 4 7 5 3 2" xfId="14392" xr:uid="{B0C9961A-1E0E-4084-B9A6-75F4695E8CF0}"/>
    <cellStyle name="Normal 2 4 7 5 3 2 2" xfId="40566" xr:uid="{DC47087A-A1FB-439B-B068-2B3EA3FCC571}"/>
    <cellStyle name="Normal 2 4 7 5 3 3" xfId="31287" xr:uid="{C0EC1F97-D884-4BEA-8340-F5D48F5714B2}"/>
    <cellStyle name="Normal 2 4 7 5 3 4" xfId="22839" xr:uid="{19279E64-314C-47D7-AC1C-D6CE863C7688}"/>
    <cellStyle name="Normal 2 4 7 5 4" xfId="10174" xr:uid="{2AB2D47D-A858-43E5-AFD0-F2A927AC0475}"/>
    <cellStyle name="Normal 2 4 7 5 4 2" xfId="36349" xr:uid="{609CE568-0D80-4B63-90EA-CA8DAA2521CF}"/>
    <cellStyle name="Normal 2 4 7 5 5" xfId="27069" xr:uid="{F4B87C88-613D-40BF-81D2-368AF5D1C03A}"/>
    <cellStyle name="Normal 2 4 7 5 6" xfId="18622" xr:uid="{09E4C547-9599-40A6-B084-5BA584BDB9AA}"/>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AB06D7FA-D37F-4730-99ED-20D0F0FE4399}"/>
    <cellStyle name="Normal 2 4 7 6 2 2 2 2" xfId="43124" xr:uid="{DFFCE865-95FC-46DA-A84B-9591CE3AB5C7}"/>
    <cellStyle name="Normal 2 4 7 6 2 2 3" xfId="33845" xr:uid="{686886DF-C922-41C4-91DC-187AD54B38B6}"/>
    <cellStyle name="Normal 2 4 7 6 2 2 4" xfId="25397" xr:uid="{71AC3DB3-E6DD-4E9D-A718-1B249CBDD889}"/>
    <cellStyle name="Normal 2 4 7 6 2 3" xfId="12732" xr:uid="{0166A9CD-3DCD-4568-B96D-5497B5D8075C}"/>
    <cellStyle name="Normal 2 4 7 6 2 3 2" xfId="38907" xr:uid="{A8DACE82-E988-4D5F-AFA4-AEDD0A11D677}"/>
    <cellStyle name="Normal 2 4 7 6 2 4" xfId="29627" xr:uid="{41296061-3563-4BB4-BEA1-2419F7709434}"/>
    <cellStyle name="Normal 2 4 7 6 2 5" xfId="21180" xr:uid="{2F38186D-87F6-455D-87C5-5ACB2C5F1CC8}"/>
    <cellStyle name="Normal 2 4 7 6 3" xfId="6355" xr:uid="{00000000-0005-0000-0000-0000F9100000}"/>
    <cellStyle name="Normal 2 4 7 6 3 2" xfId="14805" xr:uid="{ECFED608-D61F-4ADC-A8A2-078364162DBD}"/>
    <cellStyle name="Normal 2 4 7 6 3 2 2" xfId="40979" xr:uid="{9DE1848A-1F24-43E9-96AD-DC2A7D9D14D4}"/>
    <cellStyle name="Normal 2 4 7 6 3 3" xfId="31700" xr:uid="{25B1BAA6-EB0F-4916-AD03-221221CA0282}"/>
    <cellStyle name="Normal 2 4 7 6 3 4" xfId="23252" xr:uid="{A90EEC8D-41B6-4FDE-B506-26AD4802B89B}"/>
    <cellStyle name="Normal 2 4 7 6 4" xfId="10587" xr:uid="{B13172CF-9C26-45D1-8579-D6604CCCA27C}"/>
    <cellStyle name="Normal 2 4 7 6 4 2" xfId="36762" xr:uid="{05D60E58-03C3-4102-8EC0-39A85C093E81}"/>
    <cellStyle name="Normal 2 4 7 6 5" xfId="27482" xr:uid="{5C6C36E0-FE72-4B8D-8E85-0F67F4BD54F0}"/>
    <cellStyle name="Normal 2 4 7 6 6" xfId="19035" xr:uid="{D7DD964C-C5D6-4F30-979A-559DE24D2C23}"/>
    <cellStyle name="Normal 2 4 7 7" xfId="2485" xr:uid="{00000000-0005-0000-0000-0000FA100000}"/>
    <cellStyle name="Normal 2 4 7 7 2" xfId="6768" xr:uid="{00000000-0005-0000-0000-0000FB100000}"/>
    <cellStyle name="Normal 2 4 7 7 2 2" xfId="15218" xr:uid="{08CB29BE-BF9C-4A21-BF63-17DA331C7C28}"/>
    <cellStyle name="Normal 2 4 7 7 2 2 2" xfId="41392" xr:uid="{2BE4CCDC-93B4-4E4B-B8F8-FF980E98C0CA}"/>
    <cellStyle name="Normal 2 4 7 7 2 3" xfId="32113" xr:uid="{F6F26E10-743D-4E5B-969D-58ACC474CAA8}"/>
    <cellStyle name="Normal 2 4 7 7 2 4" xfId="23665" xr:uid="{F58A5845-1AA9-4615-AE5F-73D8FE08C233}"/>
    <cellStyle name="Normal 2 4 7 7 3" xfId="11000" xr:uid="{B49EAA5E-97FE-4128-A45B-D071EFC01D6A}"/>
    <cellStyle name="Normal 2 4 7 7 3 2" xfId="37175" xr:uid="{DC3955AC-F07F-489F-A55F-38934DF9C0F2}"/>
    <cellStyle name="Normal 2 4 7 7 4" xfId="27895" xr:uid="{A9C05E85-4DCC-49BE-B5C8-3F262B2ADD40}"/>
    <cellStyle name="Normal 2 4 7 7 5" xfId="19448" xr:uid="{9C1D636B-8089-471F-96B2-2C45ED8CC9C3}"/>
    <cellStyle name="Normal 2 4 7 8" xfId="4702" xr:uid="{00000000-0005-0000-0000-0000FC100000}"/>
    <cellStyle name="Normal 2 4 7 8 2" xfId="13152" xr:uid="{0C33CEE7-EA32-4969-B7EC-2D84DF4BA635}"/>
    <cellStyle name="Normal 2 4 7 8 2 2" xfId="39326" xr:uid="{76E4B9FC-4829-47D2-B8AC-7609650DB4CC}"/>
    <cellStyle name="Normal 2 4 7 8 3" xfId="30047" xr:uid="{ECEEAB16-F581-43BA-BEB4-28D1AC6D7A9F}"/>
    <cellStyle name="Normal 2 4 7 8 4" xfId="21599" xr:uid="{E0576DAF-763B-40CC-8597-14C9FA36E33B}"/>
    <cellStyle name="Normal 2 4 7 9" xfId="8934" xr:uid="{3EB3E02A-1944-41F8-BEC8-36AD524E2158}"/>
    <cellStyle name="Normal 2 4 7 9 2" xfId="35109" xr:uid="{87ADBA78-FE60-4257-B574-4CAAB14EAB14}"/>
    <cellStyle name="Normal 2 4 8" xfId="314" xr:uid="{00000000-0005-0000-0000-0000FD100000}"/>
    <cellStyle name="Normal 2 4 8 10" xfId="25831" xr:uid="{64323894-36E3-4BED-81D3-4BAA550A08D4}"/>
    <cellStyle name="Normal 2 4 8 11" xfId="17384" xr:uid="{423B4D04-D86E-4346-AE24-D47535806058}"/>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BC7A474A-C8D3-48D1-8C8E-B178F07E90B2}"/>
    <cellStyle name="Normal 2 4 8 2 2 2 2 2" xfId="41887" xr:uid="{725A9DE7-4ECE-4B74-8E66-596FC212BF7C}"/>
    <cellStyle name="Normal 2 4 8 2 2 2 3" xfId="32608" xr:uid="{B94CD2F0-E4A1-47BC-9B6A-6BFEEC8A8D03}"/>
    <cellStyle name="Normal 2 4 8 2 2 2 4" xfId="24160" xr:uid="{4848457F-0F04-4F1B-980B-78B802F89E51}"/>
    <cellStyle name="Normal 2 4 8 2 2 3" xfId="11495" xr:uid="{FEACD2B4-03B9-48B3-B861-F4D47FE7FECB}"/>
    <cellStyle name="Normal 2 4 8 2 2 3 2" xfId="37670" xr:uid="{C618D5BC-E87F-4C05-B291-85B73EF8AC45}"/>
    <cellStyle name="Normal 2 4 8 2 2 4" xfId="28390" xr:uid="{3DAA8882-9D4A-4857-872B-BF381DF0A13F}"/>
    <cellStyle name="Normal 2 4 8 2 2 5" xfId="19943" xr:uid="{E30A1A1F-F964-43F6-A473-702B2C082C4B}"/>
    <cellStyle name="Normal 2 4 8 2 3" xfId="5118" xr:uid="{00000000-0005-0000-0000-000001110000}"/>
    <cellStyle name="Normal 2 4 8 2 3 2" xfId="13568" xr:uid="{B8BDE86C-8E0D-4E48-977B-F5F0DA3849D5}"/>
    <cellStyle name="Normal 2 4 8 2 3 2 2" xfId="39742" xr:uid="{1C5571F9-AD72-4DC1-87FE-2E786DDEC05E}"/>
    <cellStyle name="Normal 2 4 8 2 3 3" xfId="30463" xr:uid="{13EAC48C-27F0-4784-9F5A-66E7D4F5DE4D}"/>
    <cellStyle name="Normal 2 4 8 2 3 4" xfId="22015" xr:uid="{654CDE83-7E79-4AB6-B803-5E183CDE8D1B}"/>
    <cellStyle name="Normal 2 4 8 2 4" xfId="9350" xr:uid="{E6128437-9E00-4D76-8DAE-66F974898955}"/>
    <cellStyle name="Normal 2 4 8 2 4 2" xfId="35525" xr:uid="{A666D1DF-F78E-418A-8FC4-672B9A956EFB}"/>
    <cellStyle name="Normal 2 4 8 2 5" xfId="34697" xr:uid="{E61C8099-E83E-4A95-AE3D-A78F35724544}"/>
    <cellStyle name="Normal 2 4 8 2 6" xfId="26245" xr:uid="{70E49016-6A97-46F2-B908-BAD586F1D2F9}"/>
    <cellStyle name="Normal 2 4 8 2 7" xfId="17798" xr:uid="{DB753DB1-5A4E-49D3-A300-8A8C8A69ABF6}"/>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344CFAB2-AA5C-4351-9855-2499D7CD1276}"/>
    <cellStyle name="Normal 2 4 8 3 2 2 2 2" xfId="42300" xr:uid="{47D4BB01-B4AD-468E-BC2D-4A4CCEE90ACA}"/>
    <cellStyle name="Normal 2 4 8 3 2 2 3" xfId="33021" xr:uid="{C442B435-EDD8-4AA8-AED5-2F3580ABBE38}"/>
    <cellStyle name="Normal 2 4 8 3 2 2 4" xfId="24573" xr:uid="{548EB0D0-977E-4CBE-88CB-FAD5240D3368}"/>
    <cellStyle name="Normal 2 4 8 3 2 3" xfId="11908" xr:uid="{14AF9B05-B93F-4399-A001-00E680D9CE47}"/>
    <cellStyle name="Normal 2 4 8 3 2 3 2" xfId="38083" xr:uid="{8852446C-424A-4EB5-9692-3ADC2D83B2B2}"/>
    <cellStyle name="Normal 2 4 8 3 2 4" xfId="28803" xr:uid="{578A9E04-A059-4CDE-85EE-973B1C8F22AD}"/>
    <cellStyle name="Normal 2 4 8 3 2 5" xfId="20356" xr:uid="{715D87C1-D98B-4513-A972-DC52BCF799AB}"/>
    <cellStyle name="Normal 2 4 8 3 3" xfId="5531" xr:uid="{00000000-0005-0000-0000-000005110000}"/>
    <cellStyle name="Normal 2 4 8 3 3 2" xfId="13981" xr:uid="{ED9BAEE6-0213-4A1B-B17A-3A404F317B17}"/>
    <cellStyle name="Normal 2 4 8 3 3 2 2" xfId="40155" xr:uid="{7C965574-4251-4480-B0E7-5D93622A3844}"/>
    <cellStyle name="Normal 2 4 8 3 3 3" xfId="30876" xr:uid="{A5F5A960-0BD5-4557-B485-D1CCCB1376AF}"/>
    <cellStyle name="Normal 2 4 8 3 3 4" xfId="22428" xr:uid="{5967C78C-E273-412E-B8A6-849791CB4ACE}"/>
    <cellStyle name="Normal 2 4 8 3 4" xfId="9763" xr:uid="{F1E9A37E-85F4-4D8D-9185-A8E3A0242BBA}"/>
    <cellStyle name="Normal 2 4 8 3 4 2" xfId="35938" xr:uid="{F3E8FEEF-CE2B-4FC1-9A31-20F981D4254E}"/>
    <cellStyle name="Normal 2 4 8 3 5" xfId="26658" xr:uid="{550DA70D-908E-4D6E-B5C0-80AF544673D6}"/>
    <cellStyle name="Normal 2 4 8 3 6" xfId="18211" xr:uid="{44959ECD-0D79-45F4-B66F-5DE00F08D3F5}"/>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1421FD7A-D67C-440A-824F-5272AE306FD8}"/>
    <cellStyle name="Normal 2 4 8 4 2 2 2 2" xfId="42713" xr:uid="{42063279-8F75-4D18-93AB-C1980738F5A3}"/>
    <cellStyle name="Normal 2 4 8 4 2 2 3" xfId="33434" xr:uid="{5AF7104A-9FDA-4916-9CFD-F9111CA07A35}"/>
    <cellStyle name="Normal 2 4 8 4 2 2 4" xfId="24986" xr:uid="{D7FDD04F-6F00-46DE-9316-26AEE48B31DB}"/>
    <cellStyle name="Normal 2 4 8 4 2 3" xfId="12321" xr:uid="{08A8F143-EF8C-40DD-AFAD-4C46E2F347CC}"/>
    <cellStyle name="Normal 2 4 8 4 2 3 2" xfId="38496" xr:uid="{C0E7D644-15B0-449D-82EE-CB787B1C5415}"/>
    <cellStyle name="Normal 2 4 8 4 2 4" xfId="29216" xr:uid="{E90BA249-7F38-4490-926F-000550B34DC1}"/>
    <cellStyle name="Normal 2 4 8 4 2 5" xfId="20769" xr:uid="{BBF91AEF-7DD6-4CEA-84EE-9AD2CC949220}"/>
    <cellStyle name="Normal 2 4 8 4 3" xfId="5944" xr:uid="{00000000-0005-0000-0000-000009110000}"/>
    <cellStyle name="Normal 2 4 8 4 3 2" xfId="14394" xr:uid="{3BE6F217-E163-4B46-A482-C5C145949E6E}"/>
    <cellStyle name="Normal 2 4 8 4 3 2 2" xfId="40568" xr:uid="{33CBC5D6-2E38-4740-AF59-4FD9945BC7EB}"/>
    <cellStyle name="Normal 2 4 8 4 3 3" xfId="31289" xr:uid="{627B1A72-657E-43E4-895A-697AAD42BC7B}"/>
    <cellStyle name="Normal 2 4 8 4 3 4" xfId="22841" xr:uid="{620069EB-3CAD-466C-B6D0-14DBE23D4CD1}"/>
    <cellStyle name="Normal 2 4 8 4 4" xfId="10176" xr:uid="{B36E2C9E-9FDF-429B-A483-AFA1526DFA9B}"/>
    <cellStyle name="Normal 2 4 8 4 4 2" xfId="36351" xr:uid="{4ACD6D34-B1B2-4EB0-B453-D503D4E5C7EB}"/>
    <cellStyle name="Normal 2 4 8 4 5" xfId="27071" xr:uid="{A07BBACF-15A9-4B7E-8400-03AE0522D965}"/>
    <cellStyle name="Normal 2 4 8 4 6" xfId="18624" xr:uid="{D7E35453-BCD0-4999-B680-4B3FD71A4BB6}"/>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090411B2-0D0F-41B1-831D-032B5ACC1DC8}"/>
    <cellStyle name="Normal 2 4 8 5 2 2 2 2" xfId="43126" xr:uid="{699579BB-29B1-4096-B4CE-B4C9D6AC4F7E}"/>
    <cellStyle name="Normal 2 4 8 5 2 2 3" xfId="33847" xr:uid="{3D4CCB55-1547-4E61-B351-EE648C1C0829}"/>
    <cellStyle name="Normal 2 4 8 5 2 2 4" xfId="25399" xr:uid="{BCA0F5C5-A048-421C-96FA-B2EC1EE5ED3B}"/>
    <cellStyle name="Normal 2 4 8 5 2 3" xfId="12734" xr:uid="{DDC3CFDD-D26E-411D-A8A6-1C00C4DA16B1}"/>
    <cellStyle name="Normal 2 4 8 5 2 3 2" xfId="38909" xr:uid="{FCC6987B-A395-4398-8152-609FB0563B30}"/>
    <cellStyle name="Normal 2 4 8 5 2 4" xfId="29629" xr:uid="{BABAF91C-35BD-48C1-AB3F-41EB1E583F84}"/>
    <cellStyle name="Normal 2 4 8 5 2 5" xfId="21182" xr:uid="{44A6A03E-3794-440B-B443-68FF7390AC63}"/>
    <cellStyle name="Normal 2 4 8 5 3" xfId="6357" xr:uid="{00000000-0005-0000-0000-00000D110000}"/>
    <cellStyle name="Normal 2 4 8 5 3 2" xfId="14807" xr:uid="{49ECEE00-E2FF-401D-9B51-372A1F4C9FC1}"/>
    <cellStyle name="Normal 2 4 8 5 3 2 2" xfId="40981" xr:uid="{ACCB58BF-A840-4C9D-8C90-635866FAAEB7}"/>
    <cellStyle name="Normal 2 4 8 5 3 3" xfId="31702" xr:uid="{A8DE561D-0831-4B1D-9326-CFCF1A10883F}"/>
    <cellStyle name="Normal 2 4 8 5 3 4" xfId="23254" xr:uid="{CD867142-61AF-45A9-9A2C-524E19C4BC8C}"/>
    <cellStyle name="Normal 2 4 8 5 4" xfId="10589" xr:uid="{749B8ECB-C25C-4CF8-A7A0-77D338859B0C}"/>
    <cellStyle name="Normal 2 4 8 5 4 2" xfId="36764" xr:uid="{9B7D474E-5C59-4386-A32C-6F5FDF8A16B3}"/>
    <cellStyle name="Normal 2 4 8 5 5" xfId="27484" xr:uid="{67BAA1D4-3DA9-474D-B616-29D4E55D6C46}"/>
    <cellStyle name="Normal 2 4 8 5 6" xfId="19037" xr:uid="{7FC6B365-AE99-4A76-9955-CCFDC2B4191D}"/>
    <cellStyle name="Normal 2 4 8 6" xfId="2487" xr:uid="{00000000-0005-0000-0000-00000E110000}"/>
    <cellStyle name="Normal 2 4 8 6 2" xfId="6770" xr:uid="{00000000-0005-0000-0000-00000F110000}"/>
    <cellStyle name="Normal 2 4 8 6 2 2" xfId="15220" xr:uid="{910DC358-4410-4C94-A7ED-19FE7FD4CBB4}"/>
    <cellStyle name="Normal 2 4 8 6 2 2 2" xfId="41394" xr:uid="{935B066E-174C-4C4D-89DE-6C2A407274E5}"/>
    <cellStyle name="Normal 2 4 8 6 2 3" xfId="32115" xr:uid="{F5B4026D-61DC-443F-A4D9-EDA638C9A2AE}"/>
    <cellStyle name="Normal 2 4 8 6 2 4" xfId="23667" xr:uid="{655B7834-31BC-4A8F-9C8E-305AA7998964}"/>
    <cellStyle name="Normal 2 4 8 6 3" xfId="11002" xr:uid="{807BE836-9E99-4F1A-9624-22DB0D6C058C}"/>
    <cellStyle name="Normal 2 4 8 6 3 2" xfId="37177" xr:uid="{0CD521B7-9C18-4B8C-942B-30123E0116D4}"/>
    <cellStyle name="Normal 2 4 8 6 4" xfId="27897" xr:uid="{9D712D4C-9FD0-4B45-BDDA-BD00664281FF}"/>
    <cellStyle name="Normal 2 4 8 6 5" xfId="19450" xr:uid="{13EAA0AF-B17D-48E0-BBCE-9BE9574CE2F3}"/>
    <cellStyle name="Normal 2 4 8 7" xfId="4704" xr:uid="{00000000-0005-0000-0000-000010110000}"/>
    <cellStyle name="Normal 2 4 8 7 2" xfId="13154" xr:uid="{175B0C63-938D-4454-AE6D-2C6187D829C7}"/>
    <cellStyle name="Normal 2 4 8 7 2 2" xfId="39328" xr:uid="{2352913F-2EBF-4D79-AFA9-AD1FE0D09A11}"/>
    <cellStyle name="Normal 2 4 8 7 3" xfId="30049" xr:uid="{ADE88C46-0000-4369-9521-DBF038F45D57}"/>
    <cellStyle name="Normal 2 4 8 7 4" xfId="21601" xr:uid="{29FF32B3-EC2A-4823-B85B-0F5B951F6B25}"/>
    <cellStyle name="Normal 2 4 8 8" xfId="8936" xr:uid="{24DD3EA7-B599-49B8-AD3D-2EA532303FCB}"/>
    <cellStyle name="Normal 2 4 8 8 2" xfId="35111" xr:uid="{30D82D1D-70FC-400B-B177-60F285E234CC}"/>
    <cellStyle name="Normal 2 4 8 9" xfId="34279" xr:uid="{EA769B25-A4C7-4C09-A72B-6CDDA8C69AC9}"/>
    <cellStyle name="Normal 2 5" xfId="315" xr:uid="{00000000-0005-0000-0000-000011110000}"/>
    <cellStyle name="Normal 2 5 10" xfId="4705" xr:uid="{00000000-0005-0000-0000-000012110000}"/>
    <cellStyle name="Normal 2 5 10 2" xfId="13155" xr:uid="{BD71FF59-7826-458A-BA9C-05672F8E662D}"/>
    <cellStyle name="Normal 2 5 10 2 2" xfId="39329" xr:uid="{1BA9AD2C-C904-4C4C-A54F-9D6387AF5EA1}"/>
    <cellStyle name="Normal 2 5 10 3" xfId="30050" xr:uid="{DB7BAB21-0DF5-478A-B1AA-3550769D5F00}"/>
    <cellStyle name="Normal 2 5 10 4" xfId="21602" xr:uid="{252E5C5A-2E84-4417-824E-155325C1DC59}"/>
    <cellStyle name="Normal 2 5 11" xfId="8937" xr:uid="{E0047986-7F99-4B50-B0E1-038F85B98A30}"/>
    <cellStyle name="Normal 2 5 11 2" xfId="35112" xr:uid="{FD03A2A3-6306-4852-8F26-A0019ECCC846}"/>
    <cellStyle name="Normal 2 5 12" xfId="34280" xr:uid="{5BDD55C5-2EEE-41E9-9497-4E7255D57B2F}"/>
    <cellStyle name="Normal 2 5 13" xfId="25832" xr:uid="{0F103F59-3132-4E49-8D75-52D45589DB11}"/>
    <cellStyle name="Normal 2 5 14" xfId="17385" xr:uid="{45AA0385-E13F-4CDF-BB3F-72CD0490EE52}"/>
    <cellStyle name="Normal 2 5 2" xfId="316" xr:uid="{00000000-0005-0000-0000-000013110000}"/>
    <cellStyle name="Normal 2 5 3" xfId="317" xr:uid="{00000000-0005-0000-0000-000014110000}"/>
    <cellStyle name="Normal 2 5 4" xfId="318" xr:uid="{00000000-0005-0000-0000-000015110000}"/>
    <cellStyle name="Normal 2 5 4 10" xfId="8938" xr:uid="{2561C1B4-365A-4F2D-AB89-74811B210E6B}"/>
    <cellStyle name="Normal 2 5 4 10 2" xfId="35113" xr:uid="{61F43631-CFA0-4AE6-85D0-ECA77BD1027C}"/>
    <cellStyle name="Normal 2 5 4 11" xfId="34281" xr:uid="{60E03B76-BA90-47AA-8C40-A58A0D4A147A}"/>
    <cellStyle name="Normal 2 5 4 12" xfId="25833" xr:uid="{36939F18-7358-4334-9036-9AA442BEAA88}"/>
    <cellStyle name="Normal 2 5 4 13" xfId="17386" xr:uid="{E833AF77-63FF-4A86-816C-CD1A6A441A7B}"/>
    <cellStyle name="Normal 2 5 4 2" xfId="319" xr:uid="{00000000-0005-0000-0000-000016110000}"/>
    <cellStyle name="Normal 2 5 4 2 10" xfId="34282" xr:uid="{CE0DA6CE-85C6-4EC0-B40A-C33669C8ED78}"/>
    <cellStyle name="Normal 2 5 4 2 11" xfId="25834" xr:uid="{15A3D3CB-99AF-4567-8541-5F45AE8DB731}"/>
    <cellStyle name="Normal 2 5 4 2 12" xfId="17387" xr:uid="{B7A0468F-AE30-456D-80DA-C06276176929}"/>
    <cellStyle name="Normal 2 5 4 2 2" xfId="320" xr:uid="{00000000-0005-0000-0000-000017110000}"/>
    <cellStyle name="Normal 2 5 4 2 2 10" xfId="25835" xr:uid="{B3DAED28-3942-4042-8773-2E25135AE494}"/>
    <cellStyle name="Normal 2 5 4 2 2 11" xfId="17388" xr:uid="{6B74B198-9429-4E20-A526-542BA17DCA63}"/>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8B3CC9C0-4CA7-483A-A27E-A20F96152DBD}"/>
    <cellStyle name="Normal 2 5 4 2 2 2 2 2 2 2" xfId="41891" xr:uid="{D21968C2-2D00-4D30-B72F-36D0277E4C49}"/>
    <cellStyle name="Normal 2 5 4 2 2 2 2 2 3" xfId="32612" xr:uid="{12032A32-E8DB-4FF1-BF7B-2409BF3468B7}"/>
    <cellStyle name="Normal 2 5 4 2 2 2 2 2 4" xfId="24164" xr:uid="{AF68885C-B1E5-43B4-81F5-F4B83836CC41}"/>
    <cellStyle name="Normal 2 5 4 2 2 2 2 3" xfId="11499" xr:uid="{9BA82DE6-9961-4EBE-84C1-88D034ABE414}"/>
    <cellStyle name="Normal 2 5 4 2 2 2 2 3 2" xfId="37674" xr:uid="{9D714EA2-CC32-4380-937C-A6D92820C3AF}"/>
    <cellStyle name="Normal 2 5 4 2 2 2 2 4" xfId="28394" xr:uid="{30014DC6-83FE-417B-988E-23F329BB4807}"/>
    <cellStyle name="Normal 2 5 4 2 2 2 2 5" xfId="19947" xr:uid="{860C72F1-43DC-4FF0-9EF9-73A955E41BD9}"/>
    <cellStyle name="Normal 2 5 4 2 2 2 3" xfId="5122" xr:uid="{00000000-0005-0000-0000-00001B110000}"/>
    <cellStyle name="Normal 2 5 4 2 2 2 3 2" xfId="13572" xr:uid="{2BE92500-2328-4F98-AFB8-7D30B140CD46}"/>
    <cellStyle name="Normal 2 5 4 2 2 2 3 2 2" xfId="39746" xr:uid="{959BE5BC-2644-4E8E-89DB-6F4BBBD0224C}"/>
    <cellStyle name="Normal 2 5 4 2 2 2 3 3" xfId="30467" xr:uid="{07AD3822-ECA5-4AB3-9B4F-4E35A36AFC81}"/>
    <cellStyle name="Normal 2 5 4 2 2 2 3 4" xfId="22019" xr:uid="{FCD14AD5-0F34-4205-812E-4CF8FD1F9DCF}"/>
    <cellStyle name="Normal 2 5 4 2 2 2 4" xfId="9354" xr:uid="{92E27E74-F6D9-4ECA-9D02-821879A6965B}"/>
    <cellStyle name="Normal 2 5 4 2 2 2 4 2" xfId="35529" xr:uid="{7C9C5275-CB6C-441D-AAE1-5F5A98FA4F81}"/>
    <cellStyle name="Normal 2 5 4 2 2 2 5" xfId="34701" xr:uid="{654E1D72-B4B3-4F05-88D9-572277CFBB9E}"/>
    <cellStyle name="Normal 2 5 4 2 2 2 6" xfId="26249" xr:uid="{929FFC99-DD7F-4086-A5F3-8AA77B39794A}"/>
    <cellStyle name="Normal 2 5 4 2 2 2 7" xfId="17802" xr:uid="{42198DE0-BA1D-4FCF-BFEF-FB68C23001C2}"/>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7E342924-CF7B-4B92-8C7A-61FAC84BA4F8}"/>
    <cellStyle name="Normal 2 5 4 2 2 3 2 2 2 2" xfId="42304" xr:uid="{FA86BC0B-16A8-4EED-9AD2-DD5C20A883B1}"/>
    <cellStyle name="Normal 2 5 4 2 2 3 2 2 3" xfId="33025" xr:uid="{F0BFA670-655C-464D-9BC2-D6206E011DE9}"/>
    <cellStyle name="Normal 2 5 4 2 2 3 2 2 4" xfId="24577" xr:uid="{D5401F99-05D1-4C94-81F0-4C10CB3245E4}"/>
    <cellStyle name="Normal 2 5 4 2 2 3 2 3" xfId="11912" xr:uid="{9D5FB19D-7A97-453B-8613-7FF4E9AFF04D}"/>
    <cellStyle name="Normal 2 5 4 2 2 3 2 3 2" xfId="38087" xr:uid="{A36B36F6-3622-492F-9913-882BB1E6536D}"/>
    <cellStyle name="Normal 2 5 4 2 2 3 2 4" xfId="28807" xr:uid="{F5DE5773-46A7-4918-8077-2E5219CC49C0}"/>
    <cellStyle name="Normal 2 5 4 2 2 3 2 5" xfId="20360" xr:uid="{9004BB72-3134-47B4-8B96-BD341E26BE6B}"/>
    <cellStyle name="Normal 2 5 4 2 2 3 3" xfId="5535" xr:uid="{00000000-0005-0000-0000-00001F110000}"/>
    <cellStyle name="Normal 2 5 4 2 2 3 3 2" xfId="13985" xr:uid="{08599FE7-FF1E-471F-A7B3-36BB1ED39FDB}"/>
    <cellStyle name="Normal 2 5 4 2 2 3 3 2 2" xfId="40159" xr:uid="{3E291FE3-5C51-48DB-AF04-10FAA53A7187}"/>
    <cellStyle name="Normal 2 5 4 2 2 3 3 3" xfId="30880" xr:uid="{F41EA829-6896-44F5-91FB-D91FD587366D}"/>
    <cellStyle name="Normal 2 5 4 2 2 3 3 4" xfId="22432" xr:uid="{4E8D6DEC-3EEF-4C67-A003-8A81519F0989}"/>
    <cellStyle name="Normal 2 5 4 2 2 3 4" xfId="9767" xr:uid="{510BD25E-66EA-42CD-B282-34E8176AFBF9}"/>
    <cellStyle name="Normal 2 5 4 2 2 3 4 2" xfId="35942" xr:uid="{92B1E2E3-9216-4D48-BFAB-85D5307F8ECE}"/>
    <cellStyle name="Normal 2 5 4 2 2 3 5" xfId="26662" xr:uid="{BA239FE8-0EB5-4C1A-A5AC-103B402B4CC2}"/>
    <cellStyle name="Normal 2 5 4 2 2 3 6" xfId="18215" xr:uid="{2B0E5DAF-F3A4-40E9-ACF0-D976B4AFEC87}"/>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A59B0032-9194-4A56-A931-DB090998DA43}"/>
    <cellStyle name="Normal 2 5 4 2 2 4 2 2 2 2" xfId="42717" xr:uid="{2C15BFAE-A27D-4827-89E3-6CDDEF7A6886}"/>
    <cellStyle name="Normal 2 5 4 2 2 4 2 2 3" xfId="33438" xr:uid="{16CA18B2-4B9C-4A0C-8A6C-17C31D5B1DF3}"/>
    <cellStyle name="Normal 2 5 4 2 2 4 2 2 4" xfId="24990" xr:uid="{59258048-8FE5-45A8-878B-331A5126CA08}"/>
    <cellStyle name="Normal 2 5 4 2 2 4 2 3" xfId="12325" xr:uid="{30C6F92A-91A7-4E98-83B4-3A848445F3A3}"/>
    <cellStyle name="Normal 2 5 4 2 2 4 2 3 2" xfId="38500" xr:uid="{3E962CF5-11C0-4C92-AC86-D350E31A9166}"/>
    <cellStyle name="Normal 2 5 4 2 2 4 2 4" xfId="29220" xr:uid="{112A691A-8034-4BBE-B574-C462363A3EAD}"/>
    <cellStyle name="Normal 2 5 4 2 2 4 2 5" xfId="20773" xr:uid="{D6AE7A37-5700-4FE8-8182-C17771C8098C}"/>
    <cellStyle name="Normal 2 5 4 2 2 4 3" xfId="5948" xr:uid="{00000000-0005-0000-0000-000023110000}"/>
    <cellStyle name="Normal 2 5 4 2 2 4 3 2" xfId="14398" xr:uid="{6B83DD3D-69CD-4776-B9ED-0EA83DF1A680}"/>
    <cellStyle name="Normal 2 5 4 2 2 4 3 2 2" xfId="40572" xr:uid="{6F5D1313-47A7-4AC7-8B05-6138B1C01EE9}"/>
    <cellStyle name="Normal 2 5 4 2 2 4 3 3" xfId="31293" xr:uid="{01BBC42D-5C80-443E-A36C-C1BB9210995C}"/>
    <cellStyle name="Normal 2 5 4 2 2 4 3 4" xfId="22845" xr:uid="{18F86122-F499-4545-9045-BA70E16DCD7C}"/>
    <cellStyle name="Normal 2 5 4 2 2 4 4" xfId="10180" xr:uid="{EE4CBC8E-3AA5-48F1-93A0-862C6BB9772F}"/>
    <cellStyle name="Normal 2 5 4 2 2 4 4 2" xfId="36355" xr:uid="{63B12841-BCE9-4ADC-826E-978376F8ADAB}"/>
    <cellStyle name="Normal 2 5 4 2 2 4 5" xfId="27075" xr:uid="{AF444DE5-E7CA-4230-81E7-B1B7AC3A3650}"/>
    <cellStyle name="Normal 2 5 4 2 2 4 6" xfId="18628" xr:uid="{21F4D290-F81D-4182-B06B-27EBDB764A88}"/>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DFC109B3-2E34-4757-A1D0-0117C98ABBD2}"/>
    <cellStyle name="Normal 2 5 4 2 2 5 2 2 2 2" xfId="43130" xr:uid="{A9411835-E161-482D-BC9B-E736EECA6961}"/>
    <cellStyle name="Normal 2 5 4 2 2 5 2 2 3" xfId="33851" xr:uid="{F832FE95-8EA8-4665-8C2A-65748964237D}"/>
    <cellStyle name="Normal 2 5 4 2 2 5 2 2 4" xfId="25403" xr:uid="{A7EF48FB-5CA4-4CFB-90C2-D64FAD2347F5}"/>
    <cellStyle name="Normal 2 5 4 2 2 5 2 3" xfId="12738" xr:uid="{D5D46332-E102-4028-9FA2-5BE135BF9625}"/>
    <cellStyle name="Normal 2 5 4 2 2 5 2 3 2" xfId="38913" xr:uid="{2D99C687-2079-43BF-9909-7D0463EACC4C}"/>
    <cellStyle name="Normal 2 5 4 2 2 5 2 4" xfId="29633" xr:uid="{A08DC95E-73AE-47B2-8815-D834B7059D4A}"/>
    <cellStyle name="Normal 2 5 4 2 2 5 2 5" xfId="21186" xr:uid="{1A87DCB4-3ACA-401E-9DB0-C9127B8F8236}"/>
    <cellStyle name="Normal 2 5 4 2 2 5 3" xfId="6361" xr:uid="{00000000-0005-0000-0000-000027110000}"/>
    <cellStyle name="Normal 2 5 4 2 2 5 3 2" xfId="14811" xr:uid="{35A251C9-D502-4BD1-BD4D-DDB814133D0F}"/>
    <cellStyle name="Normal 2 5 4 2 2 5 3 2 2" xfId="40985" xr:uid="{C4295C7B-B578-44DA-9F93-BFC741208EE6}"/>
    <cellStyle name="Normal 2 5 4 2 2 5 3 3" xfId="31706" xr:uid="{371782AE-D49E-4FF6-B523-9EF439248E68}"/>
    <cellStyle name="Normal 2 5 4 2 2 5 3 4" xfId="23258" xr:uid="{6C1B7826-0480-470E-AD4D-5084A2121DD4}"/>
    <cellStyle name="Normal 2 5 4 2 2 5 4" xfId="10593" xr:uid="{D1642462-45D0-41BC-B03D-8428D286B752}"/>
    <cellStyle name="Normal 2 5 4 2 2 5 4 2" xfId="36768" xr:uid="{A2F1D2B3-062A-4552-9B69-1446899D56BF}"/>
    <cellStyle name="Normal 2 5 4 2 2 5 5" xfId="27488" xr:uid="{8E9FB3C0-0836-461D-8E28-9AA8A10CCCB7}"/>
    <cellStyle name="Normal 2 5 4 2 2 5 6" xfId="19041" xr:uid="{6867E6C9-9C2B-41DB-AD63-FE9F46A9663F}"/>
    <cellStyle name="Normal 2 5 4 2 2 6" xfId="2491" xr:uid="{00000000-0005-0000-0000-000028110000}"/>
    <cellStyle name="Normal 2 5 4 2 2 6 2" xfId="6774" xr:uid="{00000000-0005-0000-0000-000029110000}"/>
    <cellStyle name="Normal 2 5 4 2 2 6 2 2" xfId="15224" xr:uid="{C335B82D-6B42-4B1F-8009-08D6612C6656}"/>
    <cellStyle name="Normal 2 5 4 2 2 6 2 2 2" xfId="41398" xr:uid="{05D61C82-953D-4666-8EB9-358693960555}"/>
    <cellStyle name="Normal 2 5 4 2 2 6 2 3" xfId="32119" xr:uid="{247F3837-6131-4DE0-A804-7D00274878EF}"/>
    <cellStyle name="Normal 2 5 4 2 2 6 2 4" xfId="23671" xr:uid="{0EFE2DB3-3F10-4542-8BEA-F0F34849BEE3}"/>
    <cellStyle name="Normal 2 5 4 2 2 6 3" xfId="11006" xr:uid="{B0C41FD0-3066-4710-907F-2E441238F42A}"/>
    <cellStyle name="Normal 2 5 4 2 2 6 3 2" xfId="37181" xr:uid="{76005505-0021-4F25-A930-A30C69F7AD0D}"/>
    <cellStyle name="Normal 2 5 4 2 2 6 4" xfId="27901" xr:uid="{6EEA3340-4EC1-4835-8393-218F34B224F5}"/>
    <cellStyle name="Normal 2 5 4 2 2 6 5" xfId="19454" xr:uid="{201AA6D3-38AA-4FA5-9435-686778EF09E0}"/>
    <cellStyle name="Normal 2 5 4 2 2 7" xfId="4708" xr:uid="{00000000-0005-0000-0000-00002A110000}"/>
    <cellStyle name="Normal 2 5 4 2 2 7 2" xfId="13158" xr:uid="{46F8BF3B-A2F2-45FB-8FFA-B08B1967EEB2}"/>
    <cellStyle name="Normal 2 5 4 2 2 7 2 2" xfId="39332" xr:uid="{C9F020ED-0D71-4269-B248-C642C2C6E258}"/>
    <cellStyle name="Normal 2 5 4 2 2 7 3" xfId="30053" xr:uid="{A3797A3D-ACBD-4077-8CF6-6BDF3987E929}"/>
    <cellStyle name="Normal 2 5 4 2 2 7 4" xfId="21605" xr:uid="{0965F8FC-888E-4944-8B77-5B6CC01B290D}"/>
    <cellStyle name="Normal 2 5 4 2 2 8" xfId="8940" xr:uid="{10A396F9-E08C-4A13-BAD5-4AB1BC466344}"/>
    <cellStyle name="Normal 2 5 4 2 2 8 2" xfId="35115" xr:uid="{F8DE715B-4AB4-4930-A530-C2B21BE2A8B6}"/>
    <cellStyle name="Normal 2 5 4 2 2 9" xfId="34283" xr:uid="{8057B55A-ED4F-445C-A77A-5942BD67D09E}"/>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977D2F78-18A8-4E5E-97DD-421A6E0B285C}"/>
    <cellStyle name="Normal 2 5 4 2 3 2 2 2 2" xfId="41890" xr:uid="{5EF75A65-F25E-4122-AF6B-F086061541B6}"/>
    <cellStyle name="Normal 2 5 4 2 3 2 2 3" xfId="32611" xr:uid="{019CCA97-F519-4535-A2C5-F1E8408500F6}"/>
    <cellStyle name="Normal 2 5 4 2 3 2 2 4" xfId="24163" xr:uid="{BE322E00-CC72-4DBC-A16E-909EDE49A470}"/>
    <cellStyle name="Normal 2 5 4 2 3 2 3" xfId="11498" xr:uid="{E57FF37A-8937-4754-AAD3-708572A707BF}"/>
    <cellStyle name="Normal 2 5 4 2 3 2 3 2" xfId="37673" xr:uid="{BCBAA4A2-4088-453A-941E-47731EB3BDD4}"/>
    <cellStyle name="Normal 2 5 4 2 3 2 4" xfId="28393" xr:uid="{B9BA6A81-E020-4680-81C9-E01A39036574}"/>
    <cellStyle name="Normal 2 5 4 2 3 2 5" xfId="19946" xr:uid="{DD3655AC-A730-4ED7-BBBF-AC75C601E225}"/>
    <cellStyle name="Normal 2 5 4 2 3 3" xfId="5121" xr:uid="{00000000-0005-0000-0000-00002E110000}"/>
    <cellStyle name="Normal 2 5 4 2 3 3 2" xfId="13571" xr:uid="{19B9D751-29C2-4E93-832D-869458F14CB0}"/>
    <cellStyle name="Normal 2 5 4 2 3 3 2 2" xfId="39745" xr:uid="{238F9371-069E-4867-9519-E7D184A49375}"/>
    <cellStyle name="Normal 2 5 4 2 3 3 3" xfId="30466" xr:uid="{3EE55144-EDC3-4D89-A392-FE7E0C0383C0}"/>
    <cellStyle name="Normal 2 5 4 2 3 3 4" xfId="22018" xr:uid="{6FA32D7B-528D-47A9-A2B8-BB07BAEA1EEF}"/>
    <cellStyle name="Normal 2 5 4 2 3 4" xfId="9353" xr:uid="{E6ED46B6-7466-4A20-83EE-6322FE315DCB}"/>
    <cellStyle name="Normal 2 5 4 2 3 4 2" xfId="35528" xr:uid="{3011376F-C9CE-42F5-A5C9-07A071290889}"/>
    <cellStyle name="Normal 2 5 4 2 3 5" xfId="34700" xr:uid="{1FE40C32-EB2C-4B29-A90A-1CB20278D848}"/>
    <cellStyle name="Normal 2 5 4 2 3 6" xfId="26248" xr:uid="{89023DC5-B1E1-461D-8469-AC06688E57BC}"/>
    <cellStyle name="Normal 2 5 4 2 3 7" xfId="17801" xr:uid="{5ABDDF24-AEE6-422A-9746-640E70F4B415}"/>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FB41CA8E-74BB-400D-87B2-4D726F68AA49}"/>
    <cellStyle name="Normal 2 5 4 2 4 2 2 2 2" xfId="42303" xr:uid="{2C7C3EBF-CF78-4D86-A594-F0E8215E5B2D}"/>
    <cellStyle name="Normal 2 5 4 2 4 2 2 3" xfId="33024" xr:uid="{9C223B62-1EAC-44F2-8B28-24E9DAB7FEC5}"/>
    <cellStyle name="Normal 2 5 4 2 4 2 2 4" xfId="24576" xr:uid="{FF311F9B-77BB-43BA-9928-5BC2B4C6B1F3}"/>
    <cellStyle name="Normal 2 5 4 2 4 2 3" xfId="11911" xr:uid="{06BBB6E9-B71C-47B6-95A9-2BE604A06397}"/>
    <cellStyle name="Normal 2 5 4 2 4 2 3 2" xfId="38086" xr:uid="{8AC90123-86C3-41EA-983C-117BD45B997A}"/>
    <cellStyle name="Normal 2 5 4 2 4 2 4" xfId="28806" xr:uid="{DE062F8B-34FF-4B16-95DD-63A8829F55A6}"/>
    <cellStyle name="Normal 2 5 4 2 4 2 5" xfId="20359" xr:uid="{8330A57F-7ACF-45F1-BBE8-C2E29A67D51F}"/>
    <cellStyle name="Normal 2 5 4 2 4 3" xfId="5534" xr:uid="{00000000-0005-0000-0000-000032110000}"/>
    <cellStyle name="Normal 2 5 4 2 4 3 2" xfId="13984" xr:uid="{F00F30C5-0BA4-4254-9DB3-FFC02299CAFE}"/>
    <cellStyle name="Normal 2 5 4 2 4 3 2 2" xfId="40158" xr:uid="{FBB2B97A-6119-41A0-AD81-B52D485C241F}"/>
    <cellStyle name="Normal 2 5 4 2 4 3 3" xfId="30879" xr:uid="{D1AB1623-540B-4F61-9DC4-AA742C26249A}"/>
    <cellStyle name="Normal 2 5 4 2 4 3 4" xfId="22431" xr:uid="{F386ACEA-DB41-4EAC-AE72-E66E36674E9A}"/>
    <cellStyle name="Normal 2 5 4 2 4 4" xfId="9766" xr:uid="{0AD930B9-5F64-4438-A928-83BD27BA016C}"/>
    <cellStyle name="Normal 2 5 4 2 4 4 2" xfId="35941" xr:uid="{32AE2C6B-3556-4AB9-A130-1EC910BF8900}"/>
    <cellStyle name="Normal 2 5 4 2 4 5" xfId="26661" xr:uid="{AEAEF0BC-D9C4-43E3-A7BC-8813483BAB16}"/>
    <cellStyle name="Normal 2 5 4 2 4 6" xfId="18214" xr:uid="{7A77FFAE-DDF9-4208-8EAB-F168720CACF8}"/>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1DB53E79-B724-4298-9515-95C0DB95AFAE}"/>
    <cellStyle name="Normal 2 5 4 2 5 2 2 2 2" xfId="42716" xr:uid="{669AFD32-9FBE-43AD-98BF-D43A35238FB2}"/>
    <cellStyle name="Normal 2 5 4 2 5 2 2 3" xfId="33437" xr:uid="{C92739DA-1538-4DD7-A222-218109D79B43}"/>
    <cellStyle name="Normal 2 5 4 2 5 2 2 4" xfId="24989" xr:uid="{0D1F984C-3526-40E8-9FE4-F99580016CBD}"/>
    <cellStyle name="Normal 2 5 4 2 5 2 3" xfId="12324" xr:uid="{FA096C42-5D12-4CF6-817D-A1B136CD070C}"/>
    <cellStyle name="Normal 2 5 4 2 5 2 3 2" xfId="38499" xr:uid="{01BF2709-0F79-46B8-8ABC-373A91573308}"/>
    <cellStyle name="Normal 2 5 4 2 5 2 4" xfId="29219" xr:uid="{017D793F-4BD1-4DED-925E-CE778406A9D4}"/>
    <cellStyle name="Normal 2 5 4 2 5 2 5" xfId="20772" xr:uid="{8A3386FF-8F64-4F53-B4BE-05FC1DA0E779}"/>
    <cellStyle name="Normal 2 5 4 2 5 3" xfId="5947" xr:uid="{00000000-0005-0000-0000-000036110000}"/>
    <cellStyle name="Normal 2 5 4 2 5 3 2" xfId="14397" xr:uid="{5A8D8AD0-9915-4249-970D-48CE98568EE3}"/>
    <cellStyle name="Normal 2 5 4 2 5 3 2 2" xfId="40571" xr:uid="{D4B36512-EBA1-423B-B10D-DEB5D81C21D0}"/>
    <cellStyle name="Normal 2 5 4 2 5 3 3" xfId="31292" xr:uid="{C6F83221-F4EE-4F7F-87D0-F23B363B5008}"/>
    <cellStyle name="Normal 2 5 4 2 5 3 4" xfId="22844" xr:uid="{E62515B8-D1FE-4F42-8780-6AECF16D2B1B}"/>
    <cellStyle name="Normal 2 5 4 2 5 4" xfId="10179" xr:uid="{07B60904-3953-4A2A-B7B2-9781665811A5}"/>
    <cellStyle name="Normal 2 5 4 2 5 4 2" xfId="36354" xr:uid="{40096CA5-8A7A-4279-B782-7FBBD6C21D52}"/>
    <cellStyle name="Normal 2 5 4 2 5 5" xfId="27074" xr:uid="{9FD76873-6229-49E3-B770-0DD686B5D3A7}"/>
    <cellStyle name="Normal 2 5 4 2 5 6" xfId="18627" xr:uid="{EF175C4E-AC2C-457D-93F5-C84340713F94}"/>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8456A9F9-FE24-4985-BC24-6322067DB4C3}"/>
    <cellStyle name="Normal 2 5 4 2 6 2 2 2 2" xfId="43129" xr:uid="{4C1AED18-72B8-4F93-AB25-96402CD167DF}"/>
    <cellStyle name="Normal 2 5 4 2 6 2 2 3" xfId="33850" xr:uid="{CFDA9FE1-C3AA-4CD5-847F-5F3B2F68FD24}"/>
    <cellStyle name="Normal 2 5 4 2 6 2 2 4" xfId="25402" xr:uid="{75AB76C2-F126-47FE-8387-FCED35644E17}"/>
    <cellStyle name="Normal 2 5 4 2 6 2 3" xfId="12737" xr:uid="{1DEB2AAD-2C8B-4AB5-935A-00DBCBF71ACE}"/>
    <cellStyle name="Normal 2 5 4 2 6 2 3 2" xfId="38912" xr:uid="{057CC8DD-D476-435D-ABAA-DD61C61D5576}"/>
    <cellStyle name="Normal 2 5 4 2 6 2 4" xfId="29632" xr:uid="{50FF8640-C365-4B8B-98A8-6DD3FC8741AD}"/>
    <cellStyle name="Normal 2 5 4 2 6 2 5" xfId="21185" xr:uid="{A8D22438-999B-44E2-9F68-4E688C1DE64F}"/>
    <cellStyle name="Normal 2 5 4 2 6 3" xfId="6360" xr:uid="{00000000-0005-0000-0000-00003A110000}"/>
    <cellStyle name="Normal 2 5 4 2 6 3 2" xfId="14810" xr:uid="{AC969BE1-B891-440F-9254-234A77AB51C6}"/>
    <cellStyle name="Normal 2 5 4 2 6 3 2 2" xfId="40984" xr:uid="{F7EABB2F-2094-4CE8-A830-3155370F3715}"/>
    <cellStyle name="Normal 2 5 4 2 6 3 3" xfId="31705" xr:uid="{5ED46395-10FF-4DC8-9923-BB586838F78E}"/>
    <cellStyle name="Normal 2 5 4 2 6 3 4" xfId="23257" xr:uid="{649AE82D-F4DA-49B6-8789-C8E94863E6C3}"/>
    <cellStyle name="Normal 2 5 4 2 6 4" xfId="10592" xr:uid="{547DB8B8-F9B2-4C78-918B-04203FF1CA19}"/>
    <cellStyle name="Normal 2 5 4 2 6 4 2" xfId="36767" xr:uid="{7045C96B-D5DD-4335-8DD4-879662AB1119}"/>
    <cellStyle name="Normal 2 5 4 2 6 5" xfId="27487" xr:uid="{F794EE8F-6BC6-423A-9372-05B8CAED987E}"/>
    <cellStyle name="Normal 2 5 4 2 6 6" xfId="19040" xr:uid="{D83E766E-8B9F-4806-82C7-1DBF7E71B9DB}"/>
    <cellStyle name="Normal 2 5 4 2 7" xfId="2490" xr:uid="{00000000-0005-0000-0000-00003B110000}"/>
    <cellStyle name="Normal 2 5 4 2 7 2" xfId="6773" xr:uid="{00000000-0005-0000-0000-00003C110000}"/>
    <cellStyle name="Normal 2 5 4 2 7 2 2" xfId="15223" xr:uid="{C5E52D0E-BA48-4FED-B66C-2C57F74338B8}"/>
    <cellStyle name="Normal 2 5 4 2 7 2 2 2" xfId="41397" xr:uid="{CFAAF3AE-8F1A-4E14-BE15-28A955359CE0}"/>
    <cellStyle name="Normal 2 5 4 2 7 2 3" xfId="32118" xr:uid="{5B0AE93E-C605-4DA5-B032-E1E325F9FBDA}"/>
    <cellStyle name="Normal 2 5 4 2 7 2 4" xfId="23670" xr:uid="{C1DBF7C6-93CB-4543-B097-FA83722F3AE2}"/>
    <cellStyle name="Normal 2 5 4 2 7 3" xfId="11005" xr:uid="{8316EA25-FE1B-4422-B510-85A0BF27B35F}"/>
    <cellStyle name="Normal 2 5 4 2 7 3 2" xfId="37180" xr:uid="{DD0AF96F-4AA2-41C8-83EB-A42E2DAD180C}"/>
    <cellStyle name="Normal 2 5 4 2 7 4" xfId="27900" xr:uid="{9B8C25DA-495E-48CD-A83E-F991BAD16941}"/>
    <cellStyle name="Normal 2 5 4 2 7 5" xfId="19453" xr:uid="{BAEF9795-F2A5-4B1D-B972-BAE701300D44}"/>
    <cellStyle name="Normal 2 5 4 2 8" xfId="4707" xr:uid="{00000000-0005-0000-0000-00003D110000}"/>
    <cellStyle name="Normal 2 5 4 2 8 2" xfId="13157" xr:uid="{A2F086EF-7891-4C08-A6A1-26EB2FF4AFB5}"/>
    <cellStyle name="Normal 2 5 4 2 8 2 2" xfId="39331" xr:uid="{760B8ED2-FE45-4013-8A63-4268F24BAB36}"/>
    <cellStyle name="Normal 2 5 4 2 8 3" xfId="30052" xr:uid="{468FE737-703F-462F-A811-9870283D17B3}"/>
    <cellStyle name="Normal 2 5 4 2 8 4" xfId="21604" xr:uid="{2B153844-9650-46F9-901E-15A89391A72D}"/>
    <cellStyle name="Normal 2 5 4 2 9" xfId="8939" xr:uid="{86F76ABA-3CBA-4499-85FE-54CD6EBDF162}"/>
    <cellStyle name="Normal 2 5 4 2 9 2" xfId="35114" xr:uid="{D3CCD219-1AF6-41F4-95B1-283DEFE7F3D1}"/>
    <cellStyle name="Normal 2 5 4 3" xfId="321" xr:uid="{00000000-0005-0000-0000-00003E110000}"/>
    <cellStyle name="Normal 2 5 4 3 10" xfId="25836" xr:uid="{43E6538B-D53F-4C7F-8DE5-9D45F525CCE2}"/>
    <cellStyle name="Normal 2 5 4 3 11" xfId="17389" xr:uid="{54A51653-66F2-43DC-8D01-A0E97A17B1D4}"/>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A1A39A1B-03E1-4E0D-8F14-AE5AE8804C49}"/>
    <cellStyle name="Normal 2 5 4 3 2 2 2 2 2" xfId="41892" xr:uid="{0C1F6BD2-02FF-4D6D-82C3-8FA003EDE1EE}"/>
    <cellStyle name="Normal 2 5 4 3 2 2 2 3" xfId="32613" xr:uid="{DC2DB7DD-AAB2-4B2A-9EF3-0AE15535EB78}"/>
    <cellStyle name="Normal 2 5 4 3 2 2 2 4" xfId="24165" xr:uid="{8BE54542-8F56-4AEF-ACAF-452CD92887DF}"/>
    <cellStyle name="Normal 2 5 4 3 2 2 3" xfId="11500" xr:uid="{12671E5F-5426-4EA1-9032-71A41B4DB02D}"/>
    <cellStyle name="Normal 2 5 4 3 2 2 3 2" xfId="37675" xr:uid="{BB7613E6-3820-414A-B511-2D5320124085}"/>
    <cellStyle name="Normal 2 5 4 3 2 2 4" xfId="28395" xr:uid="{682D3A35-88E1-427D-9BF8-8FA0FC3DA7D3}"/>
    <cellStyle name="Normal 2 5 4 3 2 2 5" xfId="19948" xr:uid="{B05A6DF2-CDF5-4393-9C58-51AAFFBD2FF0}"/>
    <cellStyle name="Normal 2 5 4 3 2 3" xfId="5123" xr:uid="{00000000-0005-0000-0000-000042110000}"/>
    <cellStyle name="Normal 2 5 4 3 2 3 2" xfId="13573" xr:uid="{00EA3E73-7914-46EB-91F7-54C9FC6AFEC2}"/>
    <cellStyle name="Normal 2 5 4 3 2 3 2 2" xfId="39747" xr:uid="{01134912-C011-48B9-AF24-C89279BA3EBB}"/>
    <cellStyle name="Normal 2 5 4 3 2 3 3" xfId="30468" xr:uid="{A0C62B27-8314-4ABB-9786-EB2C793B066F}"/>
    <cellStyle name="Normal 2 5 4 3 2 3 4" xfId="22020" xr:uid="{2F9BC021-C0B0-463F-BEBA-7DC6A213F4E6}"/>
    <cellStyle name="Normal 2 5 4 3 2 4" xfId="9355" xr:uid="{64A187D9-AB02-4F61-9CF7-4DDFAD84868A}"/>
    <cellStyle name="Normal 2 5 4 3 2 4 2" xfId="35530" xr:uid="{20047CB0-CBDB-4EB9-8521-0C2982FAC994}"/>
    <cellStyle name="Normal 2 5 4 3 2 5" xfId="34702" xr:uid="{AF78F430-9B8A-47DF-B5EA-7A0A64427601}"/>
    <cellStyle name="Normal 2 5 4 3 2 6" xfId="26250" xr:uid="{E3FFD1B6-11C1-42D5-BC5B-69EBBE7149B4}"/>
    <cellStyle name="Normal 2 5 4 3 2 7" xfId="17803" xr:uid="{6338DB21-0CB7-4569-BCEC-3F0878552EC0}"/>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F54D4AF7-235D-4E77-9A60-E2DD249F59FB}"/>
    <cellStyle name="Normal 2 5 4 3 3 2 2 2 2" xfId="42305" xr:uid="{4DA14BA7-52A8-4317-BDF0-FFDB049AC024}"/>
    <cellStyle name="Normal 2 5 4 3 3 2 2 3" xfId="33026" xr:uid="{B25D3A49-8AC8-4152-BFF7-616B05783753}"/>
    <cellStyle name="Normal 2 5 4 3 3 2 2 4" xfId="24578" xr:uid="{5F59DF2B-6EF7-44BB-B44B-C69DCB3BDC01}"/>
    <cellStyle name="Normal 2 5 4 3 3 2 3" xfId="11913" xr:uid="{FBFB101E-1ABE-48DA-ADA9-4DE24CE378F4}"/>
    <cellStyle name="Normal 2 5 4 3 3 2 3 2" xfId="38088" xr:uid="{F4679633-A811-476A-AFFA-269F8FBA26E9}"/>
    <cellStyle name="Normal 2 5 4 3 3 2 4" xfId="28808" xr:uid="{6251FA82-5204-4EED-876B-6A60F04A255D}"/>
    <cellStyle name="Normal 2 5 4 3 3 2 5" xfId="20361" xr:uid="{DB421E95-B776-496A-9773-18D2B33B584E}"/>
    <cellStyle name="Normal 2 5 4 3 3 3" xfId="5536" xr:uid="{00000000-0005-0000-0000-000046110000}"/>
    <cellStyle name="Normal 2 5 4 3 3 3 2" xfId="13986" xr:uid="{F98C89B7-BDBA-4F5C-9ABE-5D0C890FE72F}"/>
    <cellStyle name="Normal 2 5 4 3 3 3 2 2" xfId="40160" xr:uid="{2C597B3F-3417-49BC-9684-95F37D35D360}"/>
    <cellStyle name="Normal 2 5 4 3 3 3 3" xfId="30881" xr:uid="{106B5141-F5FE-4985-B0BE-4D94E3471870}"/>
    <cellStyle name="Normal 2 5 4 3 3 3 4" xfId="22433" xr:uid="{51FACA09-D85F-4FDA-8CF3-A332D9002B52}"/>
    <cellStyle name="Normal 2 5 4 3 3 4" xfId="9768" xr:uid="{6C71A7A4-BFEC-48ED-9B72-E26A82FA2F29}"/>
    <cellStyle name="Normal 2 5 4 3 3 4 2" xfId="35943" xr:uid="{183A8278-C964-417F-A89F-FE196013F9DA}"/>
    <cellStyle name="Normal 2 5 4 3 3 5" xfId="26663" xr:uid="{DF4B1620-0297-4AB9-9C02-4E39C1F4352A}"/>
    <cellStyle name="Normal 2 5 4 3 3 6" xfId="18216" xr:uid="{01891580-7333-462B-A291-09FAEF12EE7E}"/>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11E1C96B-32A1-461C-9A85-F643F4C5943A}"/>
    <cellStyle name="Normal 2 5 4 3 4 2 2 2 2" xfId="42718" xr:uid="{97B5FEC6-F447-4D8B-8945-1735B6FB5CCE}"/>
    <cellStyle name="Normal 2 5 4 3 4 2 2 3" xfId="33439" xr:uid="{14BA576D-080B-4FE4-8F1A-2044C1383554}"/>
    <cellStyle name="Normal 2 5 4 3 4 2 2 4" xfId="24991" xr:uid="{04F921E6-5F70-4EE5-82D0-B4DDC54DE3B7}"/>
    <cellStyle name="Normal 2 5 4 3 4 2 3" xfId="12326" xr:uid="{1E4131FF-9B09-405E-9692-3E41291222D7}"/>
    <cellStyle name="Normal 2 5 4 3 4 2 3 2" xfId="38501" xr:uid="{26DB3438-A6A6-47C3-A303-71C73CB7BE7B}"/>
    <cellStyle name="Normal 2 5 4 3 4 2 4" xfId="29221" xr:uid="{C2CC38E9-B0D7-429A-B8A7-31DECC124C88}"/>
    <cellStyle name="Normal 2 5 4 3 4 2 5" xfId="20774" xr:uid="{B67C5582-3C3B-47C5-9772-AF49DB701BDC}"/>
    <cellStyle name="Normal 2 5 4 3 4 3" xfId="5949" xr:uid="{00000000-0005-0000-0000-00004A110000}"/>
    <cellStyle name="Normal 2 5 4 3 4 3 2" xfId="14399" xr:uid="{7808007E-6EB5-41CC-8D35-2494C0160F7B}"/>
    <cellStyle name="Normal 2 5 4 3 4 3 2 2" xfId="40573" xr:uid="{D8942FA1-ED5A-4C7C-AC79-EE6AF9568A76}"/>
    <cellStyle name="Normal 2 5 4 3 4 3 3" xfId="31294" xr:uid="{FBEA2E65-0B79-4EAC-B38F-21C250AAA4E7}"/>
    <cellStyle name="Normal 2 5 4 3 4 3 4" xfId="22846" xr:uid="{BB047819-BAA1-4C42-A18F-555F61A6EB13}"/>
    <cellStyle name="Normal 2 5 4 3 4 4" xfId="10181" xr:uid="{A36D9CF3-62E0-41AA-B28D-3A9B5DBAAA99}"/>
    <cellStyle name="Normal 2 5 4 3 4 4 2" xfId="36356" xr:uid="{A5AEEAD7-52E4-4CD9-8B26-BF83501FF31F}"/>
    <cellStyle name="Normal 2 5 4 3 4 5" xfId="27076" xr:uid="{BD5811FD-E9F1-413B-B11B-618AD8864068}"/>
    <cellStyle name="Normal 2 5 4 3 4 6" xfId="18629" xr:uid="{C963DE25-01DA-49AD-AD7F-97F8AB61257A}"/>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865D5DD5-2ADD-4093-AD97-EDA96F4AA8C5}"/>
    <cellStyle name="Normal 2 5 4 3 5 2 2 2 2" xfId="43131" xr:uid="{29A3E07A-A247-423A-8711-3DA3919C566B}"/>
    <cellStyle name="Normal 2 5 4 3 5 2 2 3" xfId="33852" xr:uid="{A7BDA3C6-F488-4259-BFDE-304A599845E7}"/>
    <cellStyle name="Normal 2 5 4 3 5 2 2 4" xfId="25404" xr:uid="{FC37C0A3-81C2-4614-9504-8ABFD9ECD3D4}"/>
    <cellStyle name="Normal 2 5 4 3 5 2 3" xfId="12739" xr:uid="{E895F73F-BF22-40FB-830F-CA2BD85C52CF}"/>
    <cellStyle name="Normal 2 5 4 3 5 2 3 2" xfId="38914" xr:uid="{57EF7630-A539-4286-83EB-F6BED4C6E1F7}"/>
    <cellStyle name="Normal 2 5 4 3 5 2 4" xfId="29634" xr:uid="{D48E7DAA-B456-4403-B3E8-90335D5FE3BB}"/>
    <cellStyle name="Normal 2 5 4 3 5 2 5" xfId="21187" xr:uid="{7D520E07-6DD9-422B-B954-52BFA0AEF675}"/>
    <cellStyle name="Normal 2 5 4 3 5 3" xfId="6362" xr:uid="{00000000-0005-0000-0000-00004E110000}"/>
    <cellStyle name="Normal 2 5 4 3 5 3 2" xfId="14812" xr:uid="{5A7A4E38-E5C8-4261-BFB4-80726BE0FF9D}"/>
    <cellStyle name="Normal 2 5 4 3 5 3 2 2" xfId="40986" xr:uid="{3FE6F417-725B-48F5-88BE-C368F6CF9E28}"/>
    <cellStyle name="Normal 2 5 4 3 5 3 3" xfId="31707" xr:uid="{DD21FB45-F5A0-4183-8FC5-E1CC4131A82B}"/>
    <cellStyle name="Normal 2 5 4 3 5 3 4" xfId="23259" xr:uid="{556DA259-D089-45B9-9C1E-A58D843F18EE}"/>
    <cellStyle name="Normal 2 5 4 3 5 4" xfId="10594" xr:uid="{8589F851-B8EF-4991-BA42-F743AB249D5D}"/>
    <cellStyle name="Normal 2 5 4 3 5 4 2" xfId="36769" xr:uid="{C72943BD-EB07-4153-8821-29C189ED331C}"/>
    <cellStyle name="Normal 2 5 4 3 5 5" xfId="27489" xr:uid="{7355724F-68E3-4E4C-8418-DDF5BB6D5AFA}"/>
    <cellStyle name="Normal 2 5 4 3 5 6" xfId="19042" xr:uid="{D3572F0A-008F-42D8-95DA-D15C44692B67}"/>
    <cellStyle name="Normal 2 5 4 3 6" xfId="2492" xr:uid="{00000000-0005-0000-0000-00004F110000}"/>
    <cellStyle name="Normal 2 5 4 3 6 2" xfId="6775" xr:uid="{00000000-0005-0000-0000-000050110000}"/>
    <cellStyle name="Normal 2 5 4 3 6 2 2" xfId="15225" xr:uid="{68BA7E8A-5AB5-41AD-AEF6-7D62E29CAA43}"/>
    <cellStyle name="Normal 2 5 4 3 6 2 2 2" xfId="41399" xr:uid="{E98BB4C8-E7DA-4EB4-BA87-7B209F0E9300}"/>
    <cellStyle name="Normal 2 5 4 3 6 2 3" xfId="32120" xr:uid="{4C78904F-92F9-44EA-8E6F-C1B2A879AB1E}"/>
    <cellStyle name="Normal 2 5 4 3 6 2 4" xfId="23672" xr:uid="{2B2AD1AD-97EF-46CC-A8AC-D76C3C44D241}"/>
    <cellStyle name="Normal 2 5 4 3 6 3" xfId="11007" xr:uid="{86897A69-BBCE-422A-BF40-0CCCAD647800}"/>
    <cellStyle name="Normal 2 5 4 3 6 3 2" xfId="37182" xr:uid="{596ECACF-6E0E-463A-BC85-717EDA4677BE}"/>
    <cellStyle name="Normal 2 5 4 3 6 4" xfId="27902" xr:uid="{88E9C967-1D12-4178-8F63-E523155DA936}"/>
    <cellStyle name="Normal 2 5 4 3 6 5" xfId="19455" xr:uid="{AA0BE28B-50AF-4790-AC0F-5BF5F51F18D1}"/>
    <cellStyle name="Normal 2 5 4 3 7" xfId="4709" xr:uid="{00000000-0005-0000-0000-000051110000}"/>
    <cellStyle name="Normal 2 5 4 3 7 2" xfId="13159" xr:uid="{C57F32C9-1FD9-470D-8E11-D17F09F412F0}"/>
    <cellStyle name="Normal 2 5 4 3 7 2 2" xfId="39333" xr:uid="{10A9AC7F-3CA2-4A9E-8B6B-0F032CF4AB1F}"/>
    <cellStyle name="Normal 2 5 4 3 7 3" xfId="30054" xr:uid="{89014BCE-EEEE-44E4-A78C-501073A882D4}"/>
    <cellStyle name="Normal 2 5 4 3 7 4" xfId="21606" xr:uid="{2C634CE7-2279-42BE-BDE7-403FDD6ACBF9}"/>
    <cellStyle name="Normal 2 5 4 3 8" xfId="8941" xr:uid="{5F437563-7C5F-41E7-84D1-09D210602080}"/>
    <cellStyle name="Normal 2 5 4 3 8 2" xfId="35116" xr:uid="{806A3BEA-7D4B-4E72-AC81-125FCB684681}"/>
    <cellStyle name="Normal 2 5 4 3 9" xfId="34284" xr:uid="{1143EBE6-40C3-40E5-9E94-E8F800FCBBB3}"/>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BA586ACF-5E37-461E-AD91-39A51DEABF8E}"/>
    <cellStyle name="Normal 2 5 4 4 2 2 2 2" xfId="41889" xr:uid="{E5D46BA6-916F-4531-9020-8CD364D05022}"/>
    <cellStyle name="Normal 2 5 4 4 2 2 3" xfId="32610" xr:uid="{17399177-6D7D-4A60-85F2-B22DAB6317A5}"/>
    <cellStyle name="Normal 2 5 4 4 2 2 4" xfId="24162" xr:uid="{903267D8-C905-43A3-9C97-A38870316A9D}"/>
    <cellStyle name="Normal 2 5 4 4 2 3" xfId="11497" xr:uid="{FBE87B82-F5EB-47D3-BB8D-7972114A0E1E}"/>
    <cellStyle name="Normal 2 5 4 4 2 3 2" xfId="37672" xr:uid="{8ACDB007-5F08-4594-8B81-7A708503E72E}"/>
    <cellStyle name="Normal 2 5 4 4 2 4" xfId="28392" xr:uid="{45B5C571-1EE3-4D73-89A5-2F6D7A3F7612}"/>
    <cellStyle name="Normal 2 5 4 4 2 5" xfId="19945" xr:uid="{57512682-C4C4-4678-B71E-1EEADDD88ACD}"/>
    <cellStyle name="Normal 2 5 4 4 3" xfId="5120" xr:uid="{00000000-0005-0000-0000-000055110000}"/>
    <cellStyle name="Normal 2 5 4 4 3 2" xfId="13570" xr:uid="{2F31FCBE-0556-4934-B2C6-A4E815AE2668}"/>
    <cellStyle name="Normal 2 5 4 4 3 2 2" xfId="39744" xr:uid="{4665A03C-B105-4C61-A9F3-FC4C79D94767}"/>
    <cellStyle name="Normal 2 5 4 4 3 3" xfId="30465" xr:uid="{7268E825-0196-4310-B6B0-8705B4E71FAE}"/>
    <cellStyle name="Normal 2 5 4 4 3 4" xfId="22017" xr:uid="{9EBEBA03-90B2-4E2E-9EF7-8669B8EDFABC}"/>
    <cellStyle name="Normal 2 5 4 4 4" xfId="9352" xr:uid="{965DA9CD-CEB6-4ECA-A642-BEDFCE1F5B2A}"/>
    <cellStyle name="Normal 2 5 4 4 4 2" xfId="35527" xr:uid="{4568BD16-343E-44A6-ADC0-73C2DDB771C1}"/>
    <cellStyle name="Normal 2 5 4 4 5" xfId="34699" xr:uid="{E9557F82-F21B-433E-B6E1-5C93E8160787}"/>
    <cellStyle name="Normal 2 5 4 4 6" xfId="26247" xr:uid="{27C40AEE-AFF9-455F-95D8-131AE5E6B872}"/>
    <cellStyle name="Normal 2 5 4 4 7" xfId="17800" xr:uid="{9CFBE37D-BBBF-490E-A9F8-3D23F0F85BCE}"/>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F03C624B-829C-4585-9D89-2363484B16D6}"/>
    <cellStyle name="Normal 2 5 4 5 2 2 2 2" xfId="42302" xr:uid="{2C24EE73-74F7-4942-9EFC-14B3F6F97336}"/>
    <cellStyle name="Normal 2 5 4 5 2 2 3" xfId="33023" xr:uid="{184C7C85-40A4-4ECA-844F-999303223BE2}"/>
    <cellStyle name="Normal 2 5 4 5 2 2 4" xfId="24575" xr:uid="{322349B4-6F5B-4539-B9A7-2F665B0403F0}"/>
    <cellStyle name="Normal 2 5 4 5 2 3" xfId="11910" xr:uid="{16913CD2-1DF5-4B7A-9150-5CF69DD2B5CD}"/>
    <cellStyle name="Normal 2 5 4 5 2 3 2" xfId="38085" xr:uid="{87BA70D8-2614-4D74-B0DE-33F609D8988A}"/>
    <cellStyle name="Normal 2 5 4 5 2 4" xfId="28805" xr:uid="{3A93C06A-9BB1-481F-9584-E04DC0BA2478}"/>
    <cellStyle name="Normal 2 5 4 5 2 5" xfId="20358" xr:uid="{87011B9C-A2C3-43EA-B34C-1CB05F7BA242}"/>
    <cellStyle name="Normal 2 5 4 5 3" xfId="5533" xr:uid="{00000000-0005-0000-0000-000059110000}"/>
    <cellStyle name="Normal 2 5 4 5 3 2" xfId="13983" xr:uid="{9CFD7F21-D02E-4811-9ACD-C818BB097857}"/>
    <cellStyle name="Normal 2 5 4 5 3 2 2" xfId="40157" xr:uid="{96896C0D-02A8-4469-BF10-E019CBEBBF3B}"/>
    <cellStyle name="Normal 2 5 4 5 3 3" xfId="30878" xr:uid="{49F304AD-9A4C-44C4-A84F-086C9CF4C0B5}"/>
    <cellStyle name="Normal 2 5 4 5 3 4" xfId="22430" xr:uid="{879C0CE4-1AD6-40E4-A97D-EC1B27679163}"/>
    <cellStyle name="Normal 2 5 4 5 4" xfId="9765" xr:uid="{F9991C53-946E-4B41-97F8-0104B1827119}"/>
    <cellStyle name="Normal 2 5 4 5 4 2" xfId="35940" xr:uid="{1CAAEF33-164D-4586-AD71-508D99E82E2A}"/>
    <cellStyle name="Normal 2 5 4 5 5" xfId="26660" xr:uid="{3295CB6A-B626-44CA-A307-6CB4E20B2EEC}"/>
    <cellStyle name="Normal 2 5 4 5 6" xfId="18213" xr:uid="{9EE607BF-B3D7-42E4-9AB3-3E40F4BD6A44}"/>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E9881CFE-D7B6-41A8-ADC7-DD228957852B}"/>
    <cellStyle name="Normal 2 5 4 6 2 2 2 2" xfId="42715" xr:uid="{59305E94-BA2E-4097-89DE-B04E419E6659}"/>
    <cellStyle name="Normal 2 5 4 6 2 2 3" xfId="33436" xr:uid="{2DF822D5-D257-4633-9DC0-6772003944B3}"/>
    <cellStyle name="Normal 2 5 4 6 2 2 4" xfId="24988" xr:uid="{7F3062E4-227A-403D-8F76-C8A2DBE95F2C}"/>
    <cellStyle name="Normal 2 5 4 6 2 3" xfId="12323" xr:uid="{5796846B-2634-4F60-A4D0-8C70F4C72016}"/>
    <cellStyle name="Normal 2 5 4 6 2 3 2" xfId="38498" xr:uid="{51FA0762-5DFB-402C-90FD-31B9FD09E81A}"/>
    <cellStyle name="Normal 2 5 4 6 2 4" xfId="29218" xr:uid="{FCAAB483-311D-4CBF-92A0-8067D47EF665}"/>
    <cellStyle name="Normal 2 5 4 6 2 5" xfId="20771" xr:uid="{1E7DF8F5-E151-486E-8059-E926F4B18305}"/>
    <cellStyle name="Normal 2 5 4 6 3" xfId="5946" xr:uid="{00000000-0005-0000-0000-00005D110000}"/>
    <cellStyle name="Normal 2 5 4 6 3 2" xfId="14396" xr:uid="{CFA6E4BD-2CE2-4813-9456-88E38EEAB2B1}"/>
    <cellStyle name="Normal 2 5 4 6 3 2 2" xfId="40570" xr:uid="{331991E1-2613-46E8-A238-46FAC7E3FDA0}"/>
    <cellStyle name="Normal 2 5 4 6 3 3" xfId="31291" xr:uid="{5B8EFA06-6441-4996-B4EC-CB596EB4A3B1}"/>
    <cellStyle name="Normal 2 5 4 6 3 4" xfId="22843" xr:uid="{159BD254-2981-48F1-92B7-28A4265C1E9A}"/>
    <cellStyle name="Normal 2 5 4 6 4" xfId="10178" xr:uid="{6E20385B-4912-4BCE-A29C-DCC898F3DBAC}"/>
    <cellStyle name="Normal 2 5 4 6 4 2" xfId="36353" xr:uid="{6B66FAEE-AD59-4AA0-BC9B-FDF29C060AC7}"/>
    <cellStyle name="Normal 2 5 4 6 5" xfId="27073" xr:uid="{194B1F0E-BA3D-4DA9-B84F-9427E0D6DECA}"/>
    <cellStyle name="Normal 2 5 4 6 6" xfId="18626" xr:uid="{1B002009-627F-4AA8-8916-ED4D955A602F}"/>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8DD23C4E-4575-410D-987C-B618878FDF8B}"/>
    <cellStyle name="Normal 2 5 4 7 2 2 2 2" xfId="43128" xr:uid="{F24D9C04-14C1-4BA3-8A12-E530C32488F8}"/>
    <cellStyle name="Normal 2 5 4 7 2 2 3" xfId="33849" xr:uid="{5D6E7A08-14D1-4D06-AE2B-B39C85DA8C2B}"/>
    <cellStyle name="Normal 2 5 4 7 2 2 4" xfId="25401" xr:uid="{58A2B1A9-61D5-4F56-8234-070DB3870937}"/>
    <cellStyle name="Normal 2 5 4 7 2 3" xfId="12736" xr:uid="{91B50E33-1D3E-4414-9A5A-911E005A9B5E}"/>
    <cellStyle name="Normal 2 5 4 7 2 3 2" xfId="38911" xr:uid="{1EC816E9-5C3B-41E1-9834-63E50EF2C717}"/>
    <cellStyle name="Normal 2 5 4 7 2 4" xfId="29631" xr:uid="{32D67E62-8577-4AC4-B899-33ADE80DADCB}"/>
    <cellStyle name="Normal 2 5 4 7 2 5" xfId="21184" xr:uid="{2231D4C6-8167-472D-84E4-F4AAF9471285}"/>
    <cellStyle name="Normal 2 5 4 7 3" xfId="6359" xr:uid="{00000000-0005-0000-0000-000061110000}"/>
    <cellStyle name="Normal 2 5 4 7 3 2" xfId="14809" xr:uid="{1189820C-F5EB-4441-831A-60A9BD8127DA}"/>
    <cellStyle name="Normal 2 5 4 7 3 2 2" xfId="40983" xr:uid="{0F0B6D9E-FF82-46E6-BF35-FFB9CFEA37FC}"/>
    <cellStyle name="Normal 2 5 4 7 3 3" xfId="31704" xr:uid="{DAB5DC4D-3332-4311-80F9-E2495162AB3A}"/>
    <cellStyle name="Normal 2 5 4 7 3 4" xfId="23256" xr:uid="{457A9EDB-F63B-471E-B67C-3500FA120B6A}"/>
    <cellStyle name="Normal 2 5 4 7 4" xfId="10591" xr:uid="{1BF47D0C-2758-443B-81F1-E8FCE16FC06B}"/>
    <cellStyle name="Normal 2 5 4 7 4 2" xfId="36766" xr:uid="{31475A39-0928-4E2E-8857-48D16D56E660}"/>
    <cellStyle name="Normal 2 5 4 7 5" xfId="27486" xr:uid="{3912FAD6-3430-40CC-B486-B6F43A42C959}"/>
    <cellStyle name="Normal 2 5 4 7 6" xfId="19039" xr:uid="{48A9810A-4294-4217-9C9D-E438C326A13C}"/>
    <cellStyle name="Normal 2 5 4 8" xfId="2489" xr:uid="{00000000-0005-0000-0000-000062110000}"/>
    <cellStyle name="Normal 2 5 4 8 2" xfId="6772" xr:uid="{00000000-0005-0000-0000-000063110000}"/>
    <cellStyle name="Normal 2 5 4 8 2 2" xfId="15222" xr:uid="{7B17BDCA-EFC9-4ED6-9D5B-9F718B80102F}"/>
    <cellStyle name="Normal 2 5 4 8 2 2 2" xfId="41396" xr:uid="{6128DF00-799D-4C25-8C4E-A8B1D914CB84}"/>
    <cellStyle name="Normal 2 5 4 8 2 3" xfId="32117" xr:uid="{A55683F9-1C84-494B-815D-25C23E9CA03A}"/>
    <cellStyle name="Normal 2 5 4 8 2 4" xfId="23669" xr:uid="{B1DDDBE1-DD02-408D-8D55-90EDBD58AD5E}"/>
    <cellStyle name="Normal 2 5 4 8 3" xfId="11004" xr:uid="{5AF0191E-1AA1-472F-805B-BFF707B98A78}"/>
    <cellStyle name="Normal 2 5 4 8 3 2" xfId="37179" xr:uid="{2186632A-0CBB-48A8-9713-8CB5ED255908}"/>
    <cellStyle name="Normal 2 5 4 8 4" xfId="27899" xr:uid="{395F6328-268F-4F6B-8C2F-FC4023693299}"/>
    <cellStyle name="Normal 2 5 4 8 5" xfId="19452" xr:uid="{42D783F5-B5F3-4D79-A2CA-834DF0F9108B}"/>
    <cellStyle name="Normal 2 5 4 9" xfId="4706" xr:uid="{00000000-0005-0000-0000-000064110000}"/>
    <cellStyle name="Normal 2 5 4 9 2" xfId="13156" xr:uid="{848E655E-EE45-4E57-AEAD-623A48A53806}"/>
    <cellStyle name="Normal 2 5 4 9 2 2" xfId="39330" xr:uid="{5E70B109-AAC4-46D6-92A2-D394F8311F0C}"/>
    <cellStyle name="Normal 2 5 4 9 3" xfId="30051" xr:uid="{FC4FB573-8B4B-4426-AB13-408EF42CCA9F}"/>
    <cellStyle name="Normal 2 5 4 9 4" xfId="21603" xr:uid="{F6273A7B-CD3B-44C0-B1BD-8A982D90625B}"/>
    <cellStyle name="Normal 2 5 5" xfId="803" xr:uid="{00000000-0005-0000-0000-000065110000}"/>
    <cellStyle name="Normal 2 5 5 2" xfId="3042" xr:uid="{00000000-0005-0000-0000-000066110000}"/>
    <cellStyle name="Normal 2 5 5 2 2" xfId="7264" xr:uid="{00000000-0005-0000-0000-000067110000}"/>
    <cellStyle name="Normal 2 5 5 2 2 2" xfId="15714" xr:uid="{02304E68-7A29-496A-8725-A738CC723DE4}"/>
    <cellStyle name="Normal 2 5 5 2 2 2 2" xfId="41888" xr:uid="{60353074-582D-4581-BF22-5F617B97C0E0}"/>
    <cellStyle name="Normal 2 5 5 2 2 3" xfId="32609" xr:uid="{5813A3A8-FD8B-441A-966D-48AE6BBD5586}"/>
    <cellStyle name="Normal 2 5 5 2 2 4" xfId="24161" xr:uid="{E2B837F3-D879-4122-908D-BFAC12B688A2}"/>
    <cellStyle name="Normal 2 5 5 2 3" xfId="11496" xr:uid="{0D42EE57-6792-43B6-BF45-E60D5B908302}"/>
    <cellStyle name="Normal 2 5 5 2 3 2" xfId="37671" xr:uid="{F45EBA5B-2B9F-4399-8430-382AF5CBADB5}"/>
    <cellStyle name="Normal 2 5 5 2 4" xfId="28391" xr:uid="{E38C1A5B-6DBC-480C-B765-183913FFBD50}"/>
    <cellStyle name="Normal 2 5 5 2 5" xfId="19944" xr:uid="{02AC6C04-7CEA-49C0-B9E3-FF28F76734DE}"/>
    <cellStyle name="Normal 2 5 5 3" xfId="5119" xr:uid="{00000000-0005-0000-0000-000068110000}"/>
    <cellStyle name="Normal 2 5 5 3 2" xfId="13569" xr:uid="{BD020EAA-03FD-4FC3-B0CF-10EB72F2F443}"/>
    <cellStyle name="Normal 2 5 5 3 2 2" xfId="39743" xr:uid="{25FC0F9E-D347-4583-BD7E-5DEBEC9975A3}"/>
    <cellStyle name="Normal 2 5 5 3 3" xfId="30464" xr:uid="{8C6DAECE-B634-4702-BA48-CE74E7FC4507}"/>
    <cellStyle name="Normal 2 5 5 3 4" xfId="22016" xr:uid="{13126F1E-D72D-45CF-A8ED-0B117DBB9C5C}"/>
    <cellStyle name="Normal 2 5 5 4" xfId="9351" xr:uid="{D4BDF273-1019-4C31-9AE5-815161103FEE}"/>
    <cellStyle name="Normal 2 5 5 4 2" xfId="35526" xr:uid="{E4BC82B7-FDFF-4185-8A43-00D6826B0043}"/>
    <cellStyle name="Normal 2 5 5 5" xfId="34698" xr:uid="{F717CBEE-C9A8-4A8B-B368-85EEA51E1A9E}"/>
    <cellStyle name="Normal 2 5 5 6" xfId="26246" xr:uid="{ADFD7655-674E-4345-A35C-90A3AF585878}"/>
    <cellStyle name="Normal 2 5 5 7" xfId="17799" xr:uid="{2FF93696-EF5C-47BE-BC37-F9111C286038}"/>
    <cellStyle name="Normal 2 5 6" xfId="1225" xr:uid="{00000000-0005-0000-0000-000069110000}"/>
    <cellStyle name="Normal 2 5 6 2" xfId="3455" xr:uid="{00000000-0005-0000-0000-00006A110000}"/>
    <cellStyle name="Normal 2 5 6 2 2" xfId="7677" xr:uid="{00000000-0005-0000-0000-00006B110000}"/>
    <cellStyle name="Normal 2 5 6 2 2 2" xfId="16127" xr:uid="{B4899F03-0BF9-4E4C-BD95-D5D95B1960BE}"/>
    <cellStyle name="Normal 2 5 6 2 2 2 2" xfId="42301" xr:uid="{40742129-8E07-4F76-BB38-8B9ED9A33677}"/>
    <cellStyle name="Normal 2 5 6 2 2 3" xfId="33022" xr:uid="{BCC33368-9AEC-4FCA-8F2E-E7F00A81FED6}"/>
    <cellStyle name="Normal 2 5 6 2 2 4" xfId="24574" xr:uid="{6942DA36-045E-4F7C-B78C-C4FC330745F8}"/>
    <cellStyle name="Normal 2 5 6 2 3" xfId="11909" xr:uid="{148048E9-E2CA-4724-856F-AF6E88D744D1}"/>
    <cellStyle name="Normal 2 5 6 2 3 2" xfId="38084" xr:uid="{EC3EF59B-6A5B-40B1-AA77-06FEA7D508A6}"/>
    <cellStyle name="Normal 2 5 6 2 4" xfId="28804" xr:uid="{41A83E94-83A8-41CE-9551-CF3403B724F9}"/>
    <cellStyle name="Normal 2 5 6 2 5" xfId="20357" xr:uid="{A1561C3B-9DF2-4694-A656-4B1BDD85970E}"/>
    <cellStyle name="Normal 2 5 6 3" xfId="5532" xr:uid="{00000000-0005-0000-0000-00006C110000}"/>
    <cellStyle name="Normal 2 5 6 3 2" xfId="13982" xr:uid="{DDF1454B-33E0-4060-888B-CE16ACBE887D}"/>
    <cellStyle name="Normal 2 5 6 3 2 2" xfId="40156" xr:uid="{F6505D0B-296D-42A6-A3ED-33438CD7DA7B}"/>
    <cellStyle name="Normal 2 5 6 3 3" xfId="30877" xr:uid="{B026E7EC-9C80-4E1C-80C7-754E203F8F86}"/>
    <cellStyle name="Normal 2 5 6 3 4" xfId="22429" xr:uid="{1F8A60F8-6A59-43C3-B4F3-91C9836A4BF5}"/>
    <cellStyle name="Normal 2 5 6 4" xfId="9764" xr:uid="{EAD8D5F9-70CD-4125-BC6F-4140286936A3}"/>
    <cellStyle name="Normal 2 5 6 4 2" xfId="35939" xr:uid="{F847A95F-2C63-459F-99F6-9E401E8B4996}"/>
    <cellStyle name="Normal 2 5 6 5" xfId="26659" xr:uid="{FB3A4EC2-32AE-42E2-BE76-59618E401ECA}"/>
    <cellStyle name="Normal 2 5 6 6" xfId="18212" xr:uid="{BC5265BA-28B2-45D6-86DD-276EFFFB309C}"/>
    <cellStyle name="Normal 2 5 7" xfId="1638" xr:uid="{00000000-0005-0000-0000-00006D110000}"/>
    <cellStyle name="Normal 2 5 7 2" xfId="3868" xr:uid="{00000000-0005-0000-0000-00006E110000}"/>
    <cellStyle name="Normal 2 5 7 2 2" xfId="8090" xr:uid="{00000000-0005-0000-0000-00006F110000}"/>
    <cellStyle name="Normal 2 5 7 2 2 2" xfId="16540" xr:uid="{4900F2CD-37F5-4B7D-98FF-BCF207C2F5AA}"/>
    <cellStyle name="Normal 2 5 7 2 2 2 2" xfId="42714" xr:uid="{CBD47C54-3A5A-42B7-8ED8-3995C7264A2A}"/>
    <cellStyle name="Normal 2 5 7 2 2 3" xfId="33435" xr:uid="{D829B039-B179-4A9E-8D64-29F0F68A801E}"/>
    <cellStyle name="Normal 2 5 7 2 2 4" xfId="24987" xr:uid="{9CF048C9-3AEF-441C-BC1F-CCD452DB12F4}"/>
    <cellStyle name="Normal 2 5 7 2 3" xfId="12322" xr:uid="{5B7C604E-2DF8-4961-A61D-26D3087D340B}"/>
    <cellStyle name="Normal 2 5 7 2 3 2" xfId="38497" xr:uid="{3A2D35A1-5CEA-45FC-9149-6EC240557119}"/>
    <cellStyle name="Normal 2 5 7 2 4" xfId="29217" xr:uid="{C585D4F1-2CD3-4067-951D-40480D266990}"/>
    <cellStyle name="Normal 2 5 7 2 5" xfId="20770" xr:uid="{4DDC8D3A-3176-4DE9-A9CD-B44B81EDE32B}"/>
    <cellStyle name="Normal 2 5 7 3" xfId="5945" xr:uid="{00000000-0005-0000-0000-000070110000}"/>
    <cellStyle name="Normal 2 5 7 3 2" xfId="14395" xr:uid="{B05B6A23-F437-43B4-A0C7-415A52AC3FD9}"/>
    <cellStyle name="Normal 2 5 7 3 2 2" xfId="40569" xr:uid="{C8FD1EF4-63C7-42B1-8F81-A93988C0FA67}"/>
    <cellStyle name="Normal 2 5 7 3 3" xfId="31290" xr:uid="{DD33079E-D2FE-47DB-A922-8845B5392A1E}"/>
    <cellStyle name="Normal 2 5 7 3 4" xfId="22842" xr:uid="{BC308882-D030-4EA1-825F-0042276534B7}"/>
    <cellStyle name="Normal 2 5 7 4" xfId="10177" xr:uid="{6CB9DB3F-5303-4917-903C-78FC6E673ABF}"/>
    <cellStyle name="Normal 2 5 7 4 2" xfId="36352" xr:uid="{10B6FD95-3AFF-450B-A24C-97E79208ECE3}"/>
    <cellStyle name="Normal 2 5 7 5" xfId="27072" xr:uid="{AAA6FE37-93A9-43DB-9B94-310329356B68}"/>
    <cellStyle name="Normal 2 5 7 6" xfId="18625" xr:uid="{6D9608DC-AB66-4645-A243-55D557040199}"/>
    <cellStyle name="Normal 2 5 8" xfId="2052" xr:uid="{00000000-0005-0000-0000-000071110000}"/>
    <cellStyle name="Normal 2 5 8 2" xfId="4281" xr:uid="{00000000-0005-0000-0000-000072110000}"/>
    <cellStyle name="Normal 2 5 8 2 2" xfId="8503" xr:uid="{00000000-0005-0000-0000-000073110000}"/>
    <cellStyle name="Normal 2 5 8 2 2 2" xfId="16953" xr:uid="{045A0FE2-FE90-4188-8FE0-803195FF2A35}"/>
    <cellStyle name="Normal 2 5 8 2 2 2 2" xfId="43127" xr:uid="{7A3656B8-E79D-4206-B7FF-1B8872980307}"/>
    <cellStyle name="Normal 2 5 8 2 2 3" xfId="33848" xr:uid="{C40D1B27-9E8A-4594-BFFA-926B40F2B777}"/>
    <cellStyle name="Normal 2 5 8 2 2 4" xfId="25400" xr:uid="{D79180BA-2191-461C-8A9B-99A7B5B29AD4}"/>
    <cellStyle name="Normal 2 5 8 2 3" xfId="12735" xr:uid="{8CFC4991-B960-451C-9312-C48E40AB8FA4}"/>
    <cellStyle name="Normal 2 5 8 2 3 2" xfId="38910" xr:uid="{9B54D76D-A058-4563-BA60-28C9C8FCE74E}"/>
    <cellStyle name="Normal 2 5 8 2 4" xfId="29630" xr:uid="{F19E4414-6F77-42DC-8540-A39CF33B9716}"/>
    <cellStyle name="Normal 2 5 8 2 5" xfId="21183" xr:uid="{3653A375-F450-4886-8D8B-44174F0D080D}"/>
    <cellStyle name="Normal 2 5 8 3" xfId="6358" xr:uid="{00000000-0005-0000-0000-000074110000}"/>
    <cellStyle name="Normal 2 5 8 3 2" xfId="14808" xr:uid="{15CDE6B6-9D2B-4640-A607-26B0BB4807A4}"/>
    <cellStyle name="Normal 2 5 8 3 2 2" xfId="40982" xr:uid="{D222015F-ED74-4D5E-B5D3-AE7F77EEF5EC}"/>
    <cellStyle name="Normal 2 5 8 3 3" xfId="31703" xr:uid="{950E9308-3868-4542-9B0D-9EF2F6E19C08}"/>
    <cellStyle name="Normal 2 5 8 3 4" xfId="23255" xr:uid="{88510519-1102-4D84-BD97-D0418C35336C}"/>
    <cellStyle name="Normal 2 5 8 4" xfId="10590" xr:uid="{DE58436D-9393-463E-887D-E861F2485CC7}"/>
    <cellStyle name="Normal 2 5 8 4 2" xfId="36765" xr:uid="{5EFDFC35-4A33-4A83-B890-48976E3A05E5}"/>
    <cellStyle name="Normal 2 5 8 5" xfId="27485" xr:uid="{42CA0E87-26F6-48AD-9280-A30EF4D70509}"/>
    <cellStyle name="Normal 2 5 8 6" xfId="19038" xr:uid="{F4E92EF9-E057-42B0-A01C-BF8BF4514FC6}"/>
    <cellStyle name="Normal 2 5 9" xfId="2488" xr:uid="{00000000-0005-0000-0000-000075110000}"/>
    <cellStyle name="Normal 2 5 9 2" xfId="6771" xr:uid="{00000000-0005-0000-0000-000076110000}"/>
    <cellStyle name="Normal 2 5 9 2 2" xfId="15221" xr:uid="{1E9BADB7-F6EB-4C3C-AFE1-E2205BE55B9D}"/>
    <cellStyle name="Normal 2 5 9 2 2 2" xfId="41395" xr:uid="{FBA6CDB3-B925-45B0-9B82-20179E2C5036}"/>
    <cellStyle name="Normal 2 5 9 2 3" xfId="32116" xr:uid="{95BFE3EE-F631-40DB-89F5-9340F796F17C}"/>
    <cellStyle name="Normal 2 5 9 2 4" xfId="23668" xr:uid="{65E97404-4ECE-4278-9C22-DF452F7A17CD}"/>
    <cellStyle name="Normal 2 5 9 3" xfId="11003" xr:uid="{EA7151E7-0575-4D97-8382-54860A445BE0}"/>
    <cellStyle name="Normal 2 5 9 3 2" xfId="37178" xr:uid="{87F6F901-9B45-4C39-AC89-8CCAD074D0F6}"/>
    <cellStyle name="Normal 2 5 9 4" xfId="27898" xr:uid="{71E4572D-6D88-49D6-B36A-CEB17BFA5A5F}"/>
    <cellStyle name="Normal 2 5 9 5" xfId="19451" xr:uid="{FC3D6A70-6986-49E0-B65A-8034E0DB03D2}"/>
    <cellStyle name="Normal 2 6" xfId="322" xr:uid="{00000000-0005-0000-0000-000077110000}"/>
    <cellStyle name="Normal 2 7" xfId="769" xr:uid="{00000000-0005-0000-0000-000078110000}"/>
    <cellStyle name="Normal 2 8" xfId="4495" xr:uid="{00000000-0005-0000-0000-000079110000}"/>
    <cellStyle name="Normal 2 8 2" xfId="12947" xr:uid="{C156800D-FBD4-4FB1-B742-FED02AA1ACC6}"/>
    <cellStyle name="Normal 2 8 3" xfId="29842" xr:uid="{137D6647-57B3-4D24-B700-D8BB5B494D38}"/>
    <cellStyle name="Normal 3" xfId="323" xr:uid="{00000000-0005-0000-0000-00007A110000}"/>
    <cellStyle name="Normal 3 2" xfId="324" xr:uid="{00000000-0005-0000-0000-00007B110000}"/>
    <cellStyle name="Normal 3 2 10" xfId="8942" xr:uid="{3839FDAD-4F37-4413-862C-BE80043A0A07}"/>
    <cellStyle name="Normal 3 2 10 2" xfId="35117" xr:uid="{E2FE46F1-A0A4-42A0-8ACC-0B00EBAB53A8}"/>
    <cellStyle name="Normal 3 2 11" xfId="34285" xr:uid="{F33D316D-F5E3-442A-95F7-B67D8387CD57}"/>
    <cellStyle name="Normal 3 2 12" xfId="25837" xr:uid="{0957840B-ABA9-47E1-8813-989AA5C6E842}"/>
    <cellStyle name="Normal 3 2 13" xfId="17390" xr:uid="{3292950C-2AB7-4FA9-896A-2C173D245ED1}"/>
    <cellStyle name="Normal 3 2 2" xfId="325" xr:uid="{00000000-0005-0000-0000-00007C110000}"/>
    <cellStyle name="Normal 3 2 2 2" xfId="810" xr:uid="{00000000-0005-0000-0000-00007D110000}"/>
    <cellStyle name="Normal 3 2 3" xfId="326" xr:uid="{00000000-0005-0000-0000-00007E110000}"/>
    <cellStyle name="Normal 3 2 3 10" xfId="8943" xr:uid="{87C70273-95B7-4875-96D0-6E505CD74182}"/>
    <cellStyle name="Normal 3 2 3 10 2" xfId="35118" xr:uid="{7FD45CD0-D56E-4323-B26F-3699560B9910}"/>
    <cellStyle name="Normal 3 2 3 11" xfId="34286" xr:uid="{199EACEB-890F-401E-8CF5-480C273B660C}"/>
    <cellStyle name="Normal 3 2 3 12" xfId="25838" xr:uid="{8B1F8499-BE4C-4BB4-B132-231A37E99B48}"/>
    <cellStyle name="Normal 3 2 3 13" xfId="17391" xr:uid="{6A9131E1-290F-4BE4-95C5-B72E303E2FE5}"/>
    <cellStyle name="Normal 3 2 3 2" xfId="327" xr:uid="{00000000-0005-0000-0000-00007F110000}"/>
    <cellStyle name="Normal 3 2 3 2 10" xfId="34287" xr:uid="{DCBF8B30-B593-40B4-8BCE-4D6AD71B14B2}"/>
    <cellStyle name="Normal 3 2 3 2 11" xfId="25839" xr:uid="{F50F8FCC-7164-4A20-8986-4F1CA2F39F2C}"/>
    <cellStyle name="Normal 3 2 3 2 12" xfId="17392" xr:uid="{E929AD3E-5CA1-474A-8F0A-06BD313586B0}"/>
    <cellStyle name="Normal 3 2 3 2 2" xfId="328" xr:uid="{00000000-0005-0000-0000-000080110000}"/>
    <cellStyle name="Normal 3 2 3 2 2 10" xfId="25840" xr:uid="{C227A991-4B26-4545-AE70-786AF5D20A6A}"/>
    <cellStyle name="Normal 3 2 3 2 2 11" xfId="17393" xr:uid="{ABFD18B1-156B-4D78-8190-4CCBE315CD31}"/>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D9891168-4161-4CF9-AA23-9E29A1B15C9F}"/>
    <cellStyle name="Normal 3 2 3 2 2 2 2 2 2 2" xfId="41896" xr:uid="{79589FA9-EB43-4E74-8881-DBE0D0EFDB33}"/>
    <cellStyle name="Normal 3 2 3 2 2 2 2 2 3" xfId="32617" xr:uid="{4A549D40-B7FC-447E-AAB8-4B1685218FBA}"/>
    <cellStyle name="Normal 3 2 3 2 2 2 2 2 4" xfId="24169" xr:uid="{58739875-67A9-42F6-A2B8-367F689CDA98}"/>
    <cellStyle name="Normal 3 2 3 2 2 2 2 3" xfId="11504" xr:uid="{E2B0E7F2-AB28-4E68-9F52-FEE45B4754B2}"/>
    <cellStyle name="Normal 3 2 3 2 2 2 2 3 2" xfId="37679" xr:uid="{F1A5B238-A3C9-4D98-A115-9354D449D869}"/>
    <cellStyle name="Normal 3 2 3 2 2 2 2 4" xfId="28399" xr:uid="{2BE13FFD-2D3A-4E44-9F31-E119BA06F415}"/>
    <cellStyle name="Normal 3 2 3 2 2 2 2 5" xfId="19952" xr:uid="{81F6D9A9-353F-4AC3-B279-7BCD786FEBF3}"/>
    <cellStyle name="Normal 3 2 3 2 2 2 3" xfId="5127" xr:uid="{00000000-0005-0000-0000-000084110000}"/>
    <cellStyle name="Normal 3 2 3 2 2 2 3 2" xfId="13577" xr:uid="{FE7FD506-05F0-4A4E-ADB5-56529C944AF6}"/>
    <cellStyle name="Normal 3 2 3 2 2 2 3 2 2" xfId="39751" xr:uid="{795E37D2-9D86-4280-85F3-757585080262}"/>
    <cellStyle name="Normal 3 2 3 2 2 2 3 3" xfId="30472" xr:uid="{21AEEB4F-008D-42B1-B513-9A0013A49762}"/>
    <cellStyle name="Normal 3 2 3 2 2 2 3 4" xfId="22024" xr:uid="{81182DE2-4D6B-45E2-8AD6-B331472D0DAB}"/>
    <cellStyle name="Normal 3 2 3 2 2 2 4" xfId="9359" xr:uid="{25101748-6F41-4F57-BF03-368F7A30AD77}"/>
    <cellStyle name="Normal 3 2 3 2 2 2 4 2" xfId="35534" xr:uid="{7B514B31-ADE5-45A0-8B3D-157142A93957}"/>
    <cellStyle name="Normal 3 2 3 2 2 2 5" xfId="34706" xr:uid="{F8FF6312-984A-4DE7-A03F-21E8124A5936}"/>
    <cellStyle name="Normal 3 2 3 2 2 2 6" xfId="26254" xr:uid="{07BDC6C5-0C5A-4EE2-A648-D8528DDEB5D3}"/>
    <cellStyle name="Normal 3 2 3 2 2 2 7" xfId="17807" xr:uid="{D51425E6-BA4F-49D6-95F1-6B6A9B97614D}"/>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A845B4E6-B1CE-44C9-A269-57A3EE3B5FC3}"/>
    <cellStyle name="Normal 3 2 3 2 2 3 2 2 2 2" xfId="42309" xr:uid="{4FEB5528-EB85-4F50-B602-31F13CB9D8AE}"/>
    <cellStyle name="Normal 3 2 3 2 2 3 2 2 3" xfId="33030" xr:uid="{2F7C29C6-F133-4058-B323-E2488E6D1969}"/>
    <cellStyle name="Normal 3 2 3 2 2 3 2 2 4" xfId="24582" xr:uid="{C5709434-B73E-44A6-81D9-D39F9E41920A}"/>
    <cellStyle name="Normal 3 2 3 2 2 3 2 3" xfId="11917" xr:uid="{065A4AAA-69CA-4A9A-896D-AA4CAAC92B24}"/>
    <cellStyle name="Normal 3 2 3 2 2 3 2 3 2" xfId="38092" xr:uid="{8E87E67D-AE51-4F43-99D9-B127CB517AF5}"/>
    <cellStyle name="Normal 3 2 3 2 2 3 2 4" xfId="28812" xr:uid="{1BB341A1-E941-4F48-A681-8E18C6F03230}"/>
    <cellStyle name="Normal 3 2 3 2 2 3 2 5" xfId="20365" xr:uid="{31C95BE4-11AA-4F1F-B3E7-F14F70895CEC}"/>
    <cellStyle name="Normal 3 2 3 2 2 3 3" xfId="5540" xr:uid="{00000000-0005-0000-0000-000088110000}"/>
    <cellStyle name="Normal 3 2 3 2 2 3 3 2" xfId="13990" xr:uid="{51724021-B355-4306-9B1A-F13CECDFC478}"/>
    <cellStyle name="Normal 3 2 3 2 2 3 3 2 2" xfId="40164" xr:uid="{F7A349A9-E720-4006-926F-9ABF131AF565}"/>
    <cellStyle name="Normal 3 2 3 2 2 3 3 3" xfId="30885" xr:uid="{7EFDCC67-EED9-4538-9912-A8620003D161}"/>
    <cellStyle name="Normal 3 2 3 2 2 3 3 4" xfId="22437" xr:uid="{FA8AEE97-9DBF-4C03-B861-083913DDAF67}"/>
    <cellStyle name="Normal 3 2 3 2 2 3 4" xfId="9772" xr:uid="{53917E03-65D4-449E-B687-7CD93F69C248}"/>
    <cellStyle name="Normal 3 2 3 2 2 3 4 2" xfId="35947" xr:uid="{647B6F07-0E05-4135-8A58-E910465FC6DA}"/>
    <cellStyle name="Normal 3 2 3 2 2 3 5" xfId="26667" xr:uid="{028FB8F5-BCF8-420A-88E8-92BD9CACCCE3}"/>
    <cellStyle name="Normal 3 2 3 2 2 3 6" xfId="18220" xr:uid="{296C4A76-8832-40B5-BEA6-7ABD6AF76DE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B28BAC84-B24B-4B68-8DBC-4D099CF804A1}"/>
    <cellStyle name="Normal 3 2 3 2 2 4 2 2 2 2" xfId="42722" xr:uid="{EE8997D1-4485-4527-B00E-54341F037B94}"/>
    <cellStyle name="Normal 3 2 3 2 2 4 2 2 3" xfId="33443" xr:uid="{E496014A-31AE-4C92-B60D-C0DA0C762248}"/>
    <cellStyle name="Normal 3 2 3 2 2 4 2 2 4" xfId="24995" xr:uid="{7164382D-4869-4235-B2FD-6A6EED850140}"/>
    <cellStyle name="Normal 3 2 3 2 2 4 2 3" xfId="12330" xr:uid="{2E0FAE59-83DF-42AF-9C17-9AF1208F2EC8}"/>
    <cellStyle name="Normal 3 2 3 2 2 4 2 3 2" xfId="38505" xr:uid="{8BDBB74E-D90F-4A6B-9363-68A2E2FFFF29}"/>
    <cellStyle name="Normal 3 2 3 2 2 4 2 4" xfId="29225" xr:uid="{17AAAB0F-CAC4-469A-8FDB-8573750DACA3}"/>
    <cellStyle name="Normal 3 2 3 2 2 4 2 5" xfId="20778" xr:uid="{FF753F9E-A4C5-40EC-9698-FC0C04286279}"/>
    <cellStyle name="Normal 3 2 3 2 2 4 3" xfId="5953" xr:uid="{00000000-0005-0000-0000-00008C110000}"/>
    <cellStyle name="Normal 3 2 3 2 2 4 3 2" xfId="14403" xr:uid="{0BAA0612-1C2B-4A8E-9DA5-F33EE19521C9}"/>
    <cellStyle name="Normal 3 2 3 2 2 4 3 2 2" xfId="40577" xr:uid="{56961025-ED98-4E60-9FA2-561B0780C8EF}"/>
    <cellStyle name="Normal 3 2 3 2 2 4 3 3" xfId="31298" xr:uid="{D73E60F6-0BCF-4237-BF22-EA457127B3F8}"/>
    <cellStyle name="Normal 3 2 3 2 2 4 3 4" xfId="22850" xr:uid="{E33055C6-F364-4E8F-AB3D-E6B894C6F881}"/>
    <cellStyle name="Normal 3 2 3 2 2 4 4" xfId="10185" xr:uid="{84A94A0C-EE78-4261-BFA3-A6AEC59C5A3D}"/>
    <cellStyle name="Normal 3 2 3 2 2 4 4 2" xfId="36360" xr:uid="{73BB501F-CB48-445C-B708-C9957A0337EC}"/>
    <cellStyle name="Normal 3 2 3 2 2 4 5" xfId="27080" xr:uid="{3BA8CFB6-9BAA-4375-819E-0E6BD53B531F}"/>
    <cellStyle name="Normal 3 2 3 2 2 4 6" xfId="18633" xr:uid="{E9EB4F62-2264-4552-92E9-042737639719}"/>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76E9E3AB-0B8D-4EA6-BE30-7182C942AE83}"/>
    <cellStyle name="Normal 3 2 3 2 2 5 2 2 2 2" xfId="43135" xr:uid="{7FB06BC4-B847-4CB3-8E53-9282ED31E955}"/>
    <cellStyle name="Normal 3 2 3 2 2 5 2 2 3" xfId="33856" xr:uid="{618FB3FD-715A-4EE4-9A75-5A0DC718A172}"/>
    <cellStyle name="Normal 3 2 3 2 2 5 2 2 4" xfId="25408" xr:uid="{2CDE592B-096B-4921-A2EC-7D88AD961826}"/>
    <cellStyle name="Normal 3 2 3 2 2 5 2 3" xfId="12743" xr:uid="{2C978BFD-4BD0-4D3A-91C5-B919829E31F2}"/>
    <cellStyle name="Normal 3 2 3 2 2 5 2 3 2" xfId="38918" xr:uid="{AA28BCD0-B21A-45A3-B455-BB3565010949}"/>
    <cellStyle name="Normal 3 2 3 2 2 5 2 4" xfId="29638" xr:uid="{963CAC9C-4F93-45F0-842A-0A26349F63B6}"/>
    <cellStyle name="Normal 3 2 3 2 2 5 2 5" xfId="21191" xr:uid="{E8E62DDD-15C1-4EDE-9586-11BC51747C43}"/>
    <cellStyle name="Normal 3 2 3 2 2 5 3" xfId="6366" xr:uid="{00000000-0005-0000-0000-000090110000}"/>
    <cellStyle name="Normal 3 2 3 2 2 5 3 2" xfId="14816" xr:uid="{152E4088-A5D3-4927-B533-4E969FC2BCBA}"/>
    <cellStyle name="Normal 3 2 3 2 2 5 3 2 2" xfId="40990" xr:uid="{46D67450-8BE8-46B9-89D0-68C0A06BB77B}"/>
    <cellStyle name="Normal 3 2 3 2 2 5 3 3" xfId="31711" xr:uid="{01C35216-2F58-45E6-A6D7-D7FC6734EE0C}"/>
    <cellStyle name="Normal 3 2 3 2 2 5 3 4" xfId="23263" xr:uid="{D8209E12-F4A0-4E8C-A57B-7AC747AA7719}"/>
    <cellStyle name="Normal 3 2 3 2 2 5 4" xfId="10598" xr:uid="{E501C17F-2C07-4C57-A192-39D934F7BBD5}"/>
    <cellStyle name="Normal 3 2 3 2 2 5 4 2" xfId="36773" xr:uid="{E489B683-AA1A-4D31-94D7-381F59D4D5F8}"/>
    <cellStyle name="Normal 3 2 3 2 2 5 5" xfId="27493" xr:uid="{EF5C4FF8-7D61-4220-9A90-81A42B6B0E0A}"/>
    <cellStyle name="Normal 3 2 3 2 2 5 6" xfId="19046" xr:uid="{1D47CAB8-20C8-460B-A2F8-43425028417A}"/>
    <cellStyle name="Normal 3 2 3 2 2 6" xfId="2496" xr:uid="{00000000-0005-0000-0000-000091110000}"/>
    <cellStyle name="Normal 3 2 3 2 2 6 2" xfId="6779" xr:uid="{00000000-0005-0000-0000-000092110000}"/>
    <cellStyle name="Normal 3 2 3 2 2 6 2 2" xfId="15229" xr:uid="{1657D09D-3D96-43ED-84CD-ECCA5F6C58FC}"/>
    <cellStyle name="Normal 3 2 3 2 2 6 2 2 2" xfId="41403" xr:uid="{C6903576-5412-4102-9793-147FD6B4CCAC}"/>
    <cellStyle name="Normal 3 2 3 2 2 6 2 3" xfId="32124" xr:uid="{4DEB627D-F31E-4188-801D-E86A55C37A43}"/>
    <cellStyle name="Normal 3 2 3 2 2 6 2 4" xfId="23676" xr:uid="{23E469C7-AD75-4E95-8A19-7A5A2C19CBEB}"/>
    <cellStyle name="Normal 3 2 3 2 2 6 3" xfId="11011" xr:uid="{6423E36C-0A2B-4ACC-A695-FC8F8DA04284}"/>
    <cellStyle name="Normal 3 2 3 2 2 6 3 2" xfId="37186" xr:uid="{CB725185-5B4E-4152-B287-521517D64803}"/>
    <cellStyle name="Normal 3 2 3 2 2 6 4" xfId="27906" xr:uid="{157A3E76-98A3-4A73-A805-5A3085215221}"/>
    <cellStyle name="Normal 3 2 3 2 2 6 5" xfId="19459" xr:uid="{A0417108-ACF8-4D44-BD8C-50608D13F594}"/>
    <cellStyle name="Normal 3 2 3 2 2 7" xfId="4713" xr:uid="{00000000-0005-0000-0000-000093110000}"/>
    <cellStyle name="Normal 3 2 3 2 2 7 2" xfId="13163" xr:uid="{4939B07C-B966-4418-8BEA-9D047FF00DB8}"/>
    <cellStyle name="Normal 3 2 3 2 2 7 2 2" xfId="39337" xr:uid="{194B9036-AD92-40E5-A100-1D9F85B2A0F1}"/>
    <cellStyle name="Normal 3 2 3 2 2 7 3" xfId="30058" xr:uid="{EDBAA1E6-42F8-41B0-AA82-B2FDA0FD9281}"/>
    <cellStyle name="Normal 3 2 3 2 2 7 4" xfId="21610" xr:uid="{728929B2-870C-4EAC-855F-50A9D9ABD812}"/>
    <cellStyle name="Normal 3 2 3 2 2 8" xfId="8945" xr:uid="{29CC5502-09B6-4B09-A573-7C0EC36C973B}"/>
    <cellStyle name="Normal 3 2 3 2 2 8 2" xfId="35120" xr:uid="{65E47C68-94EA-4E9A-8A41-BE6FFA740E69}"/>
    <cellStyle name="Normal 3 2 3 2 2 9" xfId="34288" xr:uid="{704A1589-5577-41C4-A6C2-815C5D0F9FF8}"/>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E1E461E1-B111-4753-9A4A-C62394987967}"/>
    <cellStyle name="Normal 3 2 3 2 3 2 2 2 2" xfId="41895" xr:uid="{0DB5EFBB-C3C5-4264-B8DF-5A3EF5FD925D}"/>
    <cellStyle name="Normal 3 2 3 2 3 2 2 3" xfId="32616" xr:uid="{60339CF3-9D73-4ABA-9682-C94A5FD16792}"/>
    <cellStyle name="Normal 3 2 3 2 3 2 2 4" xfId="24168" xr:uid="{00633380-9A40-4EA7-8DB8-7499E79553F1}"/>
    <cellStyle name="Normal 3 2 3 2 3 2 3" xfId="11503" xr:uid="{CFD6E215-D7E9-4A5C-9365-121717456C53}"/>
    <cellStyle name="Normal 3 2 3 2 3 2 3 2" xfId="37678" xr:uid="{931AB65C-E805-48FE-A633-A37D024C11E1}"/>
    <cellStyle name="Normal 3 2 3 2 3 2 4" xfId="28398" xr:uid="{C64C77DC-6031-4318-A46B-8119BFF9D877}"/>
    <cellStyle name="Normal 3 2 3 2 3 2 5" xfId="19951" xr:uid="{DD67110F-C90E-4668-BCE2-2C74A90662AD}"/>
    <cellStyle name="Normal 3 2 3 2 3 3" xfId="5126" xr:uid="{00000000-0005-0000-0000-000097110000}"/>
    <cellStyle name="Normal 3 2 3 2 3 3 2" xfId="13576" xr:uid="{460AED42-94FC-448C-8817-30EF867C5C94}"/>
    <cellStyle name="Normal 3 2 3 2 3 3 2 2" xfId="39750" xr:uid="{8B98CDAD-8304-4776-8F3D-D77BF981F122}"/>
    <cellStyle name="Normal 3 2 3 2 3 3 3" xfId="30471" xr:uid="{923107F0-A606-43DE-9E94-6687DD2DED8C}"/>
    <cellStyle name="Normal 3 2 3 2 3 3 4" xfId="22023" xr:uid="{70703A66-65B1-4957-92BD-AD609B4B5329}"/>
    <cellStyle name="Normal 3 2 3 2 3 4" xfId="9358" xr:uid="{EAD3D4E7-0659-44E0-BE53-4741793C86B1}"/>
    <cellStyle name="Normal 3 2 3 2 3 4 2" xfId="35533" xr:uid="{5FBB1C42-956A-47FD-9C63-BD1AC2381681}"/>
    <cellStyle name="Normal 3 2 3 2 3 5" xfId="34705" xr:uid="{7A09DBA6-CC1E-4178-8E88-0B1BD56B78E1}"/>
    <cellStyle name="Normal 3 2 3 2 3 6" xfId="26253" xr:uid="{C3F5045C-4B42-4F72-8A34-3C2785009525}"/>
    <cellStyle name="Normal 3 2 3 2 3 7" xfId="17806" xr:uid="{DB109AA3-426E-47A4-9C46-C970E652E91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EC8F1DF3-EAAE-4E1F-8A4B-97AC37FC5A07}"/>
    <cellStyle name="Normal 3 2 3 2 4 2 2 2 2" xfId="42308" xr:uid="{3E4BA798-021D-4AE1-A9EA-8E56E9E99587}"/>
    <cellStyle name="Normal 3 2 3 2 4 2 2 3" xfId="33029" xr:uid="{CB26AD0B-8D0E-4E4B-BBCC-EF7FAD189CA7}"/>
    <cellStyle name="Normal 3 2 3 2 4 2 2 4" xfId="24581" xr:uid="{AF420D84-8981-461A-962C-E23B8F9BF6EA}"/>
    <cellStyle name="Normal 3 2 3 2 4 2 3" xfId="11916" xr:uid="{471C75F8-345F-4AE2-8CB1-C0728E10F1D7}"/>
    <cellStyle name="Normal 3 2 3 2 4 2 3 2" xfId="38091" xr:uid="{D42E112C-B39C-4688-942A-A4EA181CB03A}"/>
    <cellStyle name="Normal 3 2 3 2 4 2 4" xfId="28811" xr:uid="{8BEE3760-7C28-4F84-8D36-0734E4DD34B5}"/>
    <cellStyle name="Normal 3 2 3 2 4 2 5" xfId="20364" xr:uid="{F3E4643B-4A04-444F-956E-C912542C26A6}"/>
    <cellStyle name="Normal 3 2 3 2 4 3" xfId="5539" xr:uid="{00000000-0005-0000-0000-00009B110000}"/>
    <cellStyle name="Normal 3 2 3 2 4 3 2" xfId="13989" xr:uid="{2839E88F-A270-41E5-9550-252E1D68E9E5}"/>
    <cellStyle name="Normal 3 2 3 2 4 3 2 2" xfId="40163" xr:uid="{28A73728-C62E-4155-A9A0-0B56B1708E2D}"/>
    <cellStyle name="Normal 3 2 3 2 4 3 3" xfId="30884" xr:uid="{982E52AB-5445-4DB0-86D4-42B79FF05D0D}"/>
    <cellStyle name="Normal 3 2 3 2 4 3 4" xfId="22436" xr:uid="{DFE4B0B1-24A8-4E61-ABB6-A59CDACD7B91}"/>
    <cellStyle name="Normal 3 2 3 2 4 4" xfId="9771" xr:uid="{5A345913-E161-4DB1-9561-33578487CED6}"/>
    <cellStyle name="Normal 3 2 3 2 4 4 2" xfId="35946" xr:uid="{2D9E3F04-20D1-491F-9364-A9DDCF3FDD4C}"/>
    <cellStyle name="Normal 3 2 3 2 4 5" xfId="26666" xr:uid="{B3FE7A93-D19C-498E-BFAC-6033E02FCFF3}"/>
    <cellStyle name="Normal 3 2 3 2 4 6" xfId="18219" xr:uid="{8A180194-2EAB-46B4-AC32-3F1EB34696B9}"/>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3432C53C-805D-4604-884C-02D9DE805888}"/>
    <cellStyle name="Normal 3 2 3 2 5 2 2 2 2" xfId="42721" xr:uid="{3770BFE7-6D77-460A-904F-45B3284F6DF5}"/>
    <cellStyle name="Normal 3 2 3 2 5 2 2 3" xfId="33442" xr:uid="{08B123C0-E3B1-4143-A868-BDBF97F8DF2D}"/>
    <cellStyle name="Normal 3 2 3 2 5 2 2 4" xfId="24994" xr:uid="{6B94AD62-2D4E-4417-9888-6366B76700B7}"/>
    <cellStyle name="Normal 3 2 3 2 5 2 3" xfId="12329" xr:uid="{4C3E7B2C-E3D7-4A29-96D8-C01E87DB949F}"/>
    <cellStyle name="Normal 3 2 3 2 5 2 3 2" xfId="38504" xr:uid="{02B1F80D-FB77-44FE-BF03-613AC958EC94}"/>
    <cellStyle name="Normal 3 2 3 2 5 2 4" xfId="29224" xr:uid="{50CC1BCB-CD3F-4599-8DC1-C448149B8E1B}"/>
    <cellStyle name="Normal 3 2 3 2 5 2 5" xfId="20777" xr:uid="{15DA5773-A8E0-41B4-B31E-4230CC3A3538}"/>
    <cellStyle name="Normal 3 2 3 2 5 3" xfId="5952" xr:uid="{00000000-0005-0000-0000-00009F110000}"/>
    <cellStyle name="Normal 3 2 3 2 5 3 2" xfId="14402" xr:uid="{BD121414-6F79-41E9-BDFE-0DA91426DDF7}"/>
    <cellStyle name="Normal 3 2 3 2 5 3 2 2" xfId="40576" xr:uid="{0F4A26A9-1160-421E-B766-14339DEFEA3C}"/>
    <cellStyle name="Normal 3 2 3 2 5 3 3" xfId="31297" xr:uid="{5B429CC3-9E3A-46E6-9221-1592B926BB4C}"/>
    <cellStyle name="Normal 3 2 3 2 5 3 4" xfId="22849" xr:uid="{51F31276-0E51-4050-9F84-EC93E7154F47}"/>
    <cellStyle name="Normal 3 2 3 2 5 4" xfId="10184" xr:uid="{CAB40192-46D8-43F5-9D10-27A248FBDE92}"/>
    <cellStyle name="Normal 3 2 3 2 5 4 2" xfId="36359" xr:uid="{0CB709FD-F16E-41DE-BD28-F8CE32D600BC}"/>
    <cellStyle name="Normal 3 2 3 2 5 5" xfId="27079" xr:uid="{15107A11-1F95-4C8B-B084-1E5DCE9A80CA}"/>
    <cellStyle name="Normal 3 2 3 2 5 6" xfId="18632" xr:uid="{3F130435-1444-43C3-B84A-96B36D0171A6}"/>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1004820B-291E-4FE7-9BED-0EA37F4D16D5}"/>
    <cellStyle name="Normal 3 2 3 2 6 2 2 2 2" xfId="43134" xr:uid="{BF264091-AC57-48A3-9200-8B94B1B60AF0}"/>
    <cellStyle name="Normal 3 2 3 2 6 2 2 3" xfId="33855" xr:uid="{C100312E-77E1-4F85-BA12-F7A8F0219AF2}"/>
    <cellStyle name="Normal 3 2 3 2 6 2 2 4" xfId="25407" xr:uid="{1C53FF8E-75D8-4F0F-B360-207707A69E6C}"/>
    <cellStyle name="Normal 3 2 3 2 6 2 3" xfId="12742" xr:uid="{0BA32310-8FD3-4E12-B901-F00B9CACDD17}"/>
    <cellStyle name="Normal 3 2 3 2 6 2 3 2" xfId="38917" xr:uid="{B874189C-3903-4277-A863-5675281A5498}"/>
    <cellStyle name="Normal 3 2 3 2 6 2 4" xfId="29637" xr:uid="{275FB9ED-6AE9-4C3D-A5FF-5D8FD286CC65}"/>
    <cellStyle name="Normal 3 2 3 2 6 2 5" xfId="21190" xr:uid="{7E392B4A-FBBD-4C6E-8E52-EA8137C87248}"/>
    <cellStyle name="Normal 3 2 3 2 6 3" xfId="6365" xr:uid="{00000000-0005-0000-0000-0000A3110000}"/>
    <cellStyle name="Normal 3 2 3 2 6 3 2" xfId="14815" xr:uid="{F052929B-30CD-4744-8986-6AD996EE15CE}"/>
    <cellStyle name="Normal 3 2 3 2 6 3 2 2" xfId="40989" xr:uid="{6A662C3F-2B7B-4195-AB17-1D9997FE39ED}"/>
    <cellStyle name="Normal 3 2 3 2 6 3 3" xfId="31710" xr:uid="{7BF6BCC7-2B96-4DAC-B311-212A0D01AAB8}"/>
    <cellStyle name="Normal 3 2 3 2 6 3 4" xfId="23262" xr:uid="{1341E484-28D7-4AEB-902E-00E747934665}"/>
    <cellStyle name="Normal 3 2 3 2 6 4" xfId="10597" xr:uid="{C24E45AD-4400-486C-A248-2A6D4D8C0BC5}"/>
    <cellStyle name="Normal 3 2 3 2 6 4 2" xfId="36772" xr:uid="{EBF04B82-A2F9-4838-B81D-F90E2F9B6565}"/>
    <cellStyle name="Normal 3 2 3 2 6 5" xfId="27492" xr:uid="{A59014DE-868C-41A1-AEDB-4C249D32E337}"/>
    <cellStyle name="Normal 3 2 3 2 6 6" xfId="19045" xr:uid="{8B158169-9540-4E1C-A7B6-63B60345A71B}"/>
    <cellStyle name="Normal 3 2 3 2 7" xfId="2495" xr:uid="{00000000-0005-0000-0000-0000A4110000}"/>
    <cellStyle name="Normal 3 2 3 2 7 2" xfId="6778" xr:uid="{00000000-0005-0000-0000-0000A5110000}"/>
    <cellStyle name="Normal 3 2 3 2 7 2 2" xfId="15228" xr:uid="{3EB22F06-921E-4192-A700-863A2AA86A7A}"/>
    <cellStyle name="Normal 3 2 3 2 7 2 2 2" xfId="41402" xr:uid="{478249AB-205B-4F17-9358-F788A650EAD5}"/>
    <cellStyle name="Normal 3 2 3 2 7 2 3" xfId="32123" xr:uid="{ABA739C3-FD61-41EB-9CC1-F66460721EF0}"/>
    <cellStyle name="Normal 3 2 3 2 7 2 4" xfId="23675" xr:uid="{90B04D94-32F0-41D2-9EBF-2759194F98BD}"/>
    <cellStyle name="Normal 3 2 3 2 7 3" xfId="11010" xr:uid="{CCD38A44-0BE1-4038-934A-1621D7ECF99F}"/>
    <cellStyle name="Normal 3 2 3 2 7 3 2" xfId="37185" xr:uid="{B3AD42ED-DEAA-4141-BA06-5254E04B48F6}"/>
    <cellStyle name="Normal 3 2 3 2 7 4" xfId="27905" xr:uid="{73F8DD2E-F212-4BCB-B70B-F6A48BB4DF6D}"/>
    <cellStyle name="Normal 3 2 3 2 7 5" xfId="19458" xr:uid="{5D861D46-DC1B-4DCD-8600-90BBB5B18134}"/>
    <cellStyle name="Normal 3 2 3 2 8" xfId="4712" xr:uid="{00000000-0005-0000-0000-0000A6110000}"/>
    <cellStyle name="Normal 3 2 3 2 8 2" xfId="13162" xr:uid="{40C9CD34-F17E-4C8A-AF6C-967CBAD92448}"/>
    <cellStyle name="Normal 3 2 3 2 8 2 2" xfId="39336" xr:uid="{C2EE7C5B-7911-43C7-B9C4-0ECC863948E8}"/>
    <cellStyle name="Normal 3 2 3 2 8 3" xfId="30057" xr:uid="{795D5725-F3C0-4F66-8FDE-54DBD268198C}"/>
    <cellStyle name="Normal 3 2 3 2 8 4" xfId="21609" xr:uid="{52C80D7F-975B-41AD-B582-8C69FB5A2B4E}"/>
    <cellStyle name="Normal 3 2 3 2 9" xfId="8944" xr:uid="{D41748CA-780B-46A9-9CF8-F344142F2D24}"/>
    <cellStyle name="Normal 3 2 3 2 9 2" xfId="35119" xr:uid="{5FFBB00C-5E9A-4AD2-BEE3-3F07A418FD54}"/>
    <cellStyle name="Normal 3 2 3 3" xfId="329" xr:uid="{00000000-0005-0000-0000-0000A7110000}"/>
    <cellStyle name="Normal 3 2 3 3 10" xfId="25841" xr:uid="{ACD84EDE-233D-4CBE-B119-C4EAAD2E0EAA}"/>
    <cellStyle name="Normal 3 2 3 3 11" xfId="17394" xr:uid="{5193919B-AFD9-4617-959C-BE3A5D86BA66}"/>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394DAEA3-6DCD-43D8-B173-E8A794D449D0}"/>
    <cellStyle name="Normal 3 2 3 3 2 2 2 2 2" xfId="41897" xr:uid="{5DA8CF77-B602-4823-91D2-660B81B98EB3}"/>
    <cellStyle name="Normal 3 2 3 3 2 2 2 3" xfId="32618" xr:uid="{553701D9-1D03-4754-9137-53E852B9B5EC}"/>
    <cellStyle name="Normal 3 2 3 3 2 2 2 4" xfId="24170" xr:uid="{AAC54B84-B90F-4FF4-A7C6-57876813ADAC}"/>
    <cellStyle name="Normal 3 2 3 3 2 2 3" xfId="11505" xr:uid="{859FDFAA-ADC0-40BE-B844-9721CD29805D}"/>
    <cellStyle name="Normal 3 2 3 3 2 2 3 2" xfId="37680" xr:uid="{A3C96817-3204-43AB-AC56-0C8BCE2F1AD7}"/>
    <cellStyle name="Normal 3 2 3 3 2 2 4" xfId="28400" xr:uid="{819E27E4-C2AD-4A3F-B328-1BEAAE18078F}"/>
    <cellStyle name="Normal 3 2 3 3 2 2 5" xfId="19953" xr:uid="{CE62A6C1-60A2-4749-9DE8-76ACF1F64CD7}"/>
    <cellStyle name="Normal 3 2 3 3 2 3" xfId="5128" xr:uid="{00000000-0005-0000-0000-0000AB110000}"/>
    <cellStyle name="Normal 3 2 3 3 2 3 2" xfId="13578" xr:uid="{BAED0390-598C-46F6-8A75-AC9CB08427E9}"/>
    <cellStyle name="Normal 3 2 3 3 2 3 2 2" xfId="39752" xr:uid="{0405CC73-91AF-4D2F-A75C-0B9507844FB4}"/>
    <cellStyle name="Normal 3 2 3 3 2 3 3" xfId="30473" xr:uid="{1E9B7469-A9F8-4939-9926-D7CF826138D4}"/>
    <cellStyle name="Normal 3 2 3 3 2 3 4" xfId="22025" xr:uid="{76262D31-5055-4A59-A1A7-0CBEC085FBDD}"/>
    <cellStyle name="Normal 3 2 3 3 2 4" xfId="9360" xr:uid="{61188A0E-8959-4846-B331-7A89530EE82D}"/>
    <cellStyle name="Normal 3 2 3 3 2 4 2" xfId="35535" xr:uid="{5731DA0C-4CD1-4344-8A3B-E4D5DFA2E21E}"/>
    <cellStyle name="Normal 3 2 3 3 2 5" xfId="34707" xr:uid="{651CE792-84E6-475F-AC71-F303BBDCA98E}"/>
    <cellStyle name="Normal 3 2 3 3 2 6" xfId="26255" xr:uid="{DA92FE03-5006-495E-84C2-29DE00C514C0}"/>
    <cellStyle name="Normal 3 2 3 3 2 7" xfId="17808" xr:uid="{61CB117B-3899-4A9E-9879-B36EB4E50064}"/>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94CE75D5-0946-4AC5-9499-10260F534FD5}"/>
    <cellStyle name="Normal 3 2 3 3 3 2 2 2 2" xfId="42310" xr:uid="{16C16947-469D-4B69-B79D-426A1B704E90}"/>
    <cellStyle name="Normal 3 2 3 3 3 2 2 3" xfId="33031" xr:uid="{3498F6DF-A0EC-4DA5-909A-69476A8E80A7}"/>
    <cellStyle name="Normal 3 2 3 3 3 2 2 4" xfId="24583" xr:uid="{361DB8DB-7CFB-40A6-8DDA-EA0E3005E6CE}"/>
    <cellStyle name="Normal 3 2 3 3 3 2 3" xfId="11918" xr:uid="{E95A77B3-D1F9-4CF5-AF32-007EA0AD9EFB}"/>
    <cellStyle name="Normal 3 2 3 3 3 2 3 2" xfId="38093" xr:uid="{8C5F02F2-61B4-4D1F-A689-8DA4BD2AD81A}"/>
    <cellStyle name="Normal 3 2 3 3 3 2 4" xfId="28813" xr:uid="{67A52057-CD27-4208-9876-2759CA1BF949}"/>
    <cellStyle name="Normal 3 2 3 3 3 2 5" xfId="20366" xr:uid="{DF2375DC-A999-4A50-ABEE-A5B3D3ABE7DB}"/>
    <cellStyle name="Normal 3 2 3 3 3 3" xfId="5541" xr:uid="{00000000-0005-0000-0000-0000AF110000}"/>
    <cellStyle name="Normal 3 2 3 3 3 3 2" xfId="13991" xr:uid="{BEB2B4AE-F002-4C35-895C-2EC2709CAD40}"/>
    <cellStyle name="Normal 3 2 3 3 3 3 2 2" xfId="40165" xr:uid="{38439FD6-3E72-404A-B983-385ABBA4A411}"/>
    <cellStyle name="Normal 3 2 3 3 3 3 3" xfId="30886" xr:uid="{73A50AC7-E1BC-4A01-A27A-4FAE1EFFEBEC}"/>
    <cellStyle name="Normal 3 2 3 3 3 3 4" xfId="22438" xr:uid="{F01928CE-E7C6-4826-8017-45EDA2620A36}"/>
    <cellStyle name="Normal 3 2 3 3 3 4" xfId="9773" xr:uid="{5B35D46A-B0E9-4091-836A-CF194123147F}"/>
    <cellStyle name="Normal 3 2 3 3 3 4 2" xfId="35948" xr:uid="{899F038C-5A22-4627-82AC-7B5B60E62C14}"/>
    <cellStyle name="Normal 3 2 3 3 3 5" xfId="26668" xr:uid="{CB9B5271-D2AF-41AC-9199-30B3F3F109E0}"/>
    <cellStyle name="Normal 3 2 3 3 3 6" xfId="18221" xr:uid="{54B09205-4B65-4384-9B99-BC402F3E1A72}"/>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FABCCB99-0E2E-4708-BB92-9FBDE2BE94D9}"/>
    <cellStyle name="Normal 3 2 3 3 4 2 2 2 2" xfId="42723" xr:uid="{AC94AC7B-705C-4131-821C-97D74B02E4FC}"/>
    <cellStyle name="Normal 3 2 3 3 4 2 2 3" xfId="33444" xr:uid="{044D64B9-B442-4914-99DD-6D6A02C3E8CA}"/>
    <cellStyle name="Normal 3 2 3 3 4 2 2 4" xfId="24996" xr:uid="{69D47356-2753-4736-AA04-009E4CB82636}"/>
    <cellStyle name="Normal 3 2 3 3 4 2 3" xfId="12331" xr:uid="{688E2E5E-29B2-47A4-88B4-A7EE56FE39B0}"/>
    <cellStyle name="Normal 3 2 3 3 4 2 3 2" xfId="38506" xr:uid="{0021D6FB-4271-41DC-9BD8-D8D56459DFB9}"/>
    <cellStyle name="Normal 3 2 3 3 4 2 4" xfId="29226" xr:uid="{B3315844-0C19-4906-89C2-6070CE3AD436}"/>
    <cellStyle name="Normal 3 2 3 3 4 2 5" xfId="20779" xr:uid="{16AFA06D-E6C3-47F1-A324-022EF4A9FF7E}"/>
    <cellStyle name="Normal 3 2 3 3 4 3" xfId="5954" xr:uid="{00000000-0005-0000-0000-0000B3110000}"/>
    <cellStyle name="Normal 3 2 3 3 4 3 2" xfId="14404" xr:uid="{364DC26C-74B7-4976-B43C-689EAD4680EE}"/>
    <cellStyle name="Normal 3 2 3 3 4 3 2 2" xfId="40578" xr:uid="{902C6693-14BC-4A0D-A51F-A6EDF0CA209C}"/>
    <cellStyle name="Normal 3 2 3 3 4 3 3" xfId="31299" xr:uid="{77D4948C-53ED-4165-BEDC-38E6CECEA780}"/>
    <cellStyle name="Normal 3 2 3 3 4 3 4" xfId="22851" xr:uid="{12D44388-1898-4EC8-A58B-23012F73F954}"/>
    <cellStyle name="Normal 3 2 3 3 4 4" xfId="10186" xr:uid="{957F399F-CC70-4F0B-8794-289636CA2FEF}"/>
    <cellStyle name="Normal 3 2 3 3 4 4 2" xfId="36361" xr:uid="{2F0E42F3-E5EA-4B0C-9934-C2F3B72F8DEF}"/>
    <cellStyle name="Normal 3 2 3 3 4 5" xfId="27081" xr:uid="{0F0DDF84-48C7-4A44-A9AA-A82BA415CE5C}"/>
    <cellStyle name="Normal 3 2 3 3 4 6" xfId="18634" xr:uid="{CE594BCC-A5DF-405A-93AE-B80A618612F6}"/>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919CC8A5-B15D-4B4D-9306-B126739A5120}"/>
    <cellStyle name="Normal 3 2 3 3 5 2 2 2 2" xfId="43136" xr:uid="{13FDE52D-63FC-42D6-9F62-692BE5A9CDBB}"/>
    <cellStyle name="Normal 3 2 3 3 5 2 2 3" xfId="33857" xr:uid="{2B85035A-1646-4F9A-B24E-D896EEDA785C}"/>
    <cellStyle name="Normal 3 2 3 3 5 2 2 4" xfId="25409" xr:uid="{0402C8A4-25FA-4AD9-96A3-433A4CA82884}"/>
    <cellStyle name="Normal 3 2 3 3 5 2 3" xfId="12744" xr:uid="{EEC35F44-053C-4670-B639-94EE915CC67E}"/>
    <cellStyle name="Normal 3 2 3 3 5 2 3 2" xfId="38919" xr:uid="{F8905596-9075-4211-B976-224B96007439}"/>
    <cellStyle name="Normal 3 2 3 3 5 2 4" xfId="29639" xr:uid="{9862D726-5901-4202-942A-04A8CAA89D6E}"/>
    <cellStyle name="Normal 3 2 3 3 5 2 5" xfId="21192" xr:uid="{D478E1FA-051C-452E-8555-A9B38368580A}"/>
    <cellStyle name="Normal 3 2 3 3 5 3" xfId="6367" xr:uid="{00000000-0005-0000-0000-0000B7110000}"/>
    <cellStyle name="Normal 3 2 3 3 5 3 2" xfId="14817" xr:uid="{4C917000-7675-41F0-95BC-7E6BD41F66C0}"/>
    <cellStyle name="Normal 3 2 3 3 5 3 2 2" xfId="40991" xr:uid="{770C7691-4B4B-4F55-B687-84AAADC195A9}"/>
    <cellStyle name="Normal 3 2 3 3 5 3 3" xfId="31712" xr:uid="{E9F353BF-71F8-4FFB-9D35-960637EFD914}"/>
    <cellStyle name="Normal 3 2 3 3 5 3 4" xfId="23264" xr:uid="{EC8F14D5-AF1C-43F7-BC8B-73BD5D702EC4}"/>
    <cellStyle name="Normal 3 2 3 3 5 4" xfId="10599" xr:uid="{32B174D6-BC40-413D-9D75-8A95184038E6}"/>
    <cellStyle name="Normal 3 2 3 3 5 4 2" xfId="36774" xr:uid="{981F0EDB-EBA4-4F12-B847-1C6941C776C3}"/>
    <cellStyle name="Normal 3 2 3 3 5 5" xfId="27494" xr:uid="{9C35AF8C-94A2-4421-8BCE-1FE0A76A686B}"/>
    <cellStyle name="Normal 3 2 3 3 5 6" xfId="19047" xr:uid="{5A4B9144-F87D-44E1-B7EC-5D9348B2CCC5}"/>
    <cellStyle name="Normal 3 2 3 3 6" xfId="2497" xr:uid="{00000000-0005-0000-0000-0000B8110000}"/>
    <cellStyle name="Normal 3 2 3 3 6 2" xfId="6780" xr:uid="{00000000-0005-0000-0000-0000B9110000}"/>
    <cellStyle name="Normal 3 2 3 3 6 2 2" xfId="15230" xr:uid="{86AC28BE-F9F6-4EFD-985F-45B93D057D35}"/>
    <cellStyle name="Normal 3 2 3 3 6 2 2 2" xfId="41404" xr:uid="{E33E129F-F767-46B1-89E4-AE87A09A0E04}"/>
    <cellStyle name="Normal 3 2 3 3 6 2 3" xfId="32125" xr:uid="{DC7B5B72-36A9-4444-9828-E0A706BC41B9}"/>
    <cellStyle name="Normal 3 2 3 3 6 2 4" xfId="23677" xr:uid="{2A80DC31-B577-442E-9D5B-5D45B49D2E36}"/>
    <cellStyle name="Normal 3 2 3 3 6 3" xfId="11012" xr:uid="{B489F1B3-301C-47E6-A230-FF90B2E67FAA}"/>
    <cellStyle name="Normal 3 2 3 3 6 3 2" xfId="37187" xr:uid="{9A53416E-C8EF-4291-9691-986704385C30}"/>
    <cellStyle name="Normal 3 2 3 3 6 4" xfId="27907" xr:uid="{63D5DC47-82E0-4D32-95F9-DE197DDF2AB8}"/>
    <cellStyle name="Normal 3 2 3 3 6 5" xfId="19460" xr:uid="{2C4EF064-E704-4E83-91EB-BB97B796F30C}"/>
    <cellStyle name="Normal 3 2 3 3 7" xfId="4714" xr:uid="{00000000-0005-0000-0000-0000BA110000}"/>
    <cellStyle name="Normal 3 2 3 3 7 2" xfId="13164" xr:uid="{F1859C0F-054C-4CF1-BF48-88808D7818E7}"/>
    <cellStyle name="Normal 3 2 3 3 7 2 2" xfId="39338" xr:uid="{6BECD109-6DEB-4FE5-896E-C11FEE5A06C6}"/>
    <cellStyle name="Normal 3 2 3 3 7 3" xfId="30059" xr:uid="{87DF2ED4-25EB-4924-9358-D708FFCA8649}"/>
    <cellStyle name="Normal 3 2 3 3 7 4" xfId="21611" xr:uid="{CF5DB4C8-1947-412C-9D47-57B5DAAC5974}"/>
    <cellStyle name="Normal 3 2 3 3 8" xfId="8946" xr:uid="{87386F9E-5F43-44DF-A577-886D15D9CE56}"/>
    <cellStyle name="Normal 3 2 3 3 8 2" xfId="35121" xr:uid="{33C2ACD7-2303-4F69-8F4C-D7F4AE5646F0}"/>
    <cellStyle name="Normal 3 2 3 3 9" xfId="34289" xr:uid="{83F3F985-0976-40DE-BCC8-034FAA84C335}"/>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A7AECD87-F72D-4E46-9E02-F81B6E9BD0CE}"/>
    <cellStyle name="Normal 3 2 3 4 2 2 2 2" xfId="41894" xr:uid="{F9BD034E-3172-4D95-A208-A6C937ADFEC1}"/>
    <cellStyle name="Normal 3 2 3 4 2 2 3" xfId="32615" xr:uid="{F50C182A-F423-4602-BA92-20B28169129F}"/>
    <cellStyle name="Normal 3 2 3 4 2 2 4" xfId="24167" xr:uid="{D3A77D47-9C53-4DFA-9947-86FA89F3FFEA}"/>
    <cellStyle name="Normal 3 2 3 4 2 3" xfId="11502" xr:uid="{EEE06941-28A4-42C3-A8DE-9F345CC68DA6}"/>
    <cellStyle name="Normal 3 2 3 4 2 3 2" xfId="37677" xr:uid="{60E4075D-B561-4029-8C1F-6E2264BC3A00}"/>
    <cellStyle name="Normal 3 2 3 4 2 4" xfId="28397" xr:uid="{FC684529-AB54-4853-8908-FCC55C0F1E0F}"/>
    <cellStyle name="Normal 3 2 3 4 2 5" xfId="19950" xr:uid="{14A228F7-EAF4-48BB-9ED6-DCA694A561EF}"/>
    <cellStyle name="Normal 3 2 3 4 3" xfId="5125" xr:uid="{00000000-0005-0000-0000-0000BE110000}"/>
    <cellStyle name="Normal 3 2 3 4 3 2" xfId="13575" xr:uid="{039ADB89-43A0-4825-A179-BF7942F2013A}"/>
    <cellStyle name="Normal 3 2 3 4 3 2 2" xfId="39749" xr:uid="{344B7A1F-6D0F-41F8-B3DC-238E7496F80C}"/>
    <cellStyle name="Normal 3 2 3 4 3 3" xfId="30470" xr:uid="{44D2E3A9-AF0C-4EEA-85F7-AF1228162DCA}"/>
    <cellStyle name="Normal 3 2 3 4 3 4" xfId="22022" xr:uid="{88916BC8-5A3F-4A1F-A41D-2F496C8657EA}"/>
    <cellStyle name="Normal 3 2 3 4 4" xfId="9357" xr:uid="{7E9B0F70-853B-4C2C-9866-7B8B85953FEC}"/>
    <cellStyle name="Normal 3 2 3 4 4 2" xfId="35532" xr:uid="{EA7B5087-1787-4A3B-BDEB-D4FAF8BA49F6}"/>
    <cellStyle name="Normal 3 2 3 4 5" xfId="34704" xr:uid="{609AC8F6-4979-4759-92C8-DA9081F4A7B3}"/>
    <cellStyle name="Normal 3 2 3 4 6" xfId="26252" xr:uid="{F5B1DD33-4818-4403-AB51-3B6DC50323F8}"/>
    <cellStyle name="Normal 3 2 3 4 7" xfId="17805" xr:uid="{CA49F9A0-7AD6-41EB-B8A1-ED68EE074749}"/>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CB24105E-9B80-451E-A2E7-38F275B89554}"/>
    <cellStyle name="Normal 3 2 3 5 2 2 2 2" xfId="42307" xr:uid="{28178AA8-57AE-43A3-A967-4E20BAFA07A1}"/>
    <cellStyle name="Normal 3 2 3 5 2 2 3" xfId="33028" xr:uid="{3FE3DCAE-148F-4234-9F99-A576C22E1492}"/>
    <cellStyle name="Normal 3 2 3 5 2 2 4" xfId="24580" xr:uid="{CED956E1-4024-4A8F-B88A-293F0D941DFA}"/>
    <cellStyle name="Normal 3 2 3 5 2 3" xfId="11915" xr:uid="{19CC8180-2196-4CAD-A283-13696C15BECE}"/>
    <cellStyle name="Normal 3 2 3 5 2 3 2" xfId="38090" xr:uid="{1F49DBD1-8778-45C7-A03C-877323642EF1}"/>
    <cellStyle name="Normal 3 2 3 5 2 4" xfId="28810" xr:uid="{82904D29-9A0C-4929-88C0-9691833D632D}"/>
    <cellStyle name="Normal 3 2 3 5 2 5" xfId="20363" xr:uid="{98A2EF14-C5DB-48F5-B2FD-977A8DDD9244}"/>
    <cellStyle name="Normal 3 2 3 5 3" xfId="5538" xr:uid="{00000000-0005-0000-0000-0000C2110000}"/>
    <cellStyle name="Normal 3 2 3 5 3 2" xfId="13988" xr:uid="{00971A69-9088-404B-9DA2-B134CB66D303}"/>
    <cellStyle name="Normal 3 2 3 5 3 2 2" xfId="40162" xr:uid="{1209B5D9-61E7-414C-BEE7-FC5C1620DAB2}"/>
    <cellStyle name="Normal 3 2 3 5 3 3" xfId="30883" xr:uid="{530C2974-8836-4A00-B7E5-73638FC756C4}"/>
    <cellStyle name="Normal 3 2 3 5 3 4" xfId="22435" xr:uid="{34B32543-59F0-4901-9B8A-1F5E9DB52F96}"/>
    <cellStyle name="Normal 3 2 3 5 4" xfId="9770" xr:uid="{2BEA3C4B-BFE7-4169-A9B0-8C6FCAED9F46}"/>
    <cellStyle name="Normal 3 2 3 5 4 2" xfId="35945" xr:uid="{41B35776-B0A3-4773-B5F2-B4EB865121C4}"/>
    <cellStyle name="Normal 3 2 3 5 5" xfId="26665" xr:uid="{CFED8812-E84D-430D-88D0-AE80472F6A5E}"/>
    <cellStyle name="Normal 3 2 3 5 6" xfId="18218" xr:uid="{CB0A4EDD-8D8C-4D41-89CD-53A2A078FB66}"/>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EEF87C08-79AA-46D0-A3FA-F8A7250FB61C}"/>
    <cellStyle name="Normal 3 2 3 6 2 2 2 2" xfId="42720" xr:uid="{066601F1-AF0C-453E-8778-9721C7451339}"/>
    <cellStyle name="Normal 3 2 3 6 2 2 3" xfId="33441" xr:uid="{A03A04A4-6721-4329-970D-73C5316C3CA2}"/>
    <cellStyle name="Normal 3 2 3 6 2 2 4" xfId="24993" xr:uid="{7888A8A3-18AF-4D5F-B5D4-603EF1A2504D}"/>
    <cellStyle name="Normal 3 2 3 6 2 3" xfId="12328" xr:uid="{F461C694-EB44-46E3-9523-DEA950BD83FE}"/>
    <cellStyle name="Normal 3 2 3 6 2 3 2" xfId="38503" xr:uid="{33E19874-D466-4BDF-B01A-98AC96D26702}"/>
    <cellStyle name="Normal 3 2 3 6 2 4" xfId="29223" xr:uid="{CF5CF6E6-1A16-4390-BBBB-E2143B0B6800}"/>
    <cellStyle name="Normal 3 2 3 6 2 5" xfId="20776" xr:uid="{A150577E-C45D-445A-BA8C-A1969A372763}"/>
    <cellStyle name="Normal 3 2 3 6 3" xfId="5951" xr:uid="{00000000-0005-0000-0000-0000C6110000}"/>
    <cellStyle name="Normal 3 2 3 6 3 2" xfId="14401" xr:uid="{6B950126-82AD-4D32-AB19-B649D8DD9D74}"/>
    <cellStyle name="Normal 3 2 3 6 3 2 2" xfId="40575" xr:uid="{F383AC0A-6960-4088-94BB-574F2BC0B82A}"/>
    <cellStyle name="Normal 3 2 3 6 3 3" xfId="31296" xr:uid="{A51FA90C-1387-486A-B4BC-5D7EAEA2586B}"/>
    <cellStyle name="Normal 3 2 3 6 3 4" xfId="22848" xr:uid="{F4146645-BC8E-4DBB-A0AF-10A1871D60F4}"/>
    <cellStyle name="Normal 3 2 3 6 4" xfId="10183" xr:uid="{EC420E2F-5BAD-47E3-BF91-BE3176D11E16}"/>
    <cellStyle name="Normal 3 2 3 6 4 2" xfId="36358" xr:uid="{1221E2C9-F37B-437E-9ECB-9CED06CC67E9}"/>
    <cellStyle name="Normal 3 2 3 6 5" xfId="27078" xr:uid="{2A636187-EC44-4DE4-8F2D-1DB53688C59D}"/>
    <cellStyle name="Normal 3 2 3 6 6" xfId="18631" xr:uid="{C1DCCF04-5FCA-4116-8CDB-8B2B2233024C}"/>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B17E856F-8038-412A-BF80-5496348D14B8}"/>
    <cellStyle name="Normal 3 2 3 7 2 2 2 2" xfId="43133" xr:uid="{25D03BDE-B1C8-4A78-8847-84A7E31AC801}"/>
    <cellStyle name="Normal 3 2 3 7 2 2 3" xfId="33854" xr:uid="{4BADB75F-3E08-467A-AFA1-5CBC44053677}"/>
    <cellStyle name="Normal 3 2 3 7 2 2 4" xfId="25406" xr:uid="{E66CF359-72E1-47D6-8253-AD157B70DECF}"/>
    <cellStyle name="Normal 3 2 3 7 2 3" xfId="12741" xr:uid="{D0B4363B-6252-4C1B-97BA-B42B656E11A9}"/>
    <cellStyle name="Normal 3 2 3 7 2 3 2" xfId="38916" xr:uid="{88CB2737-F7A9-4363-831C-F686C3DFC3BF}"/>
    <cellStyle name="Normal 3 2 3 7 2 4" xfId="29636" xr:uid="{E29B65D1-0375-402D-8916-25513B6C5648}"/>
    <cellStyle name="Normal 3 2 3 7 2 5" xfId="21189" xr:uid="{92987A25-F357-4ACC-8E81-574E26BF6E4A}"/>
    <cellStyle name="Normal 3 2 3 7 3" xfId="6364" xr:uid="{00000000-0005-0000-0000-0000CA110000}"/>
    <cellStyle name="Normal 3 2 3 7 3 2" xfId="14814" xr:uid="{4AC4E24D-6858-4050-BE43-E0BA22DC7CB3}"/>
    <cellStyle name="Normal 3 2 3 7 3 2 2" xfId="40988" xr:uid="{A231A203-2726-437C-ABB4-E90584513691}"/>
    <cellStyle name="Normal 3 2 3 7 3 3" xfId="31709" xr:uid="{70C49CAF-14C6-472A-AF6B-BC4550D25B89}"/>
    <cellStyle name="Normal 3 2 3 7 3 4" xfId="23261" xr:uid="{4FF0DB9A-7E62-4F4A-AE91-C37B40E425DC}"/>
    <cellStyle name="Normal 3 2 3 7 4" xfId="10596" xr:uid="{176EA003-F16F-4B35-8D36-CCC2D9346BB9}"/>
    <cellStyle name="Normal 3 2 3 7 4 2" xfId="36771" xr:uid="{8C32A9AE-38C8-4680-83EF-186D2F594274}"/>
    <cellStyle name="Normal 3 2 3 7 5" xfId="27491" xr:uid="{C0D09DD9-3E0E-4720-88DD-749E05410A7E}"/>
    <cellStyle name="Normal 3 2 3 7 6" xfId="19044" xr:uid="{CB03352E-C6EF-4EC2-ADA0-88FA4331B611}"/>
    <cellStyle name="Normal 3 2 3 8" xfId="2494" xr:uid="{00000000-0005-0000-0000-0000CB110000}"/>
    <cellStyle name="Normal 3 2 3 8 2" xfId="6777" xr:uid="{00000000-0005-0000-0000-0000CC110000}"/>
    <cellStyle name="Normal 3 2 3 8 2 2" xfId="15227" xr:uid="{1A78153D-74D4-4506-92CC-6A5FF920E1A4}"/>
    <cellStyle name="Normal 3 2 3 8 2 2 2" xfId="41401" xr:uid="{9EF50833-7168-46C1-9070-B6B2E8F51644}"/>
    <cellStyle name="Normal 3 2 3 8 2 3" xfId="32122" xr:uid="{19A3372D-B505-4ABE-8D95-52C4943FF958}"/>
    <cellStyle name="Normal 3 2 3 8 2 4" xfId="23674" xr:uid="{71509336-3030-4546-A754-7E545140331F}"/>
    <cellStyle name="Normal 3 2 3 8 3" xfId="11009" xr:uid="{FD386E8E-9674-4B00-A2CB-97D599A43CD9}"/>
    <cellStyle name="Normal 3 2 3 8 3 2" xfId="37184" xr:uid="{9660D19B-462A-47BF-80EA-DDE6D4135D30}"/>
    <cellStyle name="Normal 3 2 3 8 4" xfId="27904" xr:uid="{5AC96DF3-AD14-4E72-B094-85A8017FA5A6}"/>
    <cellStyle name="Normal 3 2 3 8 5" xfId="19457" xr:uid="{B14B75CB-6860-4404-8DF0-07D9E5365F3C}"/>
    <cellStyle name="Normal 3 2 3 9" xfId="4711" xr:uid="{00000000-0005-0000-0000-0000CD110000}"/>
    <cellStyle name="Normal 3 2 3 9 2" xfId="13161" xr:uid="{7D3336EC-C7BB-4635-960C-84D36D61DCAB}"/>
    <cellStyle name="Normal 3 2 3 9 2 2" xfId="39335" xr:uid="{1DE03391-1AA5-44C3-9BFB-E78A21DBD870}"/>
    <cellStyle name="Normal 3 2 3 9 3" xfId="30056" xr:uid="{2F926465-AEC5-47C2-A3BB-008F6962A83B}"/>
    <cellStyle name="Normal 3 2 3 9 4" xfId="21608" xr:uid="{09146854-CF19-4919-9BA8-3E39450E2430}"/>
    <cellStyle name="Normal 3 2 4" xfId="809" xr:uid="{00000000-0005-0000-0000-0000CE110000}"/>
    <cellStyle name="Normal 3 2 4 2" xfId="3047" xr:uid="{00000000-0005-0000-0000-0000CF110000}"/>
    <cellStyle name="Normal 3 2 4 2 2" xfId="7269" xr:uid="{00000000-0005-0000-0000-0000D0110000}"/>
    <cellStyle name="Normal 3 2 4 2 2 2" xfId="15719" xr:uid="{AA11F895-8E14-4EA3-9491-DA2C5232C9CF}"/>
    <cellStyle name="Normal 3 2 4 2 2 2 2" xfId="41893" xr:uid="{5B33D7FE-403A-4947-8164-1E81FF8AFD4B}"/>
    <cellStyle name="Normal 3 2 4 2 2 3" xfId="32614" xr:uid="{2218FD82-0F5E-4A2A-B039-F3519969DED8}"/>
    <cellStyle name="Normal 3 2 4 2 2 4" xfId="24166" xr:uid="{C5E0D736-FE10-4CC3-8953-A0FB53AF3EA6}"/>
    <cellStyle name="Normal 3 2 4 2 3" xfId="11501" xr:uid="{F406F213-9D70-4A5D-817B-D88108C83178}"/>
    <cellStyle name="Normal 3 2 4 2 3 2" xfId="37676" xr:uid="{A32A3D1A-7A79-4EF9-9F81-8761A0BF6F04}"/>
    <cellStyle name="Normal 3 2 4 2 4" xfId="28396" xr:uid="{03678095-D8F3-4588-A1CF-203A0F3E68D5}"/>
    <cellStyle name="Normal 3 2 4 2 5" xfId="19949" xr:uid="{71C80D20-5A78-488A-ACDB-0FE8AF951758}"/>
    <cellStyle name="Normal 3 2 4 3" xfId="5124" xr:uid="{00000000-0005-0000-0000-0000D1110000}"/>
    <cellStyle name="Normal 3 2 4 3 2" xfId="13574" xr:uid="{144A13EB-7C0A-4E72-9B0B-0109AAEEA004}"/>
    <cellStyle name="Normal 3 2 4 3 2 2" xfId="39748" xr:uid="{CF64A3EC-6E54-4F36-B558-62E497129FBB}"/>
    <cellStyle name="Normal 3 2 4 3 3" xfId="30469" xr:uid="{5A2C8568-76F0-4630-BF4E-961AA6596308}"/>
    <cellStyle name="Normal 3 2 4 3 4" xfId="22021" xr:uid="{FD9D469E-5920-4C7F-B112-761201DC4066}"/>
    <cellStyle name="Normal 3 2 4 4" xfId="9356" xr:uid="{5EBE9701-D109-4C2F-832F-51B606320A8F}"/>
    <cellStyle name="Normal 3 2 4 4 2" xfId="35531" xr:uid="{CACD06AA-F294-4E77-B66D-A601AAFAEE00}"/>
    <cellStyle name="Normal 3 2 4 5" xfId="34703" xr:uid="{E6D977B1-D053-427E-9525-CD7D4B6A47F3}"/>
    <cellStyle name="Normal 3 2 4 6" xfId="26251" xr:uid="{56DCA5DE-3926-49C8-8340-7B493D62E3E1}"/>
    <cellStyle name="Normal 3 2 4 7" xfId="17804" xr:uid="{790FB430-91B0-4AAF-AEDA-C91B392D6D4B}"/>
    <cellStyle name="Normal 3 2 5" xfId="1230" xr:uid="{00000000-0005-0000-0000-0000D2110000}"/>
    <cellStyle name="Normal 3 2 5 2" xfId="3460" xr:uid="{00000000-0005-0000-0000-0000D3110000}"/>
    <cellStyle name="Normal 3 2 5 2 2" xfId="7682" xr:uid="{00000000-0005-0000-0000-0000D4110000}"/>
    <cellStyle name="Normal 3 2 5 2 2 2" xfId="16132" xr:uid="{037F04F3-8993-4506-AD34-23A9F246304F}"/>
    <cellStyle name="Normal 3 2 5 2 2 2 2" xfId="42306" xr:uid="{1A9929D7-A316-495B-8400-E8D97BAA1B0D}"/>
    <cellStyle name="Normal 3 2 5 2 2 3" xfId="33027" xr:uid="{F6F2AC29-D178-4AF7-A951-C942DA350B50}"/>
    <cellStyle name="Normal 3 2 5 2 2 4" xfId="24579" xr:uid="{8BC40FCA-0439-4425-BA0E-E56F1491B0FC}"/>
    <cellStyle name="Normal 3 2 5 2 3" xfId="11914" xr:uid="{974A5108-07F3-483D-9021-E9AEE4AD02B2}"/>
    <cellStyle name="Normal 3 2 5 2 3 2" xfId="38089" xr:uid="{B5598DC2-D50F-46DE-A54E-B2361D8E4E95}"/>
    <cellStyle name="Normal 3 2 5 2 4" xfId="28809" xr:uid="{DBD3F778-085E-4E6C-B59E-C08CC00002A7}"/>
    <cellStyle name="Normal 3 2 5 2 5" xfId="20362" xr:uid="{CAADD8F1-F217-42E5-BEFD-CC33D3283FEB}"/>
    <cellStyle name="Normal 3 2 5 3" xfId="5537" xr:uid="{00000000-0005-0000-0000-0000D5110000}"/>
    <cellStyle name="Normal 3 2 5 3 2" xfId="13987" xr:uid="{0E6CE69F-32C2-4359-8B4D-59F1CC3A6C68}"/>
    <cellStyle name="Normal 3 2 5 3 2 2" xfId="40161" xr:uid="{87AD7201-4D77-4788-811C-78F87866B435}"/>
    <cellStyle name="Normal 3 2 5 3 3" xfId="30882" xr:uid="{6EA06986-91DE-4716-A9F7-85049383F27C}"/>
    <cellStyle name="Normal 3 2 5 3 4" xfId="22434" xr:uid="{C00A5FA4-22F6-48F4-BE22-C0C8F04ABBF7}"/>
    <cellStyle name="Normal 3 2 5 4" xfId="9769" xr:uid="{518808F4-D6C8-4E7F-80E5-2A1A1BE26088}"/>
    <cellStyle name="Normal 3 2 5 4 2" xfId="35944" xr:uid="{776CD850-DE23-412C-A6A8-A5752A1CB6E6}"/>
    <cellStyle name="Normal 3 2 5 5" xfId="26664" xr:uid="{CEA383AA-9D1B-4F34-AD71-7A3ABAAFCD7B}"/>
    <cellStyle name="Normal 3 2 5 6" xfId="18217" xr:uid="{B1BA5FE8-369A-45C1-9375-5A24F115F544}"/>
    <cellStyle name="Normal 3 2 6" xfId="1643" xr:uid="{00000000-0005-0000-0000-0000D6110000}"/>
    <cellStyle name="Normal 3 2 6 2" xfId="3873" xr:uid="{00000000-0005-0000-0000-0000D7110000}"/>
    <cellStyle name="Normal 3 2 6 2 2" xfId="8095" xr:uid="{00000000-0005-0000-0000-0000D8110000}"/>
    <cellStyle name="Normal 3 2 6 2 2 2" xfId="16545" xr:uid="{00BA36F7-C563-46BC-99B1-F9B535CB80E8}"/>
    <cellStyle name="Normal 3 2 6 2 2 2 2" xfId="42719" xr:uid="{7CDDFC5F-0961-4413-AB78-43BB2825A5EA}"/>
    <cellStyle name="Normal 3 2 6 2 2 3" xfId="33440" xr:uid="{DEB0B40C-ECA0-4A23-92F5-88F090C62F3A}"/>
    <cellStyle name="Normal 3 2 6 2 2 4" xfId="24992" xr:uid="{936E9934-4169-401D-8195-914A883C0893}"/>
    <cellStyle name="Normal 3 2 6 2 3" xfId="12327" xr:uid="{230A0444-A84C-4E17-B6D9-893D215AA758}"/>
    <cellStyle name="Normal 3 2 6 2 3 2" xfId="38502" xr:uid="{7D5188A2-FEB8-44BD-B01B-A8C45AE0EE47}"/>
    <cellStyle name="Normal 3 2 6 2 4" xfId="29222" xr:uid="{F145770D-CFBD-489F-9885-0610FADC746F}"/>
    <cellStyle name="Normal 3 2 6 2 5" xfId="20775" xr:uid="{7D0CF4D3-BCBF-4BD7-A33F-2C4136AB8351}"/>
    <cellStyle name="Normal 3 2 6 3" xfId="5950" xr:uid="{00000000-0005-0000-0000-0000D9110000}"/>
    <cellStyle name="Normal 3 2 6 3 2" xfId="14400" xr:uid="{B6F6C4B0-FEC6-49E6-8BFB-183EA173E6D6}"/>
    <cellStyle name="Normal 3 2 6 3 2 2" xfId="40574" xr:uid="{D64C7D9A-F96B-4C87-893F-E41C39A1E879}"/>
    <cellStyle name="Normal 3 2 6 3 3" xfId="31295" xr:uid="{F92F0055-569C-4CF6-84B0-C4E4438F2882}"/>
    <cellStyle name="Normal 3 2 6 3 4" xfId="22847" xr:uid="{730992DA-7195-4C39-BCB0-99DCB1C815F7}"/>
    <cellStyle name="Normal 3 2 6 4" xfId="10182" xr:uid="{C40870BC-B29B-4E5F-B894-CC4AB8FD69BA}"/>
    <cellStyle name="Normal 3 2 6 4 2" xfId="36357" xr:uid="{5E18EC92-7958-41C8-9368-9EC954FF44D5}"/>
    <cellStyle name="Normal 3 2 6 5" xfId="27077" xr:uid="{A69E05AC-47ED-4D7E-8267-BA422E3BD645}"/>
    <cellStyle name="Normal 3 2 6 6" xfId="18630" xr:uid="{449A3519-BA5B-42D0-AB56-0E3A968FC1C2}"/>
    <cellStyle name="Normal 3 2 7" xfId="2057" xr:uid="{00000000-0005-0000-0000-0000DA110000}"/>
    <cellStyle name="Normal 3 2 7 2" xfId="4286" xr:uid="{00000000-0005-0000-0000-0000DB110000}"/>
    <cellStyle name="Normal 3 2 7 2 2" xfId="8508" xr:uid="{00000000-0005-0000-0000-0000DC110000}"/>
    <cellStyle name="Normal 3 2 7 2 2 2" xfId="16958" xr:uid="{663552EF-5AB0-4A43-B779-AF329E9E626E}"/>
    <cellStyle name="Normal 3 2 7 2 2 2 2" xfId="43132" xr:uid="{457578AE-8168-46C0-A9F6-9407C193B597}"/>
    <cellStyle name="Normal 3 2 7 2 2 3" xfId="33853" xr:uid="{8A6DB9D9-5E56-4D83-B3FB-00E3E8C68BFA}"/>
    <cellStyle name="Normal 3 2 7 2 2 4" xfId="25405" xr:uid="{2E1CA7BB-6833-4CFC-BD18-319D3847EB9C}"/>
    <cellStyle name="Normal 3 2 7 2 3" xfId="12740" xr:uid="{AA29D076-6A86-49B1-9650-498BAB90175D}"/>
    <cellStyle name="Normal 3 2 7 2 3 2" xfId="38915" xr:uid="{19D589BA-BDC3-47ED-AED3-9BDF1F03CD4B}"/>
    <cellStyle name="Normal 3 2 7 2 4" xfId="29635" xr:uid="{5554E98E-E387-45C1-A9EA-7BE233094C61}"/>
    <cellStyle name="Normal 3 2 7 2 5" xfId="21188" xr:uid="{A7497DC5-26D0-45A9-964C-B8CFBB50F804}"/>
    <cellStyle name="Normal 3 2 7 3" xfId="6363" xr:uid="{00000000-0005-0000-0000-0000DD110000}"/>
    <cellStyle name="Normal 3 2 7 3 2" xfId="14813" xr:uid="{1DFEF2B3-7715-461C-8D3F-567056CC6E33}"/>
    <cellStyle name="Normal 3 2 7 3 2 2" xfId="40987" xr:uid="{196F50B6-6DC1-4BAF-A53E-0C2843D3AACF}"/>
    <cellStyle name="Normal 3 2 7 3 3" xfId="31708" xr:uid="{C1D8A1F0-C06B-446D-97CF-77C1EB055DE6}"/>
    <cellStyle name="Normal 3 2 7 3 4" xfId="23260" xr:uid="{B9DB0FA0-E9B2-4EEE-9A8B-7AFA96117A99}"/>
    <cellStyle name="Normal 3 2 7 4" xfId="10595" xr:uid="{ED80D7E2-808B-4652-B668-293C5816B65C}"/>
    <cellStyle name="Normal 3 2 7 4 2" xfId="36770" xr:uid="{EE36A2D5-770E-47A1-BC6F-98DD624881CE}"/>
    <cellStyle name="Normal 3 2 7 5" xfId="27490" xr:uid="{7924508B-86D3-428F-AC36-FAA50B978C5E}"/>
    <cellStyle name="Normal 3 2 7 6" xfId="19043" xr:uid="{CD30F8F0-C567-45A1-AA3A-5C776017FD92}"/>
    <cellStyle name="Normal 3 2 8" xfId="2493" xr:uid="{00000000-0005-0000-0000-0000DE110000}"/>
    <cellStyle name="Normal 3 2 8 2" xfId="6776" xr:uid="{00000000-0005-0000-0000-0000DF110000}"/>
    <cellStyle name="Normal 3 2 8 2 2" xfId="15226" xr:uid="{B28EC236-40D9-4D06-80DC-863AEDF03DB9}"/>
    <cellStyle name="Normal 3 2 8 2 2 2" xfId="41400" xr:uid="{B2313C4B-5D18-4B30-BFB8-9B5097E2BFC3}"/>
    <cellStyle name="Normal 3 2 8 2 3" xfId="32121" xr:uid="{388676E4-8789-4842-8AB6-17BE3BC2435B}"/>
    <cellStyle name="Normal 3 2 8 2 4" xfId="23673" xr:uid="{977D4014-8D4B-4024-AC24-8394026DD670}"/>
    <cellStyle name="Normal 3 2 8 3" xfId="11008" xr:uid="{3EB918BB-1209-4C29-A712-1F1136516F22}"/>
    <cellStyle name="Normal 3 2 8 3 2" xfId="37183" xr:uid="{8858CCD2-1512-4EED-B58D-A476C0A5D523}"/>
    <cellStyle name="Normal 3 2 8 4" xfId="27903" xr:uid="{8E05828E-372F-49AC-9BA9-C52E18B70078}"/>
    <cellStyle name="Normal 3 2 8 5" xfId="19456" xr:uid="{19178DB0-5B24-438B-896D-477AD4844D36}"/>
    <cellStyle name="Normal 3 2 9" xfId="4710" xr:uid="{00000000-0005-0000-0000-0000E0110000}"/>
    <cellStyle name="Normal 3 2 9 2" xfId="13160" xr:uid="{6D2067BA-EF53-4FF6-A669-7186CD300B78}"/>
    <cellStyle name="Normal 3 2 9 2 2" xfId="39334" xr:uid="{E65959AE-37CE-452A-933C-E67791BCCD65}"/>
    <cellStyle name="Normal 3 2 9 3" xfId="30055" xr:uid="{3F186129-C1B9-439B-AD71-14BFB819AEEC}"/>
    <cellStyle name="Normal 3 2 9 4" xfId="21607" xr:uid="{8385D77E-C786-4744-883E-E77C2D930183}"/>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E466FD93-519A-42FA-BD91-034DE8617775}"/>
    <cellStyle name="Normal 4 10 2" xfId="35122" xr:uid="{29E67519-2F99-44D4-AD15-36B6FCE6A959}"/>
    <cellStyle name="Normal 4 11" xfId="25842" xr:uid="{4554E338-E0D1-499D-9A12-7610DDBF6C8B}"/>
    <cellStyle name="Normal 4 12" xfId="17395" xr:uid="{B5029A7F-06B7-4032-B344-A707ECC5D366}"/>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1F051C49-9F76-498F-8377-C5D956162C2D}"/>
    <cellStyle name="Normal 4 2 2 10 2 2 2 2" xfId="43137" xr:uid="{09F1349C-C7E4-4D84-B34C-EFD59DBD1D2E}"/>
    <cellStyle name="Normal 4 2 2 10 2 2 3" xfId="33858" xr:uid="{E5978A2E-56BB-4666-846D-FAC2216E389F}"/>
    <cellStyle name="Normal 4 2 2 10 2 2 4" xfId="25410" xr:uid="{0C2E48A8-DFD4-4B8F-9C8C-8823E603A0A1}"/>
    <cellStyle name="Normal 4 2 2 10 2 3" xfId="12745" xr:uid="{87245BF0-77A6-4C12-98B1-7E233FAEF0B8}"/>
    <cellStyle name="Normal 4 2 2 10 2 3 2" xfId="38920" xr:uid="{9AE76113-344E-4356-BBA2-7630501C861D}"/>
    <cellStyle name="Normal 4 2 2 10 2 4" xfId="29640" xr:uid="{282AAFEC-8945-41DB-8F16-CDF1D9F51D6B}"/>
    <cellStyle name="Normal 4 2 2 10 2 5" xfId="21193" xr:uid="{C8A610D9-E298-4ECE-B49B-4FE97D6AB78B}"/>
    <cellStyle name="Normal 4 2 2 10 3" xfId="6368" xr:uid="{00000000-0005-0000-0000-0000ED110000}"/>
    <cellStyle name="Normal 4 2 2 10 3 2" xfId="14818" xr:uid="{C679F78A-EF83-4A23-B3F3-EF803AC1E04C}"/>
    <cellStyle name="Normal 4 2 2 10 3 2 2" xfId="40992" xr:uid="{7EED977D-AB83-407C-A398-55271039CAD5}"/>
    <cellStyle name="Normal 4 2 2 10 3 3" xfId="31713" xr:uid="{60F4B9DD-8B3F-4924-B04C-3AB1255EA3F3}"/>
    <cellStyle name="Normal 4 2 2 10 3 4" xfId="23265" xr:uid="{AF0B2F05-348A-4813-A812-1CAE0135A1C9}"/>
    <cellStyle name="Normal 4 2 2 10 4" xfId="10600" xr:uid="{F154229E-1303-4BF1-86D5-8BD4F36D0BEF}"/>
    <cellStyle name="Normal 4 2 2 10 4 2" xfId="36775" xr:uid="{66DDB92D-AB30-40CB-9683-4D83CA1EE1CF}"/>
    <cellStyle name="Normal 4 2 2 10 5" xfId="27495" xr:uid="{896C5BB7-175C-410F-8EE5-82E85F5C0968}"/>
    <cellStyle name="Normal 4 2 2 10 6" xfId="19048" xr:uid="{4E7C7677-8432-42DB-8015-B020387F2281}"/>
    <cellStyle name="Normal 4 2 2 11" xfId="2498" xr:uid="{00000000-0005-0000-0000-0000EE110000}"/>
    <cellStyle name="Normal 4 2 2 11 2" xfId="6781" xr:uid="{00000000-0005-0000-0000-0000EF110000}"/>
    <cellStyle name="Normal 4 2 2 11 2 2" xfId="15231" xr:uid="{A2F02FFE-8418-42C2-9D58-B25102678867}"/>
    <cellStyle name="Normal 4 2 2 11 2 2 2" xfId="41405" xr:uid="{69C3E5AE-20F1-4A50-A8A2-B6AFDE7A0CD4}"/>
    <cellStyle name="Normal 4 2 2 11 2 3" xfId="32126" xr:uid="{2409143C-25F7-4795-95DA-88C999E7F1EE}"/>
    <cellStyle name="Normal 4 2 2 11 2 4" xfId="23678" xr:uid="{F6D5C202-D35D-49B6-BB16-6B5E70033039}"/>
    <cellStyle name="Normal 4 2 2 11 3" xfId="11013" xr:uid="{F2899F46-5A0F-4F74-A312-E067C2F11001}"/>
    <cellStyle name="Normal 4 2 2 11 3 2" xfId="37188" xr:uid="{70EAD3C4-7E90-4EB8-A2EB-775A793D4F85}"/>
    <cellStyle name="Normal 4 2 2 11 4" xfId="27908" xr:uid="{FF20D9D1-D2C1-4A3A-8A65-2114F21CB9C7}"/>
    <cellStyle name="Normal 4 2 2 11 5" xfId="19461" xr:uid="{3924E50F-916A-4F51-A2D3-D4A120A96977}"/>
    <cellStyle name="Normal 4 2 2 12" xfId="4716" xr:uid="{00000000-0005-0000-0000-0000F0110000}"/>
    <cellStyle name="Normal 4 2 2 12 2" xfId="13166" xr:uid="{4E4EAA11-56A2-4D4B-B954-B233E368A79F}"/>
    <cellStyle name="Normal 4 2 2 12 2 2" xfId="39340" xr:uid="{7F20FCF2-F1C0-4481-8652-7963C1877B65}"/>
    <cellStyle name="Normal 4 2 2 12 3" xfId="30061" xr:uid="{485ED148-2802-48C8-BE4E-1C11EB77FD1D}"/>
    <cellStyle name="Normal 4 2 2 12 4" xfId="21613" xr:uid="{5E8706C4-23AA-4FAF-975B-44108C638208}"/>
    <cellStyle name="Normal 4 2 2 13" xfId="8948" xr:uid="{608281D9-A1A8-4FE3-A99B-7191ACAC323D}"/>
    <cellStyle name="Normal 4 2 2 13 2" xfId="35123" xr:uid="{D6843700-90FB-4BE5-B62D-1DF2A2A63897}"/>
    <cellStyle name="Normal 4 2 2 14" xfId="34290" xr:uid="{B3A61963-F969-4CF9-820A-887D0F97180D}"/>
    <cellStyle name="Normal 4 2 2 15" xfId="25843" xr:uid="{55824DDD-8405-48CB-B317-73F2F747C224}"/>
    <cellStyle name="Normal 4 2 2 16" xfId="17396" xr:uid="{E7E6D17D-A65D-4472-9DD0-67BA21403A7C}"/>
    <cellStyle name="Normal 4 2 2 2" xfId="338" xr:uid="{00000000-0005-0000-0000-0000F1110000}"/>
    <cellStyle name="Normal 4 2 2 3" xfId="339" xr:uid="{00000000-0005-0000-0000-0000F2110000}"/>
    <cellStyle name="Normal 4 2 2 3 10" xfId="4717" xr:uid="{00000000-0005-0000-0000-0000F3110000}"/>
    <cellStyle name="Normal 4 2 2 3 10 2" xfId="13167" xr:uid="{53B2BDBA-BBD0-4CC9-B7D4-2CABA476A081}"/>
    <cellStyle name="Normal 4 2 2 3 10 2 2" xfId="39341" xr:uid="{6FBF76CA-3E6C-47A9-B874-279B4ABBEF8D}"/>
    <cellStyle name="Normal 4 2 2 3 10 3" xfId="30062" xr:uid="{649BDF6A-719A-4E51-BBAD-858A64351E83}"/>
    <cellStyle name="Normal 4 2 2 3 10 4" xfId="21614" xr:uid="{28739F6B-673B-4845-93BF-AB96D537CC67}"/>
    <cellStyle name="Normal 4 2 2 3 11" xfId="8949" xr:uid="{88F1C0B4-D54F-4D47-B1AE-909697CAEE9E}"/>
    <cellStyle name="Normal 4 2 2 3 11 2" xfId="35124" xr:uid="{2D2BE0E0-9329-4050-85B1-F44EBC2C0079}"/>
    <cellStyle name="Normal 4 2 2 3 12" xfId="34291" xr:uid="{C068A6BC-4DE3-4AA2-9D12-35F55E1FD990}"/>
    <cellStyle name="Normal 4 2 2 3 13" xfId="25844" xr:uid="{F422CEF3-A867-4BB9-870D-24D9DE1A8D4E}"/>
    <cellStyle name="Normal 4 2 2 3 14" xfId="17397" xr:uid="{009347C7-13CB-4042-BC3F-98A6B23BA1E4}"/>
    <cellStyle name="Normal 4 2 2 3 2" xfId="340" xr:uid="{00000000-0005-0000-0000-0000F4110000}"/>
    <cellStyle name="Normal 4 2 2 3 2 10" xfId="8950" xr:uid="{9AEB96E8-D781-4EAE-B4B6-8062BC08AB9D}"/>
    <cellStyle name="Normal 4 2 2 3 2 10 2" xfId="35125" xr:uid="{F8D2EAE8-271E-4DBF-805B-D287086A88B4}"/>
    <cellStyle name="Normal 4 2 2 3 2 11" xfId="34292" xr:uid="{A598A99F-5B29-4815-8227-C832C04A835F}"/>
    <cellStyle name="Normal 4 2 2 3 2 12" xfId="25845" xr:uid="{AF9DC07F-B1D3-4AC5-993C-220BB8C861E6}"/>
    <cellStyle name="Normal 4 2 2 3 2 13" xfId="17398" xr:uid="{AEC78748-DE6B-4AD6-ADA5-61470E7D9F75}"/>
    <cellStyle name="Normal 4 2 2 3 2 2" xfId="341" xr:uid="{00000000-0005-0000-0000-0000F5110000}"/>
    <cellStyle name="Normal 4 2 2 3 2 2 10" xfId="34293" xr:uid="{FC9E2A6F-DA83-46F7-B6B7-E2F21CAD5F53}"/>
    <cellStyle name="Normal 4 2 2 3 2 2 11" xfId="25846" xr:uid="{AC0A8C61-9A72-47C7-BE86-405AC89E40FF}"/>
    <cellStyle name="Normal 4 2 2 3 2 2 12" xfId="17399" xr:uid="{C779C1D9-B8BA-4449-AB4A-E0DB600AC241}"/>
    <cellStyle name="Normal 4 2 2 3 2 2 2" xfId="342" xr:uid="{00000000-0005-0000-0000-0000F6110000}"/>
    <cellStyle name="Normal 4 2 2 3 2 2 2 10" xfId="25847" xr:uid="{05336A72-0DB6-4844-B7AF-E2D55223644F}"/>
    <cellStyle name="Normal 4 2 2 3 2 2 2 11" xfId="17400" xr:uid="{AAE020EE-9CA4-4BB9-9FA2-C9889CC15D84}"/>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4FFC208C-B56A-439A-BAD1-B68947BBB565}"/>
    <cellStyle name="Normal 4 2 2 3 2 2 2 2 2 2 2 2" xfId="41902" xr:uid="{D6F86C73-981F-485A-89C6-3669EDE182C0}"/>
    <cellStyle name="Normal 4 2 2 3 2 2 2 2 2 2 3" xfId="32623" xr:uid="{BC1657FB-9231-4546-B5C1-E569B1304DBC}"/>
    <cellStyle name="Normal 4 2 2 3 2 2 2 2 2 2 4" xfId="24175" xr:uid="{86FD7864-85AF-4189-BA42-D5FA558B66AB}"/>
    <cellStyle name="Normal 4 2 2 3 2 2 2 2 2 3" xfId="11510" xr:uid="{A248077C-3708-48C1-A757-B28E7C1E8F2B}"/>
    <cellStyle name="Normal 4 2 2 3 2 2 2 2 2 3 2" xfId="37685" xr:uid="{CD46A404-9D1C-4894-9FA1-32152461BA0A}"/>
    <cellStyle name="Normal 4 2 2 3 2 2 2 2 2 4" xfId="28405" xr:uid="{5141E0E6-3EE3-4B46-ACF6-780F75420ACE}"/>
    <cellStyle name="Normal 4 2 2 3 2 2 2 2 2 5" xfId="19958" xr:uid="{711CF1FB-62AE-4EA2-9933-9887E87616FC}"/>
    <cellStyle name="Normal 4 2 2 3 2 2 2 2 3" xfId="5133" xr:uid="{00000000-0005-0000-0000-0000FA110000}"/>
    <cellStyle name="Normal 4 2 2 3 2 2 2 2 3 2" xfId="13583" xr:uid="{F52B3FB7-9381-471F-9378-58A72777C037}"/>
    <cellStyle name="Normal 4 2 2 3 2 2 2 2 3 2 2" xfId="39757" xr:uid="{B48078B8-41B0-474D-BC43-E3548040A81E}"/>
    <cellStyle name="Normal 4 2 2 3 2 2 2 2 3 3" xfId="30478" xr:uid="{591BB313-91DA-4753-92C2-9F4B313892B8}"/>
    <cellStyle name="Normal 4 2 2 3 2 2 2 2 3 4" xfId="22030" xr:uid="{6882EFBF-0F0A-4D8C-BB69-CCCABAD18AFC}"/>
    <cellStyle name="Normal 4 2 2 3 2 2 2 2 4" xfId="9365" xr:uid="{ECBFC852-2A92-4B05-91A6-F079E09A767E}"/>
    <cellStyle name="Normal 4 2 2 3 2 2 2 2 4 2" xfId="35540" xr:uid="{6DB2EE3D-6517-405B-847A-084164399EC5}"/>
    <cellStyle name="Normal 4 2 2 3 2 2 2 2 5" xfId="34712" xr:uid="{56DD2391-E6E9-455C-B655-F64F5AD6B396}"/>
    <cellStyle name="Normal 4 2 2 3 2 2 2 2 6" xfId="26260" xr:uid="{3A5EEE35-2B3A-4D1D-8DB4-48F72B29D87B}"/>
    <cellStyle name="Normal 4 2 2 3 2 2 2 2 7" xfId="17813" xr:uid="{90132C82-7267-4224-9879-601C1D41F79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B10557C3-3960-475D-A4C8-C946B4CE9B97}"/>
    <cellStyle name="Normal 4 2 2 3 2 2 2 3 2 2 2 2" xfId="42315" xr:uid="{35B5DB2D-6203-445B-A6CE-3E7A796BC877}"/>
    <cellStyle name="Normal 4 2 2 3 2 2 2 3 2 2 3" xfId="33036" xr:uid="{89CFEDC0-E4B6-493C-964B-4DAE8C2576D7}"/>
    <cellStyle name="Normal 4 2 2 3 2 2 2 3 2 2 4" xfId="24588" xr:uid="{B4C7CFD8-E04A-4EE3-B970-C2E636EDC465}"/>
    <cellStyle name="Normal 4 2 2 3 2 2 2 3 2 3" xfId="11923" xr:uid="{9AAD328A-FCED-4354-91DD-CD2DA56056D1}"/>
    <cellStyle name="Normal 4 2 2 3 2 2 2 3 2 3 2" xfId="38098" xr:uid="{61F69779-1993-4596-B422-0314843CCA86}"/>
    <cellStyle name="Normal 4 2 2 3 2 2 2 3 2 4" xfId="28818" xr:uid="{F6E48C9E-9325-43B6-B7D3-86BB28599CB2}"/>
    <cellStyle name="Normal 4 2 2 3 2 2 2 3 2 5" xfId="20371" xr:uid="{8AE435AD-A81B-4E96-866D-EC6AAAD26B51}"/>
    <cellStyle name="Normal 4 2 2 3 2 2 2 3 3" xfId="5546" xr:uid="{00000000-0005-0000-0000-0000FE110000}"/>
    <cellStyle name="Normal 4 2 2 3 2 2 2 3 3 2" xfId="13996" xr:uid="{861B7ABB-1A89-40A1-9E8F-506AD10BA820}"/>
    <cellStyle name="Normal 4 2 2 3 2 2 2 3 3 2 2" xfId="40170" xr:uid="{B0C9CAE1-4AF2-4935-8090-EE504D9C70F5}"/>
    <cellStyle name="Normal 4 2 2 3 2 2 2 3 3 3" xfId="30891" xr:uid="{63B29572-24D7-4AC3-AAC3-17DE566B5E61}"/>
    <cellStyle name="Normal 4 2 2 3 2 2 2 3 3 4" xfId="22443" xr:uid="{93BF596F-39A7-42C5-87F3-C54439933522}"/>
    <cellStyle name="Normal 4 2 2 3 2 2 2 3 4" xfId="9778" xr:uid="{D639E265-F3B5-44DD-AA4F-FA7264F2A081}"/>
    <cellStyle name="Normal 4 2 2 3 2 2 2 3 4 2" xfId="35953" xr:uid="{42FCD89A-9B75-4471-AA31-C88EF40DC36E}"/>
    <cellStyle name="Normal 4 2 2 3 2 2 2 3 5" xfId="26673" xr:uid="{FC317015-343E-4BFF-9588-587ECA6FF75F}"/>
    <cellStyle name="Normal 4 2 2 3 2 2 2 3 6" xfId="18226" xr:uid="{4D39DF5E-3BDF-4351-87FA-9DB077E021EC}"/>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410851D3-172C-471B-9514-1EA6A8602E20}"/>
    <cellStyle name="Normal 4 2 2 3 2 2 2 4 2 2 2 2" xfId="42728" xr:uid="{EC724234-68F6-4F38-92A0-2F8E82C18A08}"/>
    <cellStyle name="Normal 4 2 2 3 2 2 2 4 2 2 3" xfId="33449" xr:uid="{C22B500E-0068-45C0-B04D-8E496B7295BE}"/>
    <cellStyle name="Normal 4 2 2 3 2 2 2 4 2 2 4" xfId="25001" xr:uid="{BDE226D2-8F11-4955-9E99-79989BCF06B8}"/>
    <cellStyle name="Normal 4 2 2 3 2 2 2 4 2 3" xfId="12336" xr:uid="{E71C8173-CECF-492F-99A4-071DFE4D9BBC}"/>
    <cellStyle name="Normal 4 2 2 3 2 2 2 4 2 3 2" xfId="38511" xr:uid="{2E5E3F64-E545-48C8-A3F3-EE0C642BF308}"/>
    <cellStyle name="Normal 4 2 2 3 2 2 2 4 2 4" xfId="29231" xr:uid="{0966D61C-8B5A-45CC-ADA8-F19AE27212FF}"/>
    <cellStyle name="Normal 4 2 2 3 2 2 2 4 2 5" xfId="20784" xr:uid="{48DA42A8-D7D5-4E24-8216-412F2E0DE50F}"/>
    <cellStyle name="Normal 4 2 2 3 2 2 2 4 3" xfId="5959" xr:uid="{00000000-0005-0000-0000-000002120000}"/>
    <cellStyle name="Normal 4 2 2 3 2 2 2 4 3 2" xfId="14409" xr:uid="{DB18537E-8887-42F7-9CFE-2098E05B4DBD}"/>
    <cellStyle name="Normal 4 2 2 3 2 2 2 4 3 2 2" xfId="40583" xr:uid="{B9629C6A-EC38-41B3-8745-CC7BFE0DC25B}"/>
    <cellStyle name="Normal 4 2 2 3 2 2 2 4 3 3" xfId="31304" xr:uid="{BE36BD90-ACBB-49ED-80D0-88819191F971}"/>
    <cellStyle name="Normal 4 2 2 3 2 2 2 4 3 4" xfId="22856" xr:uid="{C49544C5-6272-49BD-9E57-B02DBB804613}"/>
    <cellStyle name="Normal 4 2 2 3 2 2 2 4 4" xfId="10191" xr:uid="{F2B9C9C5-C424-487B-913D-EAEF3F5457E6}"/>
    <cellStyle name="Normal 4 2 2 3 2 2 2 4 4 2" xfId="36366" xr:uid="{F4CF6B16-3399-4105-A13F-7FFDEE119F70}"/>
    <cellStyle name="Normal 4 2 2 3 2 2 2 4 5" xfId="27086" xr:uid="{FAB65012-0239-4CAF-8048-BBDD847E8AB6}"/>
    <cellStyle name="Normal 4 2 2 3 2 2 2 4 6" xfId="18639" xr:uid="{D5A60E74-4F31-4BE5-A66E-966835F5788B}"/>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24D1EFF2-36AE-4177-9948-9D96BE85C795}"/>
    <cellStyle name="Normal 4 2 2 3 2 2 2 5 2 2 2 2" xfId="43141" xr:uid="{FFE5DE2F-41F6-42D3-9C88-B44443F86D22}"/>
    <cellStyle name="Normal 4 2 2 3 2 2 2 5 2 2 3" xfId="33862" xr:uid="{EBB59BC6-BF1B-43C3-BE1A-2B3F0138FA32}"/>
    <cellStyle name="Normal 4 2 2 3 2 2 2 5 2 2 4" xfId="25414" xr:uid="{86268EF8-BE33-4BCF-9CC7-9369F5F79932}"/>
    <cellStyle name="Normal 4 2 2 3 2 2 2 5 2 3" xfId="12749" xr:uid="{3E5C73D0-5705-4B33-8738-A82878386D86}"/>
    <cellStyle name="Normal 4 2 2 3 2 2 2 5 2 3 2" xfId="38924" xr:uid="{5FA414B9-58F0-4FCE-814A-B013D8E7D35F}"/>
    <cellStyle name="Normal 4 2 2 3 2 2 2 5 2 4" xfId="29644" xr:uid="{3D633D3D-5244-415F-94BF-1149BB0160F5}"/>
    <cellStyle name="Normal 4 2 2 3 2 2 2 5 2 5" xfId="21197" xr:uid="{6EAF824C-383E-42EC-A741-B1DBB2B87ECE}"/>
    <cellStyle name="Normal 4 2 2 3 2 2 2 5 3" xfId="6372" xr:uid="{00000000-0005-0000-0000-000006120000}"/>
    <cellStyle name="Normal 4 2 2 3 2 2 2 5 3 2" xfId="14822" xr:uid="{37F01ABD-089C-46BF-9304-9DA703D776D3}"/>
    <cellStyle name="Normal 4 2 2 3 2 2 2 5 3 2 2" xfId="40996" xr:uid="{A1FCED5F-8F25-4249-8417-8C92002916DC}"/>
    <cellStyle name="Normal 4 2 2 3 2 2 2 5 3 3" xfId="31717" xr:uid="{72D4EE47-BAB5-45F2-95B0-C407CDDC1AA3}"/>
    <cellStyle name="Normal 4 2 2 3 2 2 2 5 3 4" xfId="23269" xr:uid="{3CE5A090-EC08-4B7E-912F-81248A15B01B}"/>
    <cellStyle name="Normal 4 2 2 3 2 2 2 5 4" xfId="10604" xr:uid="{F872377F-C041-4523-A788-E8DBC77B32B9}"/>
    <cellStyle name="Normal 4 2 2 3 2 2 2 5 4 2" xfId="36779" xr:uid="{30E13615-CB0F-47F2-A79D-EB09CB585E29}"/>
    <cellStyle name="Normal 4 2 2 3 2 2 2 5 5" xfId="27499" xr:uid="{3A2187D4-7896-4AF8-B0CC-6A92E5E8772B}"/>
    <cellStyle name="Normal 4 2 2 3 2 2 2 5 6" xfId="19052" xr:uid="{DD0E2B6B-AA55-4BAF-A4EA-CFC34C5702BE}"/>
    <cellStyle name="Normal 4 2 2 3 2 2 2 6" xfId="2502" xr:uid="{00000000-0005-0000-0000-000007120000}"/>
    <cellStyle name="Normal 4 2 2 3 2 2 2 6 2" xfId="6785" xr:uid="{00000000-0005-0000-0000-000008120000}"/>
    <cellStyle name="Normal 4 2 2 3 2 2 2 6 2 2" xfId="15235" xr:uid="{CD3A2159-9163-47A4-928F-BBE864AEF054}"/>
    <cellStyle name="Normal 4 2 2 3 2 2 2 6 2 2 2" xfId="41409" xr:uid="{C9FABA10-702D-4D8F-BCD2-A8A8DC38672D}"/>
    <cellStyle name="Normal 4 2 2 3 2 2 2 6 2 3" xfId="32130" xr:uid="{4D64FB82-88AF-48A8-BA3D-855CD9065DC2}"/>
    <cellStyle name="Normal 4 2 2 3 2 2 2 6 2 4" xfId="23682" xr:uid="{5E5971C0-8984-4CC9-9362-74B917ADFF2A}"/>
    <cellStyle name="Normal 4 2 2 3 2 2 2 6 3" xfId="11017" xr:uid="{5A8F793C-E8F9-4481-A3F1-BE61AF998FC7}"/>
    <cellStyle name="Normal 4 2 2 3 2 2 2 6 3 2" xfId="37192" xr:uid="{44A2D5B8-FFDA-49E2-8CA6-A41A931F0F8C}"/>
    <cellStyle name="Normal 4 2 2 3 2 2 2 6 4" xfId="27912" xr:uid="{EFA90197-95F9-42E5-8268-B8D1AFE5D06D}"/>
    <cellStyle name="Normal 4 2 2 3 2 2 2 6 5" xfId="19465" xr:uid="{1B93C738-13F6-4CDA-91EF-7F04EC8A22B6}"/>
    <cellStyle name="Normal 4 2 2 3 2 2 2 7" xfId="4720" xr:uid="{00000000-0005-0000-0000-000009120000}"/>
    <cellStyle name="Normal 4 2 2 3 2 2 2 7 2" xfId="13170" xr:uid="{C29C566F-315B-4891-8279-8CB6773A65D7}"/>
    <cellStyle name="Normal 4 2 2 3 2 2 2 7 2 2" xfId="39344" xr:uid="{7B33A33C-6398-4C35-9041-81FAC3916CDC}"/>
    <cellStyle name="Normal 4 2 2 3 2 2 2 7 3" xfId="30065" xr:uid="{9854667B-0AB2-425B-B5EE-3D7C349FBEBA}"/>
    <cellStyle name="Normal 4 2 2 3 2 2 2 7 4" xfId="21617" xr:uid="{B436B001-6024-40A4-90F2-D9065A0FDC03}"/>
    <cellStyle name="Normal 4 2 2 3 2 2 2 8" xfId="8952" xr:uid="{B937C025-28FD-4F68-BCD0-3AA5C076586B}"/>
    <cellStyle name="Normal 4 2 2 3 2 2 2 8 2" xfId="35127" xr:uid="{9BCDF692-40B0-4821-8BA6-14472FDDE8F1}"/>
    <cellStyle name="Normal 4 2 2 3 2 2 2 9" xfId="34294" xr:uid="{DED79364-CFFB-4D85-9090-3092F697CC8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D1F0AA86-4371-49CF-81CA-A84FA9B8E084}"/>
    <cellStyle name="Normal 4 2 2 3 2 2 3 2 2 2 2" xfId="41901" xr:uid="{821A1FD2-68E3-48DE-BA70-55F49B5581E1}"/>
    <cellStyle name="Normal 4 2 2 3 2 2 3 2 2 3" xfId="32622" xr:uid="{7B144B99-3F4B-4F07-AAD9-6643C1724223}"/>
    <cellStyle name="Normal 4 2 2 3 2 2 3 2 2 4" xfId="24174" xr:uid="{9A3E8CE3-EA68-49D9-BFF9-6C3B6866D6CD}"/>
    <cellStyle name="Normal 4 2 2 3 2 2 3 2 3" xfId="11509" xr:uid="{77B068D2-C483-4A77-895F-806596BAF76D}"/>
    <cellStyle name="Normal 4 2 2 3 2 2 3 2 3 2" xfId="37684" xr:uid="{A85EC0A7-5A2F-40EA-9115-D2A97B047ECA}"/>
    <cellStyle name="Normal 4 2 2 3 2 2 3 2 4" xfId="28404" xr:uid="{CD205357-FD21-4F86-B3C6-7D10975EFB6B}"/>
    <cellStyle name="Normal 4 2 2 3 2 2 3 2 5" xfId="19957" xr:uid="{94106D95-8C77-4487-8BAF-7915683F4FCE}"/>
    <cellStyle name="Normal 4 2 2 3 2 2 3 3" xfId="5132" xr:uid="{00000000-0005-0000-0000-00000D120000}"/>
    <cellStyle name="Normal 4 2 2 3 2 2 3 3 2" xfId="13582" xr:uid="{91F034A7-921F-4461-B125-A991BCD118B5}"/>
    <cellStyle name="Normal 4 2 2 3 2 2 3 3 2 2" xfId="39756" xr:uid="{7E851B21-586F-4E52-ACE9-75866193A78D}"/>
    <cellStyle name="Normal 4 2 2 3 2 2 3 3 3" xfId="30477" xr:uid="{6474419F-1719-4C87-AB4E-F2CD5C8E2C6C}"/>
    <cellStyle name="Normal 4 2 2 3 2 2 3 3 4" xfId="22029" xr:uid="{5E543D2D-1FC5-4D47-B6D3-C95324FBD875}"/>
    <cellStyle name="Normal 4 2 2 3 2 2 3 4" xfId="9364" xr:uid="{3689FB58-0185-45F2-8089-9A72099A9DDC}"/>
    <cellStyle name="Normal 4 2 2 3 2 2 3 4 2" xfId="35539" xr:uid="{267602BA-F65F-4E6B-B8A3-F0E352C2B3AE}"/>
    <cellStyle name="Normal 4 2 2 3 2 2 3 5" xfId="34711" xr:uid="{9A607416-E8AF-4112-9D38-E8531C96134E}"/>
    <cellStyle name="Normal 4 2 2 3 2 2 3 6" xfId="26259" xr:uid="{5BBC3BF4-57E5-49A8-8ECB-F0CC11B775C2}"/>
    <cellStyle name="Normal 4 2 2 3 2 2 3 7" xfId="17812" xr:uid="{B37A7F07-E03E-465B-9E94-17719FBF3F9B}"/>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698A0221-1B3B-4439-AABD-7085F9E4441A}"/>
    <cellStyle name="Normal 4 2 2 3 2 2 4 2 2 2 2" xfId="42314" xr:uid="{68B5181C-FEC8-4DED-889C-BFEAABA0D2B1}"/>
    <cellStyle name="Normal 4 2 2 3 2 2 4 2 2 3" xfId="33035" xr:uid="{53EC5839-C1E5-4AAA-8BB9-47487D155C36}"/>
    <cellStyle name="Normal 4 2 2 3 2 2 4 2 2 4" xfId="24587" xr:uid="{3E9E6037-9D0D-4C6E-BD8B-5CDC14C2508D}"/>
    <cellStyle name="Normal 4 2 2 3 2 2 4 2 3" xfId="11922" xr:uid="{BFC0EE7C-FAFA-4439-A212-242663EC31B6}"/>
    <cellStyle name="Normal 4 2 2 3 2 2 4 2 3 2" xfId="38097" xr:uid="{4971408A-2B8B-4012-8012-F541867649AD}"/>
    <cellStyle name="Normal 4 2 2 3 2 2 4 2 4" xfId="28817" xr:uid="{D8131295-3F79-4043-94DD-E273534DDFF0}"/>
    <cellStyle name="Normal 4 2 2 3 2 2 4 2 5" xfId="20370" xr:uid="{52078C58-8B37-4855-B13C-EFAE61B3C829}"/>
    <cellStyle name="Normal 4 2 2 3 2 2 4 3" xfId="5545" xr:uid="{00000000-0005-0000-0000-000011120000}"/>
    <cellStyle name="Normal 4 2 2 3 2 2 4 3 2" xfId="13995" xr:uid="{12C9FB9E-FC4A-4E49-89B6-C3ADDABEDBF5}"/>
    <cellStyle name="Normal 4 2 2 3 2 2 4 3 2 2" xfId="40169" xr:uid="{594AC82D-E877-4FB2-967E-EBDDE4143092}"/>
    <cellStyle name="Normal 4 2 2 3 2 2 4 3 3" xfId="30890" xr:uid="{19A35740-82BC-4CF1-BD70-19ECDF972B5E}"/>
    <cellStyle name="Normal 4 2 2 3 2 2 4 3 4" xfId="22442" xr:uid="{5901508F-A4E5-4E14-AC22-9542D189980F}"/>
    <cellStyle name="Normal 4 2 2 3 2 2 4 4" xfId="9777" xr:uid="{E09685A7-5022-4812-8F95-3CA9C993CB3D}"/>
    <cellStyle name="Normal 4 2 2 3 2 2 4 4 2" xfId="35952" xr:uid="{E0C25449-D379-45E6-BA13-B8B2DFB51891}"/>
    <cellStyle name="Normal 4 2 2 3 2 2 4 5" xfId="26672" xr:uid="{DD16E3C4-A161-433C-9496-02B24AE59369}"/>
    <cellStyle name="Normal 4 2 2 3 2 2 4 6" xfId="18225" xr:uid="{DB348F5C-06E3-4284-920C-E472EB363DC2}"/>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2ED07CBB-D7D6-4F14-B0C3-DF3DA1D4EBCC}"/>
    <cellStyle name="Normal 4 2 2 3 2 2 5 2 2 2 2" xfId="42727" xr:uid="{8F326FDB-2130-4CE9-8C7B-3B9DF5A9FC6B}"/>
    <cellStyle name="Normal 4 2 2 3 2 2 5 2 2 3" xfId="33448" xr:uid="{F11222C8-5B29-45C6-BDE2-15ECC586A83A}"/>
    <cellStyle name="Normal 4 2 2 3 2 2 5 2 2 4" xfId="25000" xr:uid="{E29C0DEC-E4CB-402B-A02B-A3B746F68620}"/>
    <cellStyle name="Normal 4 2 2 3 2 2 5 2 3" xfId="12335" xr:uid="{09CDD1BF-2604-4385-8599-815145F82161}"/>
    <cellStyle name="Normal 4 2 2 3 2 2 5 2 3 2" xfId="38510" xr:uid="{2B3D444D-7434-4AB0-AE75-06CE3B5AF435}"/>
    <cellStyle name="Normal 4 2 2 3 2 2 5 2 4" xfId="29230" xr:uid="{ED6CB49B-DC6D-473F-B98E-3A816B2D0606}"/>
    <cellStyle name="Normal 4 2 2 3 2 2 5 2 5" xfId="20783" xr:uid="{DBC2DF90-B036-4241-9ACA-D798ED10CF3B}"/>
    <cellStyle name="Normal 4 2 2 3 2 2 5 3" xfId="5958" xr:uid="{00000000-0005-0000-0000-000015120000}"/>
    <cellStyle name="Normal 4 2 2 3 2 2 5 3 2" xfId="14408" xr:uid="{AE5F1B78-5006-4CAD-B45D-ED1DAA5CB93E}"/>
    <cellStyle name="Normal 4 2 2 3 2 2 5 3 2 2" xfId="40582" xr:uid="{B1B1C6B3-44B3-441B-8B61-50AB065F38E5}"/>
    <cellStyle name="Normal 4 2 2 3 2 2 5 3 3" xfId="31303" xr:uid="{F11A272D-6257-401B-9CA6-86671CB275B7}"/>
    <cellStyle name="Normal 4 2 2 3 2 2 5 3 4" xfId="22855" xr:uid="{60C3207D-9BF5-4C1C-9ABD-7FA874D288F5}"/>
    <cellStyle name="Normal 4 2 2 3 2 2 5 4" xfId="10190" xr:uid="{8BA1EFFF-7761-414C-A57B-D7DC67047EE8}"/>
    <cellStyle name="Normal 4 2 2 3 2 2 5 4 2" xfId="36365" xr:uid="{71CA02D2-CD6E-4C03-BC2A-B0985F06BB67}"/>
    <cellStyle name="Normal 4 2 2 3 2 2 5 5" xfId="27085" xr:uid="{B4134F68-5F75-4859-877F-55FA1559A213}"/>
    <cellStyle name="Normal 4 2 2 3 2 2 5 6" xfId="18638" xr:uid="{5823E2E5-FF45-41F6-9666-001B570FCAF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63CBBD7E-BE46-424E-B167-DEB540F9BC78}"/>
    <cellStyle name="Normal 4 2 2 3 2 2 6 2 2 2 2" xfId="43140" xr:uid="{5369B51E-7DD0-4B30-8710-C7E832ECCC60}"/>
    <cellStyle name="Normal 4 2 2 3 2 2 6 2 2 3" xfId="33861" xr:uid="{86177A57-D483-49D5-8078-0A1BBA1A2181}"/>
    <cellStyle name="Normal 4 2 2 3 2 2 6 2 2 4" xfId="25413" xr:uid="{D93F060E-E0B1-41E1-8202-A24A9140512E}"/>
    <cellStyle name="Normal 4 2 2 3 2 2 6 2 3" xfId="12748" xr:uid="{F6ACE463-3FBE-4B5E-8B9F-FED32FBB5F70}"/>
    <cellStyle name="Normal 4 2 2 3 2 2 6 2 3 2" xfId="38923" xr:uid="{0BE15B71-D944-4614-B347-CD461FC43A41}"/>
    <cellStyle name="Normal 4 2 2 3 2 2 6 2 4" xfId="29643" xr:uid="{6584B9A0-B7B7-4EB8-A2D0-A8A3CB004DC8}"/>
    <cellStyle name="Normal 4 2 2 3 2 2 6 2 5" xfId="21196" xr:uid="{1B3B2912-79E4-4B04-842E-4F267B02C663}"/>
    <cellStyle name="Normal 4 2 2 3 2 2 6 3" xfId="6371" xr:uid="{00000000-0005-0000-0000-000019120000}"/>
    <cellStyle name="Normal 4 2 2 3 2 2 6 3 2" xfId="14821" xr:uid="{EBBCF72D-CBB3-4933-BAF0-D983628E7613}"/>
    <cellStyle name="Normal 4 2 2 3 2 2 6 3 2 2" xfId="40995" xr:uid="{C78E3BA0-CAF6-43AF-B3AF-A816F44732EE}"/>
    <cellStyle name="Normal 4 2 2 3 2 2 6 3 3" xfId="31716" xr:uid="{CA01E013-3CFB-4C07-9A6B-35CCC27FD85E}"/>
    <cellStyle name="Normal 4 2 2 3 2 2 6 3 4" xfId="23268" xr:uid="{3AEF82ED-028C-41EE-BED9-37B143B0D89C}"/>
    <cellStyle name="Normal 4 2 2 3 2 2 6 4" xfId="10603" xr:uid="{AA1E0918-9DC7-4665-AEBD-F49B7BFC1413}"/>
    <cellStyle name="Normal 4 2 2 3 2 2 6 4 2" xfId="36778" xr:uid="{64BF249C-8217-4DF0-9825-228A256E1F7B}"/>
    <cellStyle name="Normal 4 2 2 3 2 2 6 5" xfId="27498" xr:uid="{1E9EA19E-82C1-41E8-BE12-6BF4A09ADD34}"/>
    <cellStyle name="Normal 4 2 2 3 2 2 6 6" xfId="19051" xr:uid="{D80A6A4B-5613-46F5-8CC2-7907FC807980}"/>
    <cellStyle name="Normal 4 2 2 3 2 2 7" xfId="2501" xr:uid="{00000000-0005-0000-0000-00001A120000}"/>
    <cellStyle name="Normal 4 2 2 3 2 2 7 2" xfId="6784" xr:uid="{00000000-0005-0000-0000-00001B120000}"/>
    <cellStyle name="Normal 4 2 2 3 2 2 7 2 2" xfId="15234" xr:uid="{19DEE24E-BB09-4B4F-9781-3C452FA6F2BB}"/>
    <cellStyle name="Normal 4 2 2 3 2 2 7 2 2 2" xfId="41408" xr:uid="{E309C66A-CB67-4A5F-BC5F-E15BC00260D6}"/>
    <cellStyle name="Normal 4 2 2 3 2 2 7 2 3" xfId="32129" xr:uid="{D7F31CEA-835A-4D32-8DC6-34E06FF3A747}"/>
    <cellStyle name="Normal 4 2 2 3 2 2 7 2 4" xfId="23681" xr:uid="{924C2486-9B09-44B4-A063-C75A244840F7}"/>
    <cellStyle name="Normal 4 2 2 3 2 2 7 3" xfId="11016" xr:uid="{C6F7D609-30AC-41E0-BD1E-C0C0530BE9A9}"/>
    <cellStyle name="Normal 4 2 2 3 2 2 7 3 2" xfId="37191" xr:uid="{BFE4BE8D-7DFF-4DB0-B0FA-03FFF42777E1}"/>
    <cellStyle name="Normal 4 2 2 3 2 2 7 4" xfId="27911" xr:uid="{BA72C2C2-7D73-444D-A12A-F2A732F89B98}"/>
    <cellStyle name="Normal 4 2 2 3 2 2 7 5" xfId="19464" xr:uid="{3CCD8435-C09E-4CB4-9B20-91AB9E2AA1FB}"/>
    <cellStyle name="Normal 4 2 2 3 2 2 8" xfId="4719" xr:uid="{00000000-0005-0000-0000-00001C120000}"/>
    <cellStyle name="Normal 4 2 2 3 2 2 8 2" xfId="13169" xr:uid="{979D948B-E150-472F-81F8-0D39467B2CC4}"/>
    <cellStyle name="Normal 4 2 2 3 2 2 8 2 2" xfId="39343" xr:uid="{5DA1C49C-918E-4A18-B88F-C430C7CDF602}"/>
    <cellStyle name="Normal 4 2 2 3 2 2 8 3" xfId="30064" xr:uid="{8D041D7B-A8A2-42BE-9716-5CBABACBE958}"/>
    <cellStyle name="Normal 4 2 2 3 2 2 8 4" xfId="21616" xr:uid="{701EA000-D1B6-49B4-85F6-2DFBE3F619A5}"/>
    <cellStyle name="Normal 4 2 2 3 2 2 9" xfId="8951" xr:uid="{B7613AC2-6E7F-48A0-9161-5174C6496589}"/>
    <cellStyle name="Normal 4 2 2 3 2 2 9 2" xfId="35126" xr:uid="{11AEFF42-BB7D-4512-A43A-38EDF7E208D7}"/>
    <cellStyle name="Normal 4 2 2 3 2 3" xfId="343" xr:uid="{00000000-0005-0000-0000-00001D120000}"/>
    <cellStyle name="Normal 4 2 2 3 2 3 10" xfId="25848" xr:uid="{E9796D1E-12DC-40A3-9AF6-EDAE0D970C72}"/>
    <cellStyle name="Normal 4 2 2 3 2 3 11" xfId="17401" xr:uid="{FC6D9190-27FA-46DC-8CB8-A9F5FAB7A5B2}"/>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D0FF4A98-DA30-46CC-9495-2E57C54233D4}"/>
    <cellStyle name="Normal 4 2 2 3 2 3 2 2 2 2 2" xfId="41903" xr:uid="{BC3CA7E3-7276-45AE-985C-5AE21A64DBE6}"/>
    <cellStyle name="Normal 4 2 2 3 2 3 2 2 2 3" xfId="32624" xr:uid="{8886094A-4FBA-4598-AC76-C06C40266608}"/>
    <cellStyle name="Normal 4 2 2 3 2 3 2 2 2 4" xfId="24176" xr:uid="{E6344B8B-5239-4118-BDEE-8C7119AAC565}"/>
    <cellStyle name="Normal 4 2 2 3 2 3 2 2 3" xfId="11511" xr:uid="{350CAA96-6333-4A05-8CE2-D9D6BD60E170}"/>
    <cellStyle name="Normal 4 2 2 3 2 3 2 2 3 2" xfId="37686" xr:uid="{5014C239-0CD6-4460-AE43-FB2D08D367D0}"/>
    <cellStyle name="Normal 4 2 2 3 2 3 2 2 4" xfId="28406" xr:uid="{7E6EB40A-6A27-4CC3-9DE9-A7A70F6D5D88}"/>
    <cellStyle name="Normal 4 2 2 3 2 3 2 2 5" xfId="19959" xr:uid="{9C9E483C-A284-4BFF-8D29-B8B1A4926268}"/>
    <cellStyle name="Normal 4 2 2 3 2 3 2 3" xfId="5134" xr:uid="{00000000-0005-0000-0000-000021120000}"/>
    <cellStyle name="Normal 4 2 2 3 2 3 2 3 2" xfId="13584" xr:uid="{E3B5D8C2-11CC-4428-94A6-95D9E93DFD31}"/>
    <cellStyle name="Normal 4 2 2 3 2 3 2 3 2 2" xfId="39758" xr:uid="{8116C8EF-EAB8-4991-BA64-4BFB596BB83B}"/>
    <cellStyle name="Normal 4 2 2 3 2 3 2 3 3" xfId="30479" xr:uid="{286476B0-7387-4871-8627-21C0CC8EB1B5}"/>
    <cellStyle name="Normal 4 2 2 3 2 3 2 3 4" xfId="22031" xr:uid="{A413A742-F092-47A7-97AA-2BA03B69224F}"/>
    <cellStyle name="Normal 4 2 2 3 2 3 2 4" xfId="9366" xr:uid="{C6F37381-7964-424A-A3AA-EA5E7E2201A3}"/>
    <cellStyle name="Normal 4 2 2 3 2 3 2 4 2" xfId="35541" xr:uid="{06FFAE84-F586-4329-89FF-E205C30D707D}"/>
    <cellStyle name="Normal 4 2 2 3 2 3 2 5" xfId="34713" xr:uid="{25CDB8B7-9019-4EEF-B486-27128E55A41C}"/>
    <cellStyle name="Normal 4 2 2 3 2 3 2 6" xfId="26261" xr:uid="{B4DA743D-F808-46CD-8E20-C2ECC28DC18A}"/>
    <cellStyle name="Normal 4 2 2 3 2 3 2 7" xfId="17814" xr:uid="{035D6803-E0AE-48E4-88EC-04143BE0CBD7}"/>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53F5453E-A7B6-4679-B593-7ADF9D3062FA}"/>
    <cellStyle name="Normal 4 2 2 3 2 3 3 2 2 2 2" xfId="42316" xr:uid="{B56B083D-9F19-4C69-AB87-C20DAD2228CE}"/>
    <cellStyle name="Normal 4 2 2 3 2 3 3 2 2 3" xfId="33037" xr:uid="{D1148DDC-EF53-4147-8D0C-51D94D58BD19}"/>
    <cellStyle name="Normal 4 2 2 3 2 3 3 2 2 4" xfId="24589" xr:uid="{98F16122-9AAA-4BE6-BE14-DD2F7FABFEE5}"/>
    <cellStyle name="Normal 4 2 2 3 2 3 3 2 3" xfId="11924" xr:uid="{A65BF5E8-87C1-4EEF-813E-4EED116C49D8}"/>
    <cellStyle name="Normal 4 2 2 3 2 3 3 2 3 2" xfId="38099" xr:uid="{4AF0CA4F-2BD0-46A5-9A11-D79754887836}"/>
    <cellStyle name="Normal 4 2 2 3 2 3 3 2 4" xfId="28819" xr:uid="{94C6E7A3-A8CB-4882-87CA-EDE472134056}"/>
    <cellStyle name="Normal 4 2 2 3 2 3 3 2 5" xfId="20372" xr:uid="{0856781B-F7A5-49DC-AA4F-FDD35FC92393}"/>
    <cellStyle name="Normal 4 2 2 3 2 3 3 3" xfId="5547" xr:uid="{00000000-0005-0000-0000-000025120000}"/>
    <cellStyle name="Normal 4 2 2 3 2 3 3 3 2" xfId="13997" xr:uid="{FB789DC1-625C-4E36-AE86-6F7F5BACB9EA}"/>
    <cellStyle name="Normal 4 2 2 3 2 3 3 3 2 2" xfId="40171" xr:uid="{3FD3B458-D658-4265-8145-A60566535C74}"/>
    <cellStyle name="Normal 4 2 2 3 2 3 3 3 3" xfId="30892" xr:uid="{4A42B50A-D6D3-4B9B-8B6E-22C096552BB5}"/>
    <cellStyle name="Normal 4 2 2 3 2 3 3 3 4" xfId="22444" xr:uid="{5D4F66FC-5CFC-410E-88AA-803F4E0D946B}"/>
    <cellStyle name="Normal 4 2 2 3 2 3 3 4" xfId="9779" xr:uid="{816D31D3-DFBC-4799-8B89-504B32B6E866}"/>
    <cellStyle name="Normal 4 2 2 3 2 3 3 4 2" xfId="35954" xr:uid="{CFAD2183-1400-4EFB-A5F9-780388441B9A}"/>
    <cellStyle name="Normal 4 2 2 3 2 3 3 5" xfId="26674" xr:uid="{A04017DB-71DA-405C-8C66-D0EE71FFC4AF}"/>
    <cellStyle name="Normal 4 2 2 3 2 3 3 6" xfId="18227" xr:uid="{F40E849B-713D-4B0A-BC99-279935F57D98}"/>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0C50AD0A-A5E0-4826-9710-DC4CD3A70E59}"/>
    <cellStyle name="Normal 4 2 2 3 2 3 4 2 2 2 2" xfId="42729" xr:uid="{8597526A-F65E-4F81-8CFD-1F7152892FD2}"/>
    <cellStyle name="Normal 4 2 2 3 2 3 4 2 2 3" xfId="33450" xr:uid="{5DADC770-744B-489C-B709-D15477D264D6}"/>
    <cellStyle name="Normal 4 2 2 3 2 3 4 2 2 4" xfId="25002" xr:uid="{B97AAA49-639B-4479-B6D8-BCFCD27C00A5}"/>
    <cellStyle name="Normal 4 2 2 3 2 3 4 2 3" xfId="12337" xr:uid="{3C6A2E74-9E3C-4431-83BD-3D929E15D6B1}"/>
    <cellStyle name="Normal 4 2 2 3 2 3 4 2 3 2" xfId="38512" xr:uid="{15980F8E-F186-4D0A-B2FE-D6732A2500EE}"/>
    <cellStyle name="Normal 4 2 2 3 2 3 4 2 4" xfId="29232" xr:uid="{FC75C04D-2F62-4260-B0D8-C585AA255305}"/>
    <cellStyle name="Normal 4 2 2 3 2 3 4 2 5" xfId="20785" xr:uid="{3680538A-3608-4D95-BC7B-CC4C1E1940EE}"/>
    <cellStyle name="Normal 4 2 2 3 2 3 4 3" xfId="5960" xr:uid="{00000000-0005-0000-0000-000029120000}"/>
    <cellStyle name="Normal 4 2 2 3 2 3 4 3 2" xfId="14410" xr:uid="{921374A6-32E1-4AE6-A52E-24940641DD6F}"/>
    <cellStyle name="Normal 4 2 2 3 2 3 4 3 2 2" xfId="40584" xr:uid="{AC95014E-FB54-443B-8C31-B638E3543C6E}"/>
    <cellStyle name="Normal 4 2 2 3 2 3 4 3 3" xfId="31305" xr:uid="{3C09855D-0278-47D5-8CFC-B818BD976987}"/>
    <cellStyle name="Normal 4 2 2 3 2 3 4 3 4" xfId="22857" xr:uid="{A933C53C-4FFD-4901-A2A6-48802A696153}"/>
    <cellStyle name="Normal 4 2 2 3 2 3 4 4" xfId="10192" xr:uid="{88191245-549D-4838-86B0-1D0AB378C0F6}"/>
    <cellStyle name="Normal 4 2 2 3 2 3 4 4 2" xfId="36367" xr:uid="{06A03A44-EE25-466B-A7F4-96F4E77C4EF2}"/>
    <cellStyle name="Normal 4 2 2 3 2 3 4 5" xfId="27087" xr:uid="{5DEEEDA2-5C87-42C1-974C-4E286250E924}"/>
    <cellStyle name="Normal 4 2 2 3 2 3 4 6" xfId="18640" xr:uid="{B576A401-8D5F-45FE-A66A-409BCEA81E19}"/>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FA66E140-0AAE-444D-8FD9-73155FC917CC}"/>
    <cellStyle name="Normal 4 2 2 3 2 3 5 2 2 2 2" xfId="43142" xr:uid="{41F964F3-B3F7-4F56-ADEC-AD165E07C1BA}"/>
    <cellStyle name="Normal 4 2 2 3 2 3 5 2 2 3" xfId="33863" xr:uid="{BB6C93FF-3FC0-4C59-8F38-2F24E37B97AC}"/>
    <cellStyle name="Normal 4 2 2 3 2 3 5 2 2 4" xfId="25415" xr:uid="{2AF1A060-FA60-4D36-88B3-51DB65D37E61}"/>
    <cellStyle name="Normal 4 2 2 3 2 3 5 2 3" xfId="12750" xr:uid="{27478084-1259-47E1-AD3D-E65B7CC9B3AA}"/>
    <cellStyle name="Normal 4 2 2 3 2 3 5 2 3 2" xfId="38925" xr:uid="{4E1C2455-9547-4C99-AF99-06313A831D9E}"/>
    <cellStyle name="Normal 4 2 2 3 2 3 5 2 4" xfId="29645" xr:uid="{9033A9D9-77A1-4CB0-9C8D-8020E014EFA8}"/>
    <cellStyle name="Normal 4 2 2 3 2 3 5 2 5" xfId="21198" xr:uid="{28C9FD58-A2F3-4939-A06F-054D8CCBA63A}"/>
    <cellStyle name="Normal 4 2 2 3 2 3 5 3" xfId="6373" xr:uid="{00000000-0005-0000-0000-00002D120000}"/>
    <cellStyle name="Normal 4 2 2 3 2 3 5 3 2" xfId="14823" xr:uid="{51240B7F-8E44-4A0D-98A4-DE31D511A072}"/>
    <cellStyle name="Normal 4 2 2 3 2 3 5 3 2 2" xfId="40997" xr:uid="{7E50166E-9006-4780-83C4-73FA41A0AB58}"/>
    <cellStyle name="Normal 4 2 2 3 2 3 5 3 3" xfId="31718" xr:uid="{DB834CBB-6BA9-487C-A86F-86BBF12717CF}"/>
    <cellStyle name="Normal 4 2 2 3 2 3 5 3 4" xfId="23270" xr:uid="{DA80B093-27FD-4BC6-8F43-3D4584105E00}"/>
    <cellStyle name="Normal 4 2 2 3 2 3 5 4" xfId="10605" xr:uid="{A8CE0D6B-A9D6-47D3-B18D-7101E79BA727}"/>
    <cellStyle name="Normal 4 2 2 3 2 3 5 4 2" xfId="36780" xr:uid="{6CA4B16B-7718-4151-82CC-C1909092EA43}"/>
    <cellStyle name="Normal 4 2 2 3 2 3 5 5" xfId="27500" xr:uid="{0D1D889D-F6AA-42F5-A9AB-B26AFC41C2BA}"/>
    <cellStyle name="Normal 4 2 2 3 2 3 5 6" xfId="19053" xr:uid="{0EE91FCE-52C0-4AF5-B379-A1E79C94ADC5}"/>
    <cellStyle name="Normal 4 2 2 3 2 3 6" xfId="2503" xr:uid="{00000000-0005-0000-0000-00002E120000}"/>
    <cellStyle name="Normal 4 2 2 3 2 3 6 2" xfId="6786" xr:uid="{00000000-0005-0000-0000-00002F120000}"/>
    <cellStyle name="Normal 4 2 2 3 2 3 6 2 2" xfId="15236" xr:uid="{AF546D7C-3DA8-48C5-A6D6-A7F913D610A1}"/>
    <cellStyle name="Normal 4 2 2 3 2 3 6 2 2 2" xfId="41410" xr:uid="{7C33DEB2-4EF0-4B36-8754-1858DD68871A}"/>
    <cellStyle name="Normal 4 2 2 3 2 3 6 2 3" xfId="32131" xr:uid="{8B2ABC7C-5B5E-4F88-9BAD-3D3950E8ADD4}"/>
    <cellStyle name="Normal 4 2 2 3 2 3 6 2 4" xfId="23683" xr:uid="{B172DC3A-6DDA-4634-863A-51745E7237CA}"/>
    <cellStyle name="Normal 4 2 2 3 2 3 6 3" xfId="11018" xr:uid="{191559E5-0CDB-4E1A-A6C7-E93C0C76F38C}"/>
    <cellStyle name="Normal 4 2 2 3 2 3 6 3 2" xfId="37193" xr:uid="{38028633-293C-422A-AA87-BC068C39CE55}"/>
    <cellStyle name="Normal 4 2 2 3 2 3 6 4" xfId="27913" xr:uid="{3261170D-5956-422B-8FAF-852C2BB56C45}"/>
    <cellStyle name="Normal 4 2 2 3 2 3 6 5" xfId="19466" xr:uid="{4473BF3A-C498-46F2-BBCE-8150BF7FD4B4}"/>
    <cellStyle name="Normal 4 2 2 3 2 3 7" xfId="4721" xr:uid="{00000000-0005-0000-0000-000030120000}"/>
    <cellStyle name="Normal 4 2 2 3 2 3 7 2" xfId="13171" xr:uid="{000D89EA-2583-4186-8764-91BAD8A5D3E5}"/>
    <cellStyle name="Normal 4 2 2 3 2 3 7 2 2" xfId="39345" xr:uid="{2AA26490-4BFA-4E60-A5DD-1E8839607FBC}"/>
    <cellStyle name="Normal 4 2 2 3 2 3 7 3" xfId="30066" xr:uid="{1C121420-FA39-4330-AF9E-2FB598CBF854}"/>
    <cellStyle name="Normal 4 2 2 3 2 3 7 4" xfId="21618" xr:uid="{667B57F7-5C63-4195-A2CB-F6C804744B05}"/>
    <cellStyle name="Normal 4 2 2 3 2 3 8" xfId="8953" xr:uid="{88855052-0A26-4DBD-B714-2E5CCE5DDCFE}"/>
    <cellStyle name="Normal 4 2 2 3 2 3 8 2" xfId="35128" xr:uid="{01A9155D-8803-49FD-B75C-ED88EAFF6A50}"/>
    <cellStyle name="Normal 4 2 2 3 2 3 9" xfId="34295" xr:uid="{86D969FA-E36E-42D8-9BF2-11DFB554A9B6}"/>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E8EFDB44-2BD5-475E-BB9E-80224A55FB0C}"/>
    <cellStyle name="Normal 4 2 2 3 2 4 2 2 2 2" xfId="41900" xr:uid="{64EC2AF1-686E-404E-846D-520855E3C3EC}"/>
    <cellStyle name="Normal 4 2 2 3 2 4 2 2 3" xfId="32621" xr:uid="{678DB099-97B3-4297-8C9D-7BBD6F35303A}"/>
    <cellStyle name="Normal 4 2 2 3 2 4 2 2 4" xfId="24173" xr:uid="{8D01F2F7-A0A1-4708-BBA1-AA38F4017A2F}"/>
    <cellStyle name="Normal 4 2 2 3 2 4 2 3" xfId="11508" xr:uid="{522769E5-4111-4237-ABE6-FFF2C085A7DC}"/>
    <cellStyle name="Normal 4 2 2 3 2 4 2 3 2" xfId="37683" xr:uid="{90CAB0CE-94CF-4FA2-AC28-FF9AC0BFF951}"/>
    <cellStyle name="Normal 4 2 2 3 2 4 2 4" xfId="28403" xr:uid="{7F926F96-AE7E-4DCA-9732-B0F950B8B5E7}"/>
    <cellStyle name="Normal 4 2 2 3 2 4 2 5" xfId="19956" xr:uid="{9A7BA9D5-1E88-4031-972F-EEB0E629010A}"/>
    <cellStyle name="Normal 4 2 2 3 2 4 3" xfId="5131" xr:uid="{00000000-0005-0000-0000-000034120000}"/>
    <cellStyle name="Normal 4 2 2 3 2 4 3 2" xfId="13581" xr:uid="{2868D28B-02AA-4649-9D91-51703097D4BC}"/>
    <cellStyle name="Normal 4 2 2 3 2 4 3 2 2" xfId="39755" xr:uid="{7A7AD6F8-1A4D-44C8-ACF4-CC281B4FBA61}"/>
    <cellStyle name="Normal 4 2 2 3 2 4 3 3" xfId="30476" xr:uid="{D2803B7A-8DA1-42AD-8259-88E623E68704}"/>
    <cellStyle name="Normal 4 2 2 3 2 4 3 4" xfId="22028" xr:uid="{75892158-B481-435B-B01B-C86F75A81EF4}"/>
    <cellStyle name="Normal 4 2 2 3 2 4 4" xfId="9363" xr:uid="{F3A5FE45-38F7-4A49-8A61-89E69B178FBD}"/>
    <cellStyle name="Normal 4 2 2 3 2 4 4 2" xfId="35538" xr:uid="{B0F03830-1A09-476A-B378-40822BE4C0FE}"/>
    <cellStyle name="Normal 4 2 2 3 2 4 5" xfId="34710" xr:uid="{28EB62A8-7F2D-4FD4-B62F-84007C7FFCFE}"/>
    <cellStyle name="Normal 4 2 2 3 2 4 6" xfId="26258" xr:uid="{1660E3F2-A90F-4D4C-9327-0154BA34945F}"/>
    <cellStyle name="Normal 4 2 2 3 2 4 7" xfId="17811" xr:uid="{9F19C87C-1DB8-47CB-A2C0-50334A49633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5AD8341A-75E3-46AE-9014-E47F120940F6}"/>
    <cellStyle name="Normal 4 2 2 3 2 5 2 2 2 2" xfId="42313" xr:uid="{5D892A02-BCB7-46B1-B53C-EDC813AD912B}"/>
    <cellStyle name="Normal 4 2 2 3 2 5 2 2 3" xfId="33034" xr:uid="{686734EA-C343-4295-B2F8-6B6C8FEC98F5}"/>
    <cellStyle name="Normal 4 2 2 3 2 5 2 2 4" xfId="24586" xr:uid="{CB0D5239-4238-48A6-8009-97D32B31CF07}"/>
    <cellStyle name="Normal 4 2 2 3 2 5 2 3" xfId="11921" xr:uid="{03ECB4DC-3EF7-41BD-B566-D069795F319C}"/>
    <cellStyle name="Normal 4 2 2 3 2 5 2 3 2" xfId="38096" xr:uid="{38D7F261-D8EC-46AC-8F4E-017506D8AF40}"/>
    <cellStyle name="Normal 4 2 2 3 2 5 2 4" xfId="28816" xr:uid="{2812900F-7A2B-4876-A535-D7C06E1D8205}"/>
    <cellStyle name="Normal 4 2 2 3 2 5 2 5" xfId="20369" xr:uid="{56FB5ADD-C0C3-4C68-A537-A384FE3BA041}"/>
    <cellStyle name="Normal 4 2 2 3 2 5 3" xfId="5544" xr:uid="{00000000-0005-0000-0000-000038120000}"/>
    <cellStyle name="Normal 4 2 2 3 2 5 3 2" xfId="13994" xr:uid="{9CA3D0E7-25A7-4C40-A730-DCAFCA81EEE9}"/>
    <cellStyle name="Normal 4 2 2 3 2 5 3 2 2" xfId="40168" xr:uid="{D52A7AA0-C8E1-48BF-9259-8A4BD461C2A1}"/>
    <cellStyle name="Normal 4 2 2 3 2 5 3 3" xfId="30889" xr:uid="{8F920E0D-E22F-4493-BB9E-C45713B0E9BC}"/>
    <cellStyle name="Normal 4 2 2 3 2 5 3 4" xfId="22441" xr:uid="{9CD8F648-4392-454D-B691-D7B916919F38}"/>
    <cellStyle name="Normal 4 2 2 3 2 5 4" xfId="9776" xr:uid="{15229206-ACA3-4FBF-A1BF-3B842AC1330D}"/>
    <cellStyle name="Normal 4 2 2 3 2 5 4 2" xfId="35951" xr:uid="{626A8B74-227F-49B5-B567-DCDBEC5F45BE}"/>
    <cellStyle name="Normal 4 2 2 3 2 5 5" xfId="26671" xr:uid="{2195F879-1962-465F-93A0-9ACE739A999A}"/>
    <cellStyle name="Normal 4 2 2 3 2 5 6" xfId="18224" xr:uid="{90A9F69B-D41A-4F2E-9842-77095BF39A84}"/>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E77E5BD8-6120-4563-96D7-FD4F2B486603}"/>
    <cellStyle name="Normal 4 2 2 3 2 6 2 2 2 2" xfId="42726" xr:uid="{C60C298F-C266-447D-873B-8AEA9DF6BCBF}"/>
    <cellStyle name="Normal 4 2 2 3 2 6 2 2 3" xfId="33447" xr:uid="{B0A5C698-60F6-46DD-A018-A77F665C827F}"/>
    <cellStyle name="Normal 4 2 2 3 2 6 2 2 4" xfId="24999" xr:uid="{9C45FC11-DB45-4AEE-900A-69E1598D58BD}"/>
    <cellStyle name="Normal 4 2 2 3 2 6 2 3" xfId="12334" xr:uid="{1B37C214-C580-4C0D-BFB9-DC2A920D907D}"/>
    <cellStyle name="Normal 4 2 2 3 2 6 2 3 2" xfId="38509" xr:uid="{6502A160-8B64-4FCB-BB20-0602DA534CF2}"/>
    <cellStyle name="Normal 4 2 2 3 2 6 2 4" xfId="29229" xr:uid="{32DE3093-AF3A-438E-A3CA-334B306545E4}"/>
    <cellStyle name="Normal 4 2 2 3 2 6 2 5" xfId="20782" xr:uid="{F5B7D2D4-E7DA-402F-9EB4-59AD8B78D6FF}"/>
    <cellStyle name="Normal 4 2 2 3 2 6 3" xfId="5957" xr:uid="{00000000-0005-0000-0000-00003C120000}"/>
    <cellStyle name="Normal 4 2 2 3 2 6 3 2" xfId="14407" xr:uid="{D0655EBC-707C-48F8-94C2-4B11B221D1A3}"/>
    <cellStyle name="Normal 4 2 2 3 2 6 3 2 2" xfId="40581" xr:uid="{F5CEA9F4-B9B4-48C0-B9CC-531372C7BC56}"/>
    <cellStyle name="Normal 4 2 2 3 2 6 3 3" xfId="31302" xr:uid="{F8802E62-1057-4091-9D77-EC224588F48F}"/>
    <cellStyle name="Normal 4 2 2 3 2 6 3 4" xfId="22854" xr:uid="{91C20DD3-2943-41F1-9756-6F4F1E1A83B6}"/>
    <cellStyle name="Normal 4 2 2 3 2 6 4" xfId="10189" xr:uid="{4D234A3C-9B75-4E0C-BCBE-56401728F896}"/>
    <cellStyle name="Normal 4 2 2 3 2 6 4 2" xfId="36364" xr:uid="{0C6B61C4-01C1-44A0-8092-711B35C3B143}"/>
    <cellStyle name="Normal 4 2 2 3 2 6 5" xfId="27084" xr:uid="{7A0669C3-3654-4EB4-8D64-72C12B5785EA}"/>
    <cellStyle name="Normal 4 2 2 3 2 6 6" xfId="18637" xr:uid="{6CBB4BC3-3232-4929-82FA-4F22BB0BA706}"/>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B5B3DF37-E963-4783-8084-A249C7D53FE5}"/>
    <cellStyle name="Normal 4 2 2 3 2 7 2 2 2 2" xfId="43139" xr:uid="{C344A9A2-A846-46D4-9329-C63DC47EE7F9}"/>
    <cellStyle name="Normal 4 2 2 3 2 7 2 2 3" xfId="33860" xr:uid="{41345CEA-9D94-48EA-A9AE-E433FC0D9E58}"/>
    <cellStyle name="Normal 4 2 2 3 2 7 2 2 4" xfId="25412" xr:uid="{1F2840B8-084E-41B6-AC86-9890CB7979E8}"/>
    <cellStyle name="Normal 4 2 2 3 2 7 2 3" xfId="12747" xr:uid="{16E0E80A-0CB8-4630-8F2E-3DB6D8B2885B}"/>
    <cellStyle name="Normal 4 2 2 3 2 7 2 3 2" xfId="38922" xr:uid="{84EA414A-D617-41AE-9EE1-EC841E5A9A0F}"/>
    <cellStyle name="Normal 4 2 2 3 2 7 2 4" xfId="29642" xr:uid="{2E11BEE8-5863-4EAA-B29A-E0AB122824EC}"/>
    <cellStyle name="Normal 4 2 2 3 2 7 2 5" xfId="21195" xr:uid="{4056650A-7C90-4859-B27E-BE6C0FD9BA98}"/>
    <cellStyle name="Normal 4 2 2 3 2 7 3" xfId="6370" xr:uid="{00000000-0005-0000-0000-000040120000}"/>
    <cellStyle name="Normal 4 2 2 3 2 7 3 2" xfId="14820" xr:uid="{F3722664-2A10-48F1-9F71-68194E815D69}"/>
    <cellStyle name="Normal 4 2 2 3 2 7 3 2 2" xfId="40994" xr:uid="{39CCD628-1A91-4223-A674-5A3F37986230}"/>
    <cellStyle name="Normal 4 2 2 3 2 7 3 3" xfId="31715" xr:uid="{BC34B5D6-8C05-434C-8062-01BAFBA400B4}"/>
    <cellStyle name="Normal 4 2 2 3 2 7 3 4" xfId="23267" xr:uid="{3832230D-4F3C-45E8-9E14-A35972E1376C}"/>
    <cellStyle name="Normal 4 2 2 3 2 7 4" xfId="10602" xr:uid="{735D2CAF-E086-4D2F-97B7-B5D48D561253}"/>
    <cellStyle name="Normal 4 2 2 3 2 7 4 2" xfId="36777" xr:uid="{739137EA-6134-4DC9-B651-E5C3F9856BF6}"/>
    <cellStyle name="Normal 4 2 2 3 2 7 5" xfId="27497" xr:uid="{1815861E-5214-4FCE-A9FB-B367C28CD221}"/>
    <cellStyle name="Normal 4 2 2 3 2 7 6" xfId="19050" xr:uid="{E1168B36-7FC8-467B-AA75-0ECA39E95326}"/>
    <cellStyle name="Normal 4 2 2 3 2 8" xfId="2500" xr:uid="{00000000-0005-0000-0000-000041120000}"/>
    <cellStyle name="Normal 4 2 2 3 2 8 2" xfId="6783" xr:uid="{00000000-0005-0000-0000-000042120000}"/>
    <cellStyle name="Normal 4 2 2 3 2 8 2 2" xfId="15233" xr:uid="{5FD4C2AE-2EE6-443B-99A3-23680EE3B27C}"/>
    <cellStyle name="Normal 4 2 2 3 2 8 2 2 2" xfId="41407" xr:uid="{25F3DAC6-004A-40ED-9C57-419338FBC777}"/>
    <cellStyle name="Normal 4 2 2 3 2 8 2 3" xfId="32128" xr:uid="{9680710F-7F0D-47BB-9D29-C0BB61553D8A}"/>
    <cellStyle name="Normal 4 2 2 3 2 8 2 4" xfId="23680" xr:uid="{2065813E-039C-438B-A999-4C30C51B8DAA}"/>
    <cellStyle name="Normal 4 2 2 3 2 8 3" xfId="11015" xr:uid="{350B60AA-ED6C-4360-8D64-14F95F3AD3E7}"/>
    <cellStyle name="Normal 4 2 2 3 2 8 3 2" xfId="37190" xr:uid="{1ACEBCC4-C114-464A-AFB0-C60990282C9E}"/>
    <cellStyle name="Normal 4 2 2 3 2 8 4" xfId="27910" xr:uid="{3B859A69-3A16-4150-B064-C5F5F462C946}"/>
    <cellStyle name="Normal 4 2 2 3 2 8 5" xfId="19463" xr:uid="{BDD87253-74AD-4892-9478-E67D7E1B4352}"/>
    <cellStyle name="Normal 4 2 2 3 2 9" xfId="4718" xr:uid="{00000000-0005-0000-0000-000043120000}"/>
    <cellStyle name="Normal 4 2 2 3 2 9 2" xfId="13168" xr:uid="{D7113C01-12FF-47B5-81FD-EDDF3FFF7074}"/>
    <cellStyle name="Normal 4 2 2 3 2 9 2 2" xfId="39342" xr:uid="{CCF77B5F-9D0C-480A-AF75-501B9725F8C1}"/>
    <cellStyle name="Normal 4 2 2 3 2 9 3" xfId="30063" xr:uid="{4B4F6B95-0CDC-4788-A767-08A35C5AA5E8}"/>
    <cellStyle name="Normal 4 2 2 3 2 9 4" xfId="21615" xr:uid="{24833EE9-DAE6-4C05-97B3-EE9ACDD8C5B0}"/>
    <cellStyle name="Normal 4 2 2 3 3" xfId="344" xr:uid="{00000000-0005-0000-0000-000044120000}"/>
    <cellStyle name="Normal 4 2 2 3 3 10" xfId="34296" xr:uid="{EAA84437-2A56-4CA8-B4E3-5C3C6C89A5FD}"/>
    <cellStyle name="Normal 4 2 2 3 3 11" xfId="25849" xr:uid="{D1D893D8-7155-4389-9A43-B67A8C4D882D}"/>
    <cellStyle name="Normal 4 2 2 3 3 12" xfId="17402" xr:uid="{6CB456B3-070C-40F1-BEA9-B315D0DEBF85}"/>
    <cellStyle name="Normal 4 2 2 3 3 2" xfId="345" xr:uid="{00000000-0005-0000-0000-000045120000}"/>
    <cellStyle name="Normal 4 2 2 3 3 2 10" xfId="25850" xr:uid="{5EB20142-BA7A-4A96-8068-0A324549C0C6}"/>
    <cellStyle name="Normal 4 2 2 3 3 2 11" xfId="17403" xr:uid="{336E66EC-B4C7-4FE3-9C4D-F807368BA1E1}"/>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996171E5-2F46-46B4-B974-35C56EFF7993}"/>
    <cellStyle name="Normal 4 2 2 3 3 2 2 2 2 2 2" xfId="41905" xr:uid="{800F2C73-071F-4647-A7B5-E6CD72DD8D4A}"/>
    <cellStyle name="Normal 4 2 2 3 3 2 2 2 2 3" xfId="32626" xr:uid="{280AE059-AA9F-4493-A131-93A0FB434208}"/>
    <cellStyle name="Normal 4 2 2 3 3 2 2 2 2 4" xfId="24178" xr:uid="{95651A78-4703-4387-9860-0ECD837324F4}"/>
    <cellStyle name="Normal 4 2 2 3 3 2 2 2 3" xfId="11513" xr:uid="{E9B192FE-615C-44D2-8B55-B2E378D96722}"/>
    <cellStyle name="Normal 4 2 2 3 3 2 2 2 3 2" xfId="37688" xr:uid="{3D0568E3-82FA-44A9-AE86-3EE68FC8CFF5}"/>
    <cellStyle name="Normal 4 2 2 3 3 2 2 2 4" xfId="28408" xr:uid="{12D6FC11-5833-4CA8-BE41-C8065E851E3B}"/>
    <cellStyle name="Normal 4 2 2 3 3 2 2 2 5" xfId="19961" xr:uid="{DEEA124E-511A-4D5C-A7D6-68BB3F67AA56}"/>
    <cellStyle name="Normal 4 2 2 3 3 2 2 3" xfId="5136" xr:uid="{00000000-0005-0000-0000-000049120000}"/>
    <cellStyle name="Normal 4 2 2 3 3 2 2 3 2" xfId="13586" xr:uid="{C81677D9-BE2B-40A9-A6BA-C6A6E1D1333C}"/>
    <cellStyle name="Normal 4 2 2 3 3 2 2 3 2 2" xfId="39760" xr:uid="{B7E393C7-2BEC-4FE1-8420-D1CC0816B5CF}"/>
    <cellStyle name="Normal 4 2 2 3 3 2 2 3 3" xfId="30481" xr:uid="{3F4F7C70-C055-4E39-BC9F-89010B187F37}"/>
    <cellStyle name="Normal 4 2 2 3 3 2 2 3 4" xfId="22033" xr:uid="{2D70DA07-0017-4A54-8660-53A0F79D6B85}"/>
    <cellStyle name="Normal 4 2 2 3 3 2 2 4" xfId="9368" xr:uid="{E7FB137C-329D-4CEB-AD54-3F3AB8180D4E}"/>
    <cellStyle name="Normal 4 2 2 3 3 2 2 4 2" xfId="35543" xr:uid="{3D07C3C7-B569-4678-9DC9-5729E02A6A86}"/>
    <cellStyle name="Normal 4 2 2 3 3 2 2 5" xfId="34715" xr:uid="{5F3420E5-A0E0-4E95-954E-B971562F27FB}"/>
    <cellStyle name="Normal 4 2 2 3 3 2 2 6" xfId="26263" xr:uid="{9D6A3551-D4C2-4DF3-BCEF-3591D923CC13}"/>
    <cellStyle name="Normal 4 2 2 3 3 2 2 7" xfId="17816" xr:uid="{132FEE2A-7E3D-4E77-8562-6A62851508E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ACE09E8C-143E-4F6E-AD38-EF398181BEEF}"/>
    <cellStyle name="Normal 4 2 2 3 3 2 3 2 2 2 2" xfId="42318" xr:uid="{C8D574C5-E32F-4148-99CE-7027828B3A34}"/>
    <cellStyle name="Normal 4 2 2 3 3 2 3 2 2 3" xfId="33039" xr:uid="{F817952C-2AA2-491D-8320-7BC445148956}"/>
    <cellStyle name="Normal 4 2 2 3 3 2 3 2 2 4" xfId="24591" xr:uid="{FA48AB58-E1FC-499C-9839-D3C4BEE1F561}"/>
    <cellStyle name="Normal 4 2 2 3 3 2 3 2 3" xfId="11926" xr:uid="{F2806BB8-E64C-4717-94FC-A00C8CC7874C}"/>
    <cellStyle name="Normal 4 2 2 3 3 2 3 2 3 2" xfId="38101" xr:uid="{9A9BDC66-1D1D-4613-AA8C-C8C50FB0D999}"/>
    <cellStyle name="Normal 4 2 2 3 3 2 3 2 4" xfId="28821" xr:uid="{66273265-095F-41A4-8306-606D627FF65F}"/>
    <cellStyle name="Normal 4 2 2 3 3 2 3 2 5" xfId="20374" xr:uid="{2BA0E3D3-9B2E-4FD6-BC84-1035CCB18350}"/>
    <cellStyle name="Normal 4 2 2 3 3 2 3 3" xfId="5549" xr:uid="{00000000-0005-0000-0000-00004D120000}"/>
    <cellStyle name="Normal 4 2 2 3 3 2 3 3 2" xfId="13999" xr:uid="{F7967594-2CCA-46A7-A1B0-912ACEDDCDF3}"/>
    <cellStyle name="Normal 4 2 2 3 3 2 3 3 2 2" xfId="40173" xr:uid="{D51BF6BC-5E4E-4EF2-92AE-31D85D2083A0}"/>
    <cellStyle name="Normal 4 2 2 3 3 2 3 3 3" xfId="30894" xr:uid="{7380A5B7-9B57-4711-A5F8-09CA79A347AA}"/>
    <cellStyle name="Normal 4 2 2 3 3 2 3 3 4" xfId="22446" xr:uid="{A749728A-69A9-4729-8D3F-3E2D04260CF7}"/>
    <cellStyle name="Normal 4 2 2 3 3 2 3 4" xfId="9781" xr:uid="{E52A905D-C27F-4232-9A3C-8A2D59587F28}"/>
    <cellStyle name="Normal 4 2 2 3 3 2 3 4 2" xfId="35956" xr:uid="{1A138ED4-CA65-4484-8FA1-B6DF743CD2C6}"/>
    <cellStyle name="Normal 4 2 2 3 3 2 3 5" xfId="26676" xr:uid="{A830C5B9-CB83-481B-B783-3E6BA1F21BC6}"/>
    <cellStyle name="Normal 4 2 2 3 3 2 3 6" xfId="18229" xr:uid="{61875DAB-25E4-4FEB-B4EF-67812988D67A}"/>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C03B3013-C4E0-40C8-AD4E-513DF218E4CB}"/>
    <cellStyle name="Normal 4 2 2 3 3 2 4 2 2 2 2" xfId="42731" xr:uid="{1076DAD2-CCC2-42A0-9A77-735BD34BE446}"/>
    <cellStyle name="Normal 4 2 2 3 3 2 4 2 2 3" xfId="33452" xr:uid="{43BA6AD1-B376-4BAB-B785-3875353FDD88}"/>
    <cellStyle name="Normal 4 2 2 3 3 2 4 2 2 4" xfId="25004" xr:uid="{3A4788A5-2B2A-4AF9-A1AA-B806C587DC6D}"/>
    <cellStyle name="Normal 4 2 2 3 3 2 4 2 3" xfId="12339" xr:uid="{62968188-3BD5-4075-B462-27B81111CFD7}"/>
    <cellStyle name="Normal 4 2 2 3 3 2 4 2 3 2" xfId="38514" xr:uid="{7F975A56-35FB-4372-A3C4-C355E20A4590}"/>
    <cellStyle name="Normal 4 2 2 3 3 2 4 2 4" xfId="29234" xr:uid="{3C2FEA32-CF18-44F4-9975-F9D37F7FDFD4}"/>
    <cellStyle name="Normal 4 2 2 3 3 2 4 2 5" xfId="20787" xr:uid="{19F2DB92-413F-428D-873C-95412766EDA7}"/>
    <cellStyle name="Normal 4 2 2 3 3 2 4 3" xfId="5962" xr:uid="{00000000-0005-0000-0000-000051120000}"/>
    <cellStyle name="Normal 4 2 2 3 3 2 4 3 2" xfId="14412" xr:uid="{5C3FCECB-2A90-4568-A6AF-7B2DBFFF7DC3}"/>
    <cellStyle name="Normal 4 2 2 3 3 2 4 3 2 2" xfId="40586" xr:uid="{E7A569A1-B004-4D08-98B7-CD84F72B214A}"/>
    <cellStyle name="Normal 4 2 2 3 3 2 4 3 3" xfId="31307" xr:uid="{BA47C848-F0A2-46D7-AD78-6A4ABC329CA1}"/>
    <cellStyle name="Normal 4 2 2 3 3 2 4 3 4" xfId="22859" xr:uid="{42C8BF86-CCAB-4018-88F3-B65560B56DF7}"/>
    <cellStyle name="Normal 4 2 2 3 3 2 4 4" xfId="10194" xr:uid="{B6D607A6-A7EF-44DE-8285-C56319D3A7BE}"/>
    <cellStyle name="Normal 4 2 2 3 3 2 4 4 2" xfId="36369" xr:uid="{35876B41-50DB-4EC1-B814-7B33A3A87BAE}"/>
    <cellStyle name="Normal 4 2 2 3 3 2 4 5" xfId="27089" xr:uid="{6BAB72C3-67BF-4696-9BA2-B47F798AA08D}"/>
    <cellStyle name="Normal 4 2 2 3 3 2 4 6" xfId="18642" xr:uid="{CEFB304D-A4EB-4B55-8794-09041EA0DE84}"/>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22A4ACDA-E286-4DA1-8C75-B0F28BA01A90}"/>
    <cellStyle name="Normal 4 2 2 3 3 2 5 2 2 2 2" xfId="43144" xr:uid="{3E926EB4-1995-4A84-910E-78AE96771649}"/>
    <cellStyle name="Normal 4 2 2 3 3 2 5 2 2 3" xfId="33865" xr:uid="{AE045273-B71B-44B1-B156-F927D9284DFC}"/>
    <cellStyle name="Normal 4 2 2 3 3 2 5 2 2 4" xfId="25417" xr:uid="{2F990059-E1C3-40E1-B799-10F6C5ADFFF0}"/>
    <cellStyle name="Normal 4 2 2 3 3 2 5 2 3" xfId="12752" xr:uid="{53EE4817-11AC-46D6-819A-158A25C74D81}"/>
    <cellStyle name="Normal 4 2 2 3 3 2 5 2 3 2" xfId="38927" xr:uid="{536F9669-B812-4C92-AF15-EFD733FD8D4A}"/>
    <cellStyle name="Normal 4 2 2 3 3 2 5 2 4" xfId="29647" xr:uid="{7F5451BB-F838-4027-BD68-1E252B0955F5}"/>
    <cellStyle name="Normal 4 2 2 3 3 2 5 2 5" xfId="21200" xr:uid="{663D4824-E8D3-4FFB-BFE6-D2DE5BC15AB0}"/>
    <cellStyle name="Normal 4 2 2 3 3 2 5 3" xfId="6375" xr:uid="{00000000-0005-0000-0000-000055120000}"/>
    <cellStyle name="Normal 4 2 2 3 3 2 5 3 2" xfId="14825" xr:uid="{8A424E42-3B47-42BC-A9E3-54C11FD9D3E3}"/>
    <cellStyle name="Normal 4 2 2 3 3 2 5 3 2 2" xfId="40999" xr:uid="{AB98D13D-E58A-473D-B5E1-BD2455587EB9}"/>
    <cellStyle name="Normal 4 2 2 3 3 2 5 3 3" xfId="31720" xr:uid="{A5F847FC-E2C0-402F-8F1A-F1A23E879779}"/>
    <cellStyle name="Normal 4 2 2 3 3 2 5 3 4" xfId="23272" xr:uid="{7550537F-0FD5-4A49-BE58-9D12B7DFBDA4}"/>
    <cellStyle name="Normal 4 2 2 3 3 2 5 4" xfId="10607" xr:uid="{BB313FF2-BA3E-4CB7-8F8F-209C8ADD7998}"/>
    <cellStyle name="Normal 4 2 2 3 3 2 5 4 2" xfId="36782" xr:uid="{DE8C05E8-3AC2-4825-BE2E-C0DFB415604B}"/>
    <cellStyle name="Normal 4 2 2 3 3 2 5 5" xfId="27502" xr:uid="{6F07C70D-F03E-4480-AA84-6124E007E15E}"/>
    <cellStyle name="Normal 4 2 2 3 3 2 5 6" xfId="19055" xr:uid="{ACCDC7A5-B7E6-41D8-9F2D-C0FE4370FA28}"/>
    <cellStyle name="Normal 4 2 2 3 3 2 6" xfId="2505" xr:uid="{00000000-0005-0000-0000-000056120000}"/>
    <cellStyle name="Normal 4 2 2 3 3 2 6 2" xfId="6788" xr:uid="{00000000-0005-0000-0000-000057120000}"/>
    <cellStyle name="Normal 4 2 2 3 3 2 6 2 2" xfId="15238" xr:uid="{34521067-72A3-4A56-84E5-C1612CB9C1F9}"/>
    <cellStyle name="Normal 4 2 2 3 3 2 6 2 2 2" xfId="41412" xr:uid="{71506AFE-3132-4BA6-BAD9-F11D99C83191}"/>
    <cellStyle name="Normal 4 2 2 3 3 2 6 2 3" xfId="32133" xr:uid="{05933B2E-B270-4EEE-B362-30E7E43EAD0F}"/>
    <cellStyle name="Normal 4 2 2 3 3 2 6 2 4" xfId="23685" xr:uid="{0BDFB3A8-09F2-4EED-BAF8-178E19F8771E}"/>
    <cellStyle name="Normal 4 2 2 3 3 2 6 3" xfId="11020" xr:uid="{B5F0E38D-B4FE-44BB-81AF-8474DDCF6281}"/>
    <cellStyle name="Normal 4 2 2 3 3 2 6 3 2" xfId="37195" xr:uid="{333FF1E1-9F8E-410C-92C4-78B60ECDAC1F}"/>
    <cellStyle name="Normal 4 2 2 3 3 2 6 4" xfId="27915" xr:uid="{7D932808-CE26-4F8A-A79A-FC6A64426C31}"/>
    <cellStyle name="Normal 4 2 2 3 3 2 6 5" xfId="19468" xr:uid="{5B0D14EF-E206-408D-B30F-31E100A4F8F9}"/>
    <cellStyle name="Normal 4 2 2 3 3 2 7" xfId="4723" xr:uid="{00000000-0005-0000-0000-000058120000}"/>
    <cellStyle name="Normal 4 2 2 3 3 2 7 2" xfId="13173" xr:uid="{5C473A09-287F-4BC8-8A59-743B17A3CC5E}"/>
    <cellStyle name="Normal 4 2 2 3 3 2 7 2 2" xfId="39347" xr:uid="{0424E378-919F-4A7C-9F9F-A2A1B264DF06}"/>
    <cellStyle name="Normal 4 2 2 3 3 2 7 3" xfId="30068" xr:uid="{E6429630-DF87-4912-9FC1-98AA909A4D41}"/>
    <cellStyle name="Normal 4 2 2 3 3 2 7 4" xfId="21620" xr:uid="{D948A284-0C39-49D8-8E66-F0C5A939C85B}"/>
    <cellStyle name="Normal 4 2 2 3 3 2 8" xfId="8955" xr:uid="{07BA1E32-C03B-49BE-9413-3403A41FD80D}"/>
    <cellStyle name="Normal 4 2 2 3 3 2 8 2" xfId="35130" xr:uid="{F8652A9B-8117-4F08-9B85-5ECD29A4AC74}"/>
    <cellStyle name="Normal 4 2 2 3 3 2 9" xfId="34297" xr:uid="{C132C596-D25B-4207-9EF4-317AFCCCABB8}"/>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9D1039BC-72F9-4BD2-B9C4-2056A760B236}"/>
    <cellStyle name="Normal 4 2 2 3 3 3 2 2 2 2" xfId="41904" xr:uid="{736F8D46-E7FB-4500-AFA1-542F94C5AAA2}"/>
    <cellStyle name="Normal 4 2 2 3 3 3 2 2 3" xfId="32625" xr:uid="{161A067D-3AF1-4C26-B16B-D998D4FDE11A}"/>
    <cellStyle name="Normal 4 2 2 3 3 3 2 2 4" xfId="24177" xr:uid="{5181BC4F-6524-406C-984D-6362C78D17A7}"/>
    <cellStyle name="Normal 4 2 2 3 3 3 2 3" xfId="11512" xr:uid="{BBB309BE-B8FA-4D3E-9127-185E2F5E35A0}"/>
    <cellStyle name="Normal 4 2 2 3 3 3 2 3 2" xfId="37687" xr:uid="{FC59608C-D117-43B1-B3B5-E5D1225BF1E0}"/>
    <cellStyle name="Normal 4 2 2 3 3 3 2 4" xfId="28407" xr:uid="{7931215A-9267-47EB-9B2E-95CC0082D21E}"/>
    <cellStyle name="Normal 4 2 2 3 3 3 2 5" xfId="19960" xr:uid="{803F8780-27B7-434B-B52E-9C826A0A2551}"/>
    <cellStyle name="Normal 4 2 2 3 3 3 3" xfId="5135" xr:uid="{00000000-0005-0000-0000-00005C120000}"/>
    <cellStyle name="Normal 4 2 2 3 3 3 3 2" xfId="13585" xr:uid="{DB920271-9D7F-4D74-BB06-9A834F694F6E}"/>
    <cellStyle name="Normal 4 2 2 3 3 3 3 2 2" xfId="39759" xr:uid="{0E07E02F-B0C6-49A9-8BAA-7B7571462317}"/>
    <cellStyle name="Normal 4 2 2 3 3 3 3 3" xfId="30480" xr:uid="{5149511B-80A3-4259-9718-6E2FA77F8795}"/>
    <cellStyle name="Normal 4 2 2 3 3 3 3 4" xfId="22032" xr:uid="{E05F150A-877B-4670-8DE4-7B56061ABB31}"/>
    <cellStyle name="Normal 4 2 2 3 3 3 4" xfId="9367" xr:uid="{9ECA7347-F93E-44DE-9C06-9505C4A995EC}"/>
    <cellStyle name="Normal 4 2 2 3 3 3 4 2" xfId="35542" xr:uid="{54BE1A4E-2878-42F5-8880-46AAEE932D15}"/>
    <cellStyle name="Normal 4 2 2 3 3 3 5" xfId="34714" xr:uid="{41A243A0-DADA-47A4-BE97-49B9AA91F837}"/>
    <cellStyle name="Normal 4 2 2 3 3 3 6" xfId="26262" xr:uid="{5DF4FDA4-3472-4440-B91D-868CE155B805}"/>
    <cellStyle name="Normal 4 2 2 3 3 3 7" xfId="17815" xr:uid="{D35CA60E-1D18-4D3A-9D52-DE045BA168E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B272CC84-EE9A-47EE-9A64-A79AA4FD1A21}"/>
    <cellStyle name="Normal 4 2 2 3 3 4 2 2 2 2" xfId="42317" xr:uid="{E988C37A-3F1A-4746-9F70-5497D702C459}"/>
    <cellStyle name="Normal 4 2 2 3 3 4 2 2 3" xfId="33038" xr:uid="{B4E565AF-B240-48EA-BA6F-54B27EDDF1FF}"/>
    <cellStyle name="Normal 4 2 2 3 3 4 2 2 4" xfId="24590" xr:uid="{0B38C113-0A48-4709-972D-2E0870B91566}"/>
    <cellStyle name="Normal 4 2 2 3 3 4 2 3" xfId="11925" xr:uid="{B6BFE8F0-B5A2-4D2C-95AB-4B8A89E99E12}"/>
    <cellStyle name="Normal 4 2 2 3 3 4 2 3 2" xfId="38100" xr:uid="{9E9525D6-FCA7-4BD5-9052-4FE6D83417D3}"/>
    <cellStyle name="Normal 4 2 2 3 3 4 2 4" xfId="28820" xr:uid="{83BF8B61-325D-468E-B85D-85013A8495FE}"/>
    <cellStyle name="Normal 4 2 2 3 3 4 2 5" xfId="20373" xr:uid="{7F770798-2C05-48F1-82D5-1FE36732F425}"/>
    <cellStyle name="Normal 4 2 2 3 3 4 3" xfId="5548" xr:uid="{00000000-0005-0000-0000-000060120000}"/>
    <cellStyle name="Normal 4 2 2 3 3 4 3 2" xfId="13998" xr:uid="{F30A06CB-9CF7-4C5D-9A18-6B6FF012782F}"/>
    <cellStyle name="Normal 4 2 2 3 3 4 3 2 2" xfId="40172" xr:uid="{88F24F56-A662-4C44-9D87-544BF8191CA7}"/>
    <cellStyle name="Normal 4 2 2 3 3 4 3 3" xfId="30893" xr:uid="{DA6EFE50-8FAB-4C80-B79F-5DDFF676CDC8}"/>
    <cellStyle name="Normal 4 2 2 3 3 4 3 4" xfId="22445" xr:uid="{DE24EE17-7A36-441D-B5A5-6368A4927DF1}"/>
    <cellStyle name="Normal 4 2 2 3 3 4 4" xfId="9780" xr:uid="{33ADBC0D-1D20-4E6A-8E0C-C12E884254ED}"/>
    <cellStyle name="Normal 4 2 2 3 3 4 4 2" xfId="35955" xr:uid="{9BBAD8F6-AC94-4581-8A24-30A69F5C8950}"/>
    <cellStyle name="Normal 4 2 2 3 3 4 5" xfId="26675" xr:uid="{A0194B12-7E1E-4D39-A731-2E739393288B}"/>
    <cellStyle name="Normal 4 2 2 3 3 4 6" xfId="18228" xr:uid="{E0885259-E029-4869-AA94-5456FF6C2AA3}"/>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85B0F6B2-557D-4462-AB78-31B281BE1819}"/>
    <cellStyle name="Normal 4 2 2 3 3 5 2 2 2 2" xfId="42730" xr:uid="{FC3EB3D3-77DA-4C10-B572-EB9233A0059C}"/>
    <cellStyle name="Normal 4 2 2 3 3 5 2 2 3" xfId="33451" xr:uid="{7E30566C-B33C-44CC-9CEC-AADC2D7E3EF6}"/>
    <cellStyle name="Normal 4 2 2 3 3 5 2 2 4" xfId="25003" xr:uid="{8C43D010-7F1C-4EE2-A948-CB088A69973B}"/>
    <cellStyle name="Normal 4 2 2 3 3 5 2 3" xfId="12338" xr:uid="{13AC835D-9B07-43D1-BF54-7DB82BDB0CFC}"/>
    <cellStyle name="Normal 4 2 2 3 3 5 2 3 2" xfId="38513" xr:uid="{C694C4D7-BA3F-4B01-8B53-ED44C67BE227}"/>
    <cellStyle name="Normal 4 2 2 3 3 5 2 4" xfId="29233" xr:uid="{1C2EAD4B-7B03-47F0-A805-5B5A5C3D354C}"/>
    <cellStyle name="Normal 4 2 2 3 3 5 2 5" xfId="20786" xr:uid="{8CF451A1-8682-4B0F-B3CD-E9E6F84A69E8}"/>
    <cellStyle name="Normal 4 2 2 3 3 5 3" xfId="5961" xr:uid="{00000000-0005-0000-0000-000064120000}"/>
    <cellStyle name="Normal 4 2 2 3 3 5 3 2" xfId="14411" xr:uid="{4AA69988-24C2-4682-AF2D-07760B47B64A}"/>
    <cellStyle name="Normal 4 2 2 3 3 5 3 2 2" xfId="40585" xr:uid="{923D03A5-DA2B-4E6F-8464-94EFCCDC3162}"/>
    <cellStyle name="Normal 4 2 2 3 3 5 3 3" xfId="31306" xr:uid="{AF65B4B8-3267-4203-9F26-0084C987BB95}"/>
    <cellStyle name="Normal 4 2 2 3 3 5 3 4" xfId="22858" xr:uid="{863362A8-258C-45AE-8C66-39758A9429E4}"/>
    <cellStyle name="Normal 4 2 2 3 3 5 4" xfId="10193" xr:uid="{BDD9FC4D-F755-4128-BA3C-A655AF66E5DE}"/>
    <cellStyle name="Normal 4 2 2 3 3 5 4 2" xfId="36368" xr:uid="{809514F8-E56F-4AB6-B534-0F24A9C004A0}"/>
    <cellStyle name="Normal 4 2 2 3 3 5 5" xfId="27088" xr:uid="{E9EC298F-CA52-4590-9BE2-8FFA5FD9E9A9}"/>
    <cellStyle name="Normal 4 2 2 3 3 5 6" xfId="18641" xr:uid="{B720D89F-393F-41C9-8CD1-003DE33AA505}"/>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89D01210-74C4-4BF3-8A3C-D749730F300A}"/>
    <cellStyle name="Normal 4 2 2 3 3 6 2 2 2 2" xfId="43143" xr:uid="{6D23FBC7-088E-4BC2-9519-E6E880320C1C}"/>
    <cellStyle name="Normal 4 2 2 3 3 6 2 2 3" xfId="33864" xr:uid="{1422E04D-9EE4-419E-A3D9-EAF87C3B1DE2}"/>
    <cellStyle name="Normal 4 2 2 3 3 6 2 2 4" xfId="25416" xr:uid="{4A81808F-94F1-43AA-B00B-657A8D666496}"/>
    <cellStyle name="Normal 4 2 2 3 3 6 2 3" xfId="12751" xr:uid="{2E4F7B7F-671E-499D-B2E7-741152E385BD}"/>
    <cellStyle name="Normal 4 2 2 3 3 6 2 3 2" xfId="38926" xr:uid="{F84AA03D-6229-474F-AFE5-A7E96225C99E}"/>
    <cellStyle name="Normal 4 2 2 3 3 6 2 4" xfId="29646" xr:uid="{D116D36D-74BD-4D0E-9352-63D2A4B342CD}"/>
    <cellStyle name="Normal 4 2 2 3 3 6 2 5" xfId="21199" xr:uid="{0FFC1973-A483-4B09-8782-A12166A9CA44}"/>
    <cellStyle name="Normal 4 2 2 3 3 6 3" xfId="6374" xr:uid="{00000000-0005-0000-0000-000068120000}"/>
    <cellStyle name="Normal 4 2 2 3 3 6 3 2" xfId="14824" xr:uid="{217757EB-A246-4037-B271-16226DD314A2}"/>
    <cellStyle name="Normal 4 2 2 3 3 6 3 2 2" xfId="40998" xr:uid="{D013A640-85E4-4A34-B695-37B88ACB1723}"/>
    <cellStyle name="Normal 4 2 2 3 3 6 3 3" xfId="31719" xr:uid="{028AAE2B-3A0E-4596-B417-CBA683E054FE}"/>
    <cellStyle name="Normal 4 2 2 3 3 6 3 4" xfId="23271" xr:uid="{FDCC866F-2627-486C-ACA4-060B5C1466E3}"/>
    <cellStyle name="Normal 4 2 2 3 3 6 4" xfId="10606" xr:uid="{BC6980A3-E4B5-470D-847A-71008BB52ADF}"/>
    <cellStyle name="Normal 4 2 2 3 3 6 4 2" xfId="36781" xr:uid="{B14645B7-5FCD-4832-A8C5-33F843D36639}"/>
    <cellStyle name="Normal 4 2 2 3 3 6 5" xfId="27501" xr:uid="{4ED5D997-2ED2-421C-9419-CDAC92A85D07}"/>
    <cellStyle name="Normal 4 2 2 3 3 6 6" xfId="19054" xr:uid="{610DE333-3177-4DAB-A9D0-D6EDF54744F3}"/>
    <cellStyle name="Normal 4 2 2 3 3 7" xfId="2504" xr:uid="{00000000-0005-0000-0000-000069120000}"/>
    <cellStyle name="Normal 4 2 2 3 3 7 2" xfId="6787" xr:uid="{00000000-0005-0000-0000-00006A120000}"/>
    <cellStyle name="Normal 4 2 2 3 3 7 2 2" xfId="15237" xr:uid="{746F6253-D4BA-4ED0-8910-67C8D9DDF4A0}"/>
    <cellStyle name="Normal 4 2 2 3 3 7 2 2 2" xfId="41411" xr:uid="{1670FB16-331B-409A-BE89-27201B840EB7}"/>
    <cellStyle name="Normal 4 2 2 3 3 7 2 3" xfId="32132" xr:uid="{74872E51-B1D9-4920-A37D-6A02A6A23AE4}"/>
    <cellStyle name="Normal 4 2 2 3 3 7 2 4" xfId="23684" xr:uid="{B2BCEC4A-21DC-4D66-86EC-B8B4BAD5E5A2}"/>
    <cellStyle name="Normal 4 2 2 3 3 7 3" xfId="11019" xr:uid="{577175B6-58FB-4A30-9E14-6F94EE299683}"/>
    <cellStyle name="Normal 4 2 2 3 3 7 3 2" xfId="37194" xr:uid="{03AEA510-9F96-4AED-8734-04F4DEAE8779}"/>
    <cellStyle name="Normal 4 2 2 3 3 7 4" xfId="27914" xr:uid="{4913DABB-2BBA-462D-A522-FA322EF63A7F}"/>
    <cellStyle name="Normal 4 2 2 3 3 7 5" xfId="19467" xr:uid="{6F490D3E-C1C5-479A-B27B-0FADA91F37B1}"/>
    <cellStyle name="Normal 4 2 2 3 3 8" xfId="4722" xr:uid="{00000000-0005-0000-0000-00006B120000}"/>
    <cellStyle name="Normal 4 2 2 3 3 8 2" xfId="13172" xr:uid="{B8A9D96B-5BDB-42F4-B89F-85B9503D95E5}"/>
    <cellStyle name="Normal 4 2 2 3 3 8 2 2" xfId="39346" xr:uid="{5E6618ED-02EE-4CC8-AD59-41F2900EA9BB}"/>
    <cellStyle name="Normal 4 2 2 3 3 8 3" xfId="30067" xr:uid="{B4C8BC04-7B1A-49EB-A17E-D5F892489B24}"/>
    <cellStyle name="Normal 4 2 2 3 3 8 4" xfId="21619" xr:uid="{D69AA2C1-AE27-4F1B-9503-DC68D620EB94}"/>
    <cellStyle name="Normal 4 2 2 3 3 9" xfId="8954" xr:uid="{C0C5E1EA-0F70-4681-A7E3-87390C207B10}"/>
    <cellStyle name="Normal 4 2 2 3 3 9 2" xfId="35129" xr:uid="{098C3937-0524-47F4-800B-8AC94059CD25}"/>
    <cellStyle name="Normal 4 2 2 3 4" xfId="346" xr:uid="{00000000-0005-0000-0000-00006C120000}"/>
    <cellStyle name="Normal 4 2 2 3 4 10" xfId="25851" xr:uid="{CEC89476-F4F4-452D-B915-D1E9E60A58A9}"/>
    <cellStyle name="Normal 4 2 2 3 4 11" xfId="17404" xr:uid="{5994D5FA-1699-405C-AA9A-08B3E8D3094C}"/>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8820E924-63A6-4045-9C4D-6E6CE9A33DD9}"/>
    <cellStyle name="Normal 4 2 2 3 4 2 2 2 2 2" xfId="41906" xr:uid="{B823C535-EA22-4CC2-9B86-9D14BA5DD8EB}"/>
    <cellStyle name="Normal 4 2 2 3 4 2 2 2 3" xfId="32627" xr:uid="{6FFBC1B5-6BEB-4EF7-88F5-E906DACCAF5D}"/>
    <cellStyle name="Normal 4 2 2 3 4 2 2 2 4" xfId="24179" xr:uid="{2A9DE56A-DCCC-495C-B8F8-F0542B73E591}"/>
    <cellStyle name="Normal 4 2 2 3 4 2 2 3" xfId="11514" xr:uid="{539BDF4E-248E-461B-88D0-B9266EFB1640}"/>
    <cellStyle name="Normal 4 2 2 3 4 2 2 3 2" xfId="37689" xr:uid="{3BE6DBAB-9325-4AED-B857-97D62F5B792D}"/>
    <cellStyle name="Normal 4 2 2 3 4 2 2 4" xfId="28409" xr:uid="{ED92D02D-BFE5-422D-B465-09DA280E7F03}"/>
    <cellStyle name="Normal 4 2 2 3 4 2 2 5" xfId="19962" xr:uid="{572E5FBB-BBE6-456A-AE1B-7F279A228AAC}"/>
    <cellStyle name="Normal 4 2 2 3 4 2 3" xfId="5137" xr:uid="{00000000-0005-0000-0000-000070120000}"/>
    <cellStyle name="Normal 4 2 2 3 4 2 3 2" xfId="13587" xr:uid="{2824B16B-AD49-48F4-8834-4BE63333C26A}"/>
    <cellStyle name="Normal 4 2 2 3 4 2 3 2 2" xfId="39761" xr:uid="{215E4E20-7FE5-4996-9532-596148B92025}"/>
    <cellStyle name="Normal 4 2 2 3 4 2 3 3" xfId="30482" xr:uid="{E8DE4912-5077-4749-B4E0-6E52BC070AAC}"/>
    <cellStyle name="Normal 4 2 2 3 4 2 3 4" xfId="22034" xr:uid="{B5684D5C-97A1-4156-858F-C485CA53DB20}"/>
    <cellStyle name="Normal 4 2 2 3 4 2 4" xfId="9369" xr:uid="{7A32D0E4-94A9-4CF5-948B-3DD846D3518D}"/>
    <cellStyle name="Normal 4 2 2 3 4 2 4 2" xfId="35544" xr:uid="{79BAEC6B-7C0E-45D3-A9EA-E67A2CC70E20}"/>
    <cellStyle name="Normal 4 2 2 3 4 2 5" xfId="34716" xr:uid="{84CD0A82-D697-4704-82D8-E79E706ACE43}"/>
    <cellStyle name="Normal 4 2 2 3 4 2 6" xfId="26264" xr:uid="{9210069B-808B-4965-82F4-E42C72F97D2F}"/>
    <cellStyle name="Normal 4 2 2 3 4 2 7" xfId="17817" xr:uid="{979BBD54-3057-45FD-9BE0-83ABBF5E1BC7}"/>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1A17D7EA-DC73-4B27-AB1D-1A74869F5279}"/>
    <cellStyle name="Normal 4 2 2 3 4 3 2 2 2 2" xfId="42319" xr:uid="{539DD2B0-68F3-4A97-A969-46320A4E1612}"/>
    <cellStyle name="Normal 4 2 2 3 4 3 2 2 3" xfId="33040" xr:uid="{6490B9B8-4BC7-40D3-8D62-D94E7EBCFC1F}"/>
    <cellStyle name="Normal 4 2 2 3 4 3 2 2 4" xfId="24592" xr:uid="{02C2A776-17E5-4D44-9A2D-C3FC0900941F}"/>
    <cellStyle name="Normal 4 2 2 3 4 3 2 3" xfId="11927" xr:uid="{A61D88BD-08B7-42D1-9337-991FCF2451D4}"/>
    <cellStyle name="Normal 4 2 2 3 4 3 2 3 2" xfId="38102" xr:uid="{CB2B324F-1C1E-4CE1-A727-5402C8594B1D}"/>
    <cellStyle name="Normal 4 2 2 3 4 3 2 4" xfId="28822" xr:uid="{0880774E-135D-428D-B28B-B779451E09AC}"/>
    <cellStyle name="Normal 4 2 2 3 4 3 2 5" xfId="20375" xr:uid="{F23BF132-F8F4-4ECE-93AD-EDD58A827924}"/>
    <cellStyle name="Normal 4 2 2 3 4 3 3" xfId="5550" xr:uid="{00000000-0005-0000-0000-000074120000}"/>
    <cellStyle name="Normal 4 2 2 3 4 3 3 2" xfId="14000" xr:uid="{5D1B45E0-B52C-45E0-810F-CF9CDAF56A72}"/>
    <cellStyle name="Normal 4 2 2 3 4 3 3 2 2" xfId="40174" xr:uid="{D923818F-1A6C-42C8-B229-4491CDF5A9D7}"/>
    <cellStyle name="Normal 4 2 2 3 4 3 3 3" xfId="30895" xr:uid="{89A4294F-971C-4820-8488-3D6F142E052E}"/>
    <cellStyle name="Normal 4 2 2 3 4 3 3 4" xfId="22447" xr:uid="{3F24DB1C-1A72-4511-A641-1D99126EAAB3}"/>
    <cellStyle name="Normal 4 2 2 3 4 3 4" xfId="9782" xr:uid="{4A37F293-FDB4-442C-9D0F-D15A7C8BAAE5}"/>
    <cellStyle name="Normal 4 2 2 3 4 3 4 2" xfId="35957" xr:uid="{F4C06697-77B5-410C-92BF-3BCF797F5931}"/>
    <cellStyle name="Normal 4 2 2 3 4 3 5" xfId="26677" xr:uid="{BEE70062-6C60-44B7-9948-4B65521686AE}"/>
    <cellStyle name="Normal 4 2 2 3 4 3 6" xfId="18230" xr:uid="{2F972B81-A829-4AFB-B660-1653BE2D822E}"/>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02D086E7-8F3F-4C31-B8E8-835E91F93023}"/>
    <cellStyle name="Normal 4 2 2 3 4 4 2 2 2 2" xfId="42732" xr:uid="{44F71C76-F559-46BA-947D-2B2CB37EADDB}"/>
    <cellStyle name="Normal 4 2 2 3 4 4 2 2 3" xfId="33453" xr:uid="{6F40D602-5EC3-4BC6-88E2-75C3933FAADE}"/>
    <cellStyle name="Normal 4 2 2 3 4 4 2 2 4" xfId="25005" xr:uid="{900ABC31-C182-4519-BA21-4BA4DEDE8725}"/>
    <cellStyle name="Normal 4 2 2 3 4 4 2 3" xfId="12340" xr:uid="{555B55F8-F25B-4BBD-A668-E6FFB5A230AC}"/>
    <cellStyle name="Normal 4 2 2 3 4 4 2 3 2" xfId="38515" xr:uid="{B4ED6470-66D5-4D3B-B299-A289D9F1504D}"/>
    <cellStyle name="Normal 4 2 2 3 4 4 2 4" xfId="29235" xr:uid="{FCEA9338-27FC-47D7-A232-6898A3BAFB10}"/>
    <cellStyle name="Normal 4 2 2 3 4 4 2 5" xfId="20788" xr:uid="{E5DB22ED-E4F5-4E8E-9883-C890454D1DE0}"/>
    <cellStyle name="Normal 4 2 2 3 4 4 3" xfId="5963" xr:uid="{00000000-0005-0000-0000-000078120000}"/>
    <cellStyle name="Normal 4 2 2 3 4 4 3 2" xfId="14413" xr:uid="{9FA9FCFF-4346-4A17-9D8C-EAF3E05DDA01}"/>
    <cellStyle name="Normal 4 2 2 3 4 4 3 2 2" xfId="40587" xr:uid="{BC24BE47-3FD1-4BAA-BD35-3D2C6061B61D}"/>
    <cellStyle name="Normal 4 2 2 3 4 4 3 3" xfId="31308" xr:uid="{7D73C053-23E7-4E72-AB57-38851EF01898}"/>
    <cellStyle name="Normal 4 2 2 3 4 4 3 4" xfId="22860" xr:uid="{DCFC86E4-0E48-4033-81C9-B0794BAC9572}"/>
    <cellStyle name="Normal 4 2 2 3 4 4 4" xfId="10195" xr:uid="{CB4610BC-69C0-4187-BA93-53FBA2C09B19}"/>
    <cellStyle name="Normal 4 2 2 3 4 4 4 2" xfId="36370" xr:uid="{7D60E597-53ED-4B59-9E01-DBF2A902BB69}"/>
    <cellStyle name="Normal 4 2 2 3 4 4 5" xfId="27090" xr:uid="{592EF705-2EBA-4AF9-A4FE-60CCD4F5FB08}"/>
    <cellStyle name="Normal 4 2 2 3 4 4 6" xfId="18643" xr:uid="{FB5B57A2-89F2-4C76-848C-D71DDFEB4709}"/>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581FEB00-276B-4713-A683-6EA5F7E27127}"/>
    <cellStyle name="Normal 4 2 2 3 4 5 2 2 2 2" xfId="43145" xr:uid="{36C35BA9-760A-41A5-A293-4443B856C5BB}"/>
    <cellStyle name="Normal 4 2 2 3 4 5 2 2 3" xfId="33866" xr:uid="{B14CC084-829C-4A85-8043-0751BFF06B40}"/>
    <cellStyle name="Normal 4 2 2 3 4 5 2 2 4" xfId="25418" xr:uid="{8E67BA3B-D24E-4AC4-83D6-91B572554659}"/>
    <cellStyle name="Normal 4 2 2 3 4 5 2 3" xfId="12753" xr:uid="{2A5E4742-B1ED-420B-8BC0-73EFAFE4B7D2}"/>
    <cellStyle name="Normal 4 2 2 3 4 5 2 3 2" xfId="38928" xr:uid="{26B92B3B-9B6D-4623-9B2B-A1E24192CB4C}"/>
    <cellStyle name="Normal 4 2 2 3 4 5 2 4" xfId="29648" xr:uid="{C2EE7ED7-12B7-4D0C-8C4E-D474EA2F5629}"/>
    <cellStyle name="Normal 4 2 2 3 4 5 2 5" xfId="21201" xr:uid="{689830A0-D5E3-473F-BADB-7807BF9EC407}"/>
    <cellStyle name="Normal 4 2 2 3 4 5 3" xfId="6376" xr:uid="{00000000-0005-0000-0000-00007C120000}"/>
    <cellStyle name="Normal 4 2 2 3 4 5 3 2" xfId="14826" xr:uid="{13663E49-2F49-412C-94B3-160BE9FC8840}"/>
    <cellStyle name="Normal 4 2 2 3 4 5 3 2 2" xfId="41000" xr:uid="{056686D5-184F-4888-831E-C34E5F88C5FD}"/>
    <cellStyle name="Normal 4 2 2 3 4 5 3 3" xfId="31721" xr:uid="{9DF3927B-317E-41E6-BFC4-F32B505E8E50}"/>
    <cellStyle name="Normal 4 2 2 3 4 5 3 4" xfId="23273" xr:uid="{66677985-617F-45BD-A04E-4D0033C3C16B}"/>
    <cellStyle name="Normal 4 2 2 3 4 5 4" xfId="10608" xr:uid="{F04B4F1B-1C9F-4128-BD85-7A4DFD3D0B07}"/>
    <cellStyle name="Normal 4 2 2 3 4 5 4 2" xfId="36783" xr:uid="{133E71CC-13E2-4164-BD97-9322461A7FE7}"/>
    <cellStyle name="Normal 4 2 2 3 4 5 5" xfId="27503" xr:uid="{EF9A46A9-8ECD-42D9-98AD-E12B1A66E530}"/>
    <cellStyle name="Normal 4 2 2 3 4 5 6" xfId="19056" xr:uid="{F940E4D4-2CE9-4E73-A92C-FED71D2592F9}"/>
    <cellStyle name="Normal 4 2 2 3 4 6" xfId="2506" xr:uid="{00000000-0005-0000-0000-00007D120000}"/>
    <cellStyle name="Normal 4 2 2 3 4 6 2" xfId="6789" xr:uid="{00000000-0005-0000-0000-00007E120000}"/>
    <cellStyle name="Normal 4 2 2 3 4 6 2 2" xfId="15239" xr:uid="{58626C27-BEB7-412E-B4B3-648B39A5F385}"/>
    <cellStyle name="Normal 4 2 2 3 4 6 2 2 2" xfId="41413" xr:uid="{F4B77BC4-F7EF-4F84-A790-B4CDE86BC973}"/>
    <cellStyle name="Normal 4 2 2 3 4 6 2 3" xfId="32134" xr:uid="{124DE57D-4621-4A0C-A521-009C12039A7D}"/>
    <cellStyle name="Normal 4 2 2 3 4 6 2 4" xfId="23686" xr:uid="{3C2ADE7B-97E1-444F-A22D-11FB83D0FFB6}"/>
    <cellStyle name="Normal 4 2 2 3 4 6 3" xfId="11021" xr:uid="{6D133B01-1AE5-4BEB-A7D1-E52E136B7131}"/>
    <cellStyle name="Normal 4 2 2 3 4 6 3 2" xfId="37196" xr:uid="{63519685-6AF7-4D79-AEFD-825B216F117D}"/>
    <cellStyle name="Normal 4 2 2 3 4 6 4" xfId="27916" xr:uid="{852AEF1D-0F94-4A35-9F87-31A9B897401C}"/>
    <cellStyle name="Normal 4 2 2 3 4 6 5" xfId="19469" xr:uid="{84F8BF97-725A-4B6B-9E5E-D5FF2AB80200}"/>
    <cellStyle name="Normal 4 2 2 3 4 7" xfId="4724" xr:uid="{00000000-0005-0000-0000-00007F120000}"/>
    <cellStyle name="Normal 4 2 2 3 4 7 2" xfId="13174" xr:uid="{76AE53E3-28C2-4F9A-8A85-42E791725C71}"/>
    <cellStyle name="Normal 4 2 2 3 4 7 2 2" xfId="39348" xr:uid="{300A97AF-BBC7-491E-A03A-F63E1F11F6A7}"/>
    <cellStyle name="Normal 4 2 2 3 4 7 3" xfId="30069" xr:uid="{6DA5D924-7F00-4AD7-B620-7541B74CECD6}"/>
    <cellStyle name="Normal 4 2 2 3 4 7 4" xfId="21621" xr:uid="{5325F474-6548-4744-82FC-D623E7F2A0B7}"/>
    <cellStyle name="Normal 4 2 2 3 4 8" xfId="8956" xr:uid="{D33A32D6-46DD-4854-A92E-7814F57EEC75}"/>
    <cellStyle name="Normal 4 2 2 3 4 8 2" xfId="35131" xr:uid="{42E6C91F-6BEA-4B38-BD73-2A01F7300086}"/>
    <cellStyle name="Normal 4 2 2 3 4 9" xfId="34298" xr:uid="{46CAB947-020B-4422-9B50-9328C1BD3A63}"/>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9501752C-EAA2-4746-9FF3-64CC11DEC42A}"/>
    <cellStyle name="Normal 4 2 2 3 5 2 2 2 2" xfId="41899" xr:uid="{6317E0C6-C4B1-4361-A457-DCB123E6ACBC}"/>
    <cellStyle name="Normal 4 2 2 3 5 2 2 3" xfId="32620" xr:uid="{BB293E23-4DC0-4FE0-B302-05F901F224A1}"/>
    <cellStyle name="Normal 4 2 2 3 5 2 2 4" xfId="24172" xr:uid="{F95066DF-FABB-4C70-9573-0D5496A64A7E}"/>
    <cellStyle name="Normal 4 2 2 3 5 2 3" xfId="11507" xr:uid="{900F258E-7596-48A3-8B3C-58F19FEEB038}"/>
    <cellStyle name="Normal 4 2 2 3 5 2 3 2" xfId="37682" xr:uid="{A16B249D-AA67-4891-BA46-7F787282A733}"/>
    <cellStyle name="Normal 4 2 2 3 5 2 4" xfId="28402" xr:uid="{34C38C17-A820-47F4-9D9D-337415894552}"/>
    <cellStyle name="Normal 4 2 2 3 5 2 5" xfId="19955" xr:uid="{4541859D-4F23-442F-904C-0F7D45F3418E}"/>
    <cellStyle name="Normal 4 2 2 3 5 3" xfId="5130" xr:uid="{00000000-0005-0000-0000-000083120000}"/>
    <cellStyle name="Normal 4 2 2 3 5 3 2" xfId="13580" xr:uid="{C16C2E99-85C8-414D-98D9-E439344CB621}"/>
    <cellStyle name="Normal 4 2 2 3 5 3 2 2" xfId="39754" xr:uid="{AC2BBD69-4C92-4C6D-8AA7-BF2E8171C7FD}"/>
    <cellStyle name="Normal 4 2 2 3 5 3 3" xfId="30475" xr:uid="{611E0D68-8004-4F1A-9EB1-6069040DED63}"/>
    <cellStyle name="Normal 4 2 2 3 5 3 4" xfId="22027" xr:uid="{D82F1C5F-38E0-4EE9-93AA-60A599679B86}"/>
    <cellStyle name="Normal 4 2 2 3 5 4" xfId="9362" xr:uid="{D1B93415-C3C0-4080-95A5-0317847D6CBD}"/>
    <cellStyle name="Normal 4 2 2 3 5 4 2" xfId="35537" xr:uid="{FDA24797-2D0A-47B2-B50A-F417DA0DB0AF}"/>
    <cellStyle name="Normal 4 2 2 3 5 5" xfId="34709" xr:uid="{33B26ECB-5BB6-4E28-85F7-D9CBC373C450}"/>
    <cellStyle name="Normal 4 2 2 3 5 6" xfId="26257" xr:uid="{0BDD4104-C8A5-4056-B712-E89A00D9181A}"/>
    <cellStyle name="Normal 4 2 2 3 5 7" xfId="17810" xr:uid="{B24EB628-5A6D-48DF-9AD6-1C3DAC00B301}"/>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CB6054B4-0FDB-442C-9F37-CCA90E8E41FE}"/>
    <cellStyle name="Normal 4 2 2 3 6 2 2 2 2" xfId="42312" xr:uid="{263D3C18-C45D-4962-A9EB-5992863C7C5F}"/>
    <cellStyle name="Normal 4 2 2 3 6 2 2 3" xfId="33033" xr:uid="{E114300A-D6AE-477E-88B2-5D54054C071B}"/>
    <cellStyle name="Normal 4 2 2 3 6 2 2 4" xfId="24585" xr:uid="{146F0D0D-54CE-4723-B9C3-5A546BE4D2FF}"/>
    <cellStyle name="Normal 4 2 2 3 6 2 3" xfId="11920" xr:uid="{75E2E704-0B90-4149-9105-701ABFBBFF88}"/>
    <cellStyle name="Normal 4 2 2 3 6 2 3 2" xfId="38095" xr:uid="{9D1FC35D-4567-4138-BE74-BCDD6B8281EA}"/>
    <cellStyle name="Normal 4 2 2 3 6 2 4" xfId="28815" xr:uid="{01D54A47-CE44-4B4F-B59A-0977982CF4A0}"/>
    <cellStyle name="Normal 4 2 2 3 6 2 5" xfId="20368" xr:uid="{807378D3-8205-4C59-8D83-1E4FBADDB12D}"/>
    <cellStyle name="Normal 4 2 2 3 6 3" xfId="5543" xr:uid="{00000000-0005-0000-0000-000087120000}"/>
    <cellStyle name="Normal 4 2 2 3 6 3 2" xfId="13993" xr:uid="{F5ABEC5D-ADB3-425F-91BE-B7E0B4900092}"/>
    <cellStyle name="Normal 4 2 2 3 6 3 2 2" xfId="40167" xr:uid="{EEBB61C1-F159-4066-A8CB-9D889687304B}"/>
    <cellStyle name="Normal 4 2 2 3 6 3 3" xfId="30888" xr:uid="{0C89F23B-D18C-4D2A-BBF2-F1F403A7FC64}"/>
    <cellStyle name="Normal 4 2 2 3 6 3 4" xfId="22440" xr:uid="{5DB81E3A-ADD9-4B61-9788-4FB9A868D535}"/>
    <cellStyle name="Normal 4 2 2 3 6 4" xfId="9775" xr:uid="{E1D9E80B-58D5-4A2E-882A-3F0FB0932A22}"/>
    <cellStyle name="Normal 4 2 2 3 6 4 2" xfId="35950" xr:uid="{397858EF-44ED-4E7A-BBF3-2D11C81470E1}"/>
    <cellStyle name="Normal 4 2 2 3 6 5" xfId="26670" xr:uid="{17286445-CBD1-473A-BD3C-A01A85757FBC}"/>
    <cellStyle name="Normal 4 2 2 3 6 6" xfId="18223" xr:uid="{0EF961D0-A245-4C0C-86CF-3C9E4D5D70F1}"/>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8F617C59-FD62-4DF7-9F69-5FC2731D6EB3}"/>
    <cellStyle name="Normal 4 2 2 3 7 2 2 2 2" xfId="42725" xr:uid="{DFD6DA78-55F5-464E-A659-BE25EC456BC2}"/>
    <cellStyle name="Normal 4 2 2 3 7 2 2 3" xfId="33446" xr:uid="{772B48CB-EAF8-4432-AD82-F2A661B4C134}"/>
    <cellStyle name="Normal 4 2 2 3 7 2 2 4" xfId="24998" xr:uid="{D41CD442-4151-4324-BAE0-52F0512FE8D4}"/>
    <cellStyle name="Normal 4 2 2 3 7 2 3" xfId="12333" xr:uid="{474F42E4-B436-4289-905E-BC0D9780E0CE}"/>
    <cellStyle name="Normal 4 2 2 3 7 2 3 2" xfId="38508" xr:uid="{97351F89-125C-4EA3-9B90-5B8AFDF86C03}"/>
    <cellStyle name="Normal 4 2 2 3 7 2 4" xfId="29228" xr:uid="{9646FC3B-FDAA-4A9D-87C7-834AC8645F4D}"/>
    <cellStyle name="Normal 4 2 2 3 7 2 5" xfId="20781" xr:uid="{CB47E60A-0280-4B19-945C-A80C13E5EAC3}"/>
    <cellStyle name="Normal 4 2 2 3 7 3" xfId="5956" xr:uid="{00000000-0005-0000-0000-00008B120000}"/>
    <cellStyle name="Normal 4 2 2 3 7 3 2" xfId="14406" xr:uid="{C5B792E2-24B9-43C1-8201-F9307CCAFA32}"/>
    <cellStyle name="Normal 4 2 2 3 7 3 2 2" xfId="40580" xr:uid="{D83B62DA-1A14-460D-8931-4C7570E8BC3B}"/>
    <cellStyle name="Normal 4 2 2 3 7 3 3" xfId="31301" xr:uid="{320441E6-B53C-48E8-8E06-9A85BE042B6D}"/>
    <cellStyle name="Normal 4 2 2 3 7 3 4" xfId="22853" xr:uid="{CF4FFF4C-897B-4706-9EEE-045389173FE8}"/>
    <cellStyle name="Normal 4 2 2 3 7 4" xfId="10188" xr:uid="{F2B9DC04-B273-4D6B-B275-88C9D16D014B}"/>
    <cellStyle name="Normal 4 2 2 3 7 4 2" xfId="36363" xr:uid="{5A2A0257-CB96-487A-A64F-8AB7FC430AE5}"/>
    <cellStyle name="Normal 4 2 2 3 7 5" xfId="27083" xr:uid="{D8D7A85A-E345-4D88-AF98-49AEAF62E9EB}"/>
    <cellStyle name="Normal 4 2 2 3 7 6" xfId="18636" xr:uid="{387F453D-ABC0-45F2-8071-14DD356874AF}"/>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E08C52EC-2286-4E52-8494-3328522EA3D2}"/>
    <cellStyle name="Normal 4 2 2 3 8 2 2 2 2" xfId="43138" xr:uid="{22D57484-FE0C-406E-8BCD-61D99D70D847}"/>
    <cellStyle name="Normal 4 2 2 3 8 2 2 3" xfId="33859" xr:uid="{F944A282-7BFC-497D-A68A-7047E6B08AD7}"/>
    <cellStyle name="Normal 4 2 2 3 8 2 2 4" xfId="25411" xr:uid="{96E5C93C-0370-4BD8-8F8E-1E2F2142A138}"/>
    <cellStyle name="Normal 4 2 2 3 8 2 3" xfId="12746" xr:uid="{043A2D48-F512-4E43-860C-A3C4866A66AB}"/>
    <cellStyle name="Normal 4 2 2 3 8 2 3 2" xfId="38921" xr:uid="{73A49314-9D71-4836-A998-2943E63B83F9}"/>
    <cellStyle name="Normal 4 2 2 3 8 2 4" xfId="29641" xr:uid="{0E151750-BEF5-4248-B8CC-1987AB47E7FB}"/>
    <cellStyle name="Normal 4 2 2 3 8 2 5" xfId="21194" xr:uid="{602E4233-2167-4DF4-9836-9A786B29C4E4}"/>
    <cellStyle name="Normal 4 2 2 3 8 3" xfId="6369" xr:uid="{00000000-0005-0000-0000-00008F120000}"/>
    <cellStyle name="Normal 4 2 2 3 8 3 2" xfId="14819" xr:uid="{57AB0779-1DD1-4613-99EE-F15AEBAE3C11}"/>
    <cellStyle name="Normal 4 2 2 3 8 3 2 2" xfId="40993" xr:uid="{9A341BB2-0322-4660-B331-A84A70523C15}"/>
    <cellStyle name="Normal 4 2 2 3 8 3 3" xfId="31714" xr:uid="{264F0199-84F0-4FCF-A491-9C915ECA948B}"/>
    <cellStyle name="Normal 4 2 2 3 8 3 4" xfId="23266" xr:uid="{66D36C8D-3939-4A0F-8C85-80B22F4AA9B8}"/>
    <cellStyle name="Normal 4 2 2 3 8 4" xfId="10601" xr:uid="{BFD9F0BB-F45D-4AC3-A7CF-0763D9F2C1B2}"/>
    <cellStyle name="Normal 4 2 2 3 8 4 2" xfId="36776" xr:uid="{FAFAC17E-6DB6-4920-A9C7-EB52DD65CCAF}"/>
    <cellStyle name="Normal 4 2 2 3 8 5" xfId="27496" xr:uid="{0631D5BB-A78F-4734-966D-6627E1E3EA3F}"/>
    <cellStyle name="Normal 4 2 2 3 8 6" xfId="19049" xr:uid="{C54474DE-937A-46DE-8E13-AA4AEE890B42}"/>
    <cellStyle name="Normal 4 2 2 3 9" xfId="2499" xr:uid="{00000000-0005-0000-0000-000090120000}"/>
    <cellStyle name="Normal 4 2 2 3 9 2" xfId="6782" xr:uid="{00000000-0005-0000-0000-000091120000}"/>
    <cellStyle name="Normal 4 2 2 3 9 2 2" xfId="15232" xr:uid="{EB8ECC64-AB04-42FD-AFB1-A259597F8182}"/>
    <cellStyle name="Normal 4 2 2 3 9 2 2 2" xfId="41406" xr:uid="{FCC50AA2-89DA-4E61-8987-7750CE2F784B}"/>
    <cellStyle name="Normal 4 2 2 3 9 2 3" xfId="32127" xr:uid="{E1BDEAD6-EAD4-4266-99A1-C6CAB5271C29}"/>
    <cellStyle name="Normal 4 2 2 3 9 2 4" xfId="23679" xr:uid="{542893C4-B3EC-4FD9-9F7F-F67B493177B6}"/>
    <cellStyle name="Normal 4 2 2 3 9 3" xfId="11014" xr:uid="{55E9DD06-7B2A-407A-A22D-BE72A9B761EE}"/>
    <cellStyle name="Normal 4 2 2 3 9 3 2" xfId="37189" xr:uid="{C07CCB87-C31C-42E5-AB63-F22F5EEBFE48}"/>
    <cellStyle name="Normal 4 2 2 3 9 4" xfId="27909" xr:uid="{20D0B3B1-60C3-4726-B259-270D3A776542}"/>
    <cellStyle name="Normal 4 2 2 3 9 5" xfId="19462" xr:uid="{5EF66DA1-B03F-490C-B89E-82DC7BDB3867}"/>
    <cellStyle name="Normal 4 2 2 4" xfId="347" xr:uid="{00000000-0005-0000-0000-000092120000}"/>
    <cellStyle name="Normal 4 2 2 4 10" xfId="8957" xr:uid="{798764F9-BC63-4A4D-9D13-2B60B13A8382}"/>
    <cellStyle name="Normal 4 2 2 4 10 2" xfId="35132" xr:uid="{34BD84D0-657A-4C1B-AEB7-6653A90D3DCF}"/>
    <cellStyle name="Normal 4 2 2 4 11" xfId="34299" xr:uid="{F5E3D455-0C21-42A5-92CD-0C30B0AF6FA7}"/>
    <cellStyle name="Normal 4 2 2 4 12" xfId="25852" xr:uid="{1A0CF0E3-D096-46E1-AF69-88BE360980A7}"/>
    <cellStyle name="Normal 4 2 2 4 13" xfId="17405" xr:uid="{D83C8878-BD24-4E86-89B5-0D0CD281DBB7}"/>
    <cellStyle name="Normal 4 2 2 4 2" xfId="348" xr:uid="{00000000-0005-0000-0000-000093120000}"/>
    <cellStyle name="Normal 4 2 2 4 2 10" xfId="34300" xr:uid="{671B6CB3-5037-44AD-B131-C400918EDD04}"/>
    <cellStyle name="Normal 4 2 2 4 2 11" xfId="25853" xr:uid="{34A0D43A-4CDE-4096-8617-422845375DA8}"/>
    <cellStyle name="Normal 4 2 2 4 2 12" xfId="17406" xr:uid="{60C119E9-D141-4C16-A4B4-A71A05556938}"/>
    <cellStyle name="Normal 4 2 2 4 2 2" xfId="349" xr:uid="{00000000-0005-0000-0000-000094120000}"/>
    <cellStyle name="Normal 4 2 2 4 2 2 10" xfId="25854" xr:uid="{256454BA-9324-4A8B-BEDA-428C992CAC5B}"/>
    <cellStyle name="Normal 4 2 2 4 2 2 11" xfId="17407" xr:uid="{8C0A985E-7850-4C47-A662-B27C86B1F9BC}"/>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04782111-3C59-4BEC-A1C7-95CF3AA3DB70}"/>
    <cellStyle name="Normal 4 2 2 4 2 2 2 2 2 2 2" xfId="41909" xr:uid="{E79ABD15-1EFA-4D41-885D-33320F3F60F6}"/>
    <cellStyle name="Normal 4 2 2 4 2 2 2 2 2 3" xfId="32630" xr:uid="{438B6E81-395B-4627-BBAF-278C11A2A338}"/>
    <cellStyle name="Normal 4 2 2 4 2 2 2 2 2 4" xfId="24182" xr:uid="{E858B611-0462-447F-A751-04D2CA622780}"/>
    <cellStyle name="Normal 4 2 2 4 2 2 2 2 3" xfId="11517" xr:uid="{4317057F-9192-40DA-9EB0-439B32392A43}"/>
    <cellStyle name="Normal 4 2 2 4 2 2 2 2 3 2" xfId="37692" xr:uid="{D1D7C1B7-1833-40FA-9D1E-9AB0183FCA6D}"/>
    <cellStyle name="Normal 4 2 2 4 2 2 2 2 4" xfId="28412" xr:uid="{F5A2A2D5-148F-4505-BDC3-1B5667424151}"/>
    <cellStyle name="Normal 4 2 2 4 2 2 2 2 5" xfId="19965" xr:uid="{1CAEAA6E-C8CA-46F4-899A-9CCC8A4BA742}"/>
    <cellStyle name="Normal 4 2 2 4 2 2 2 3" xfId="5140" xr:uid="{00000000-0005-0000-0000-000098120000}"/>
    <cellStyle name="Normal 4 2 2 4 2 2 2 3 2" xfId="13590" xr:uid="{A76467E5-4FE7-48CC-8A02-B1BF34E78CA6}"/>
    <cellStyle name="Normal 4 2 2 4 2 2 2 3 2 2" xfId="39764" xr:uid="{C511DD36-1C7E-40AE-83B9-44E16E5BD4B4}"/>
    <cellStyle name="Normal 4 2 2 4 2 2 2 3 3" xfId="30485" xr:uid="{EB2B850F-584C-4BE0-8F50-0F3DF6049508}"/>
    <cellStyle name="Normal 4 2 2 4 2 2 2 3 4" xfId="22037" xr:uid="{9A59F7CB-0B5D-4C41-9A95-677CBB7BA1A6}"/>
    <cellStyle name="Normal 4 2 2 4 2 2 2 4" xfId="9372" xr:uid="{749AF349-A9A5-4636-8E33-B1FF5F53D58F}"/>
    <cellStyle name="Normal 4 2 2 4 2 2 2 4 2" xfId="35547" xr:uid="{3BB40806-BA0C-4BA4-A6D0-CE08BF5BBA1C}"/>
    <cellStyle name="Normal 4 2 2 4 2 2 2 5" xfId="34719" xr:uid="{BA606AA6-6145-4E37-B4E6-23CD7081C29D}"/>
    <cellStyle name="Normal 4 2 2 4 2 2 2 6" xfId="26267" xr:uid="{682D40C1-38C9-4379-A6CE-F10E8B4C1E09}"/>
    <cellStyle name="Normal 4 2 2 4 2 2 2 7" xfId="17820" xr:uid="{C22AAA57-FE27-4FEE-9348-02C8D02595E4}"/>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15A1E2FD-BA1F-46A9-A7D2-21442BCCFCDA}"/>
    <cellStyle name="Normal 4 2 2 4 2 2 3 2 2 2 2" xfId="42322" xr:uid="{026E2B48-CF61-49DD-AF5E-DCE8BFE55DB8}"/>
    <cellStyle name="Normal 4 2 2 4 2 2 3 2 2 3" xfId="33043" xr:uid="{03F5BE77-CF8B-46E8-8445-659F275E663D}"/>
    <cellStyle name="Normal 4 2 2 4 2 2 3 2 2 4" xfId="24595" xr:uid="{FF92E7CF-9807-4DED-939C-254B474DECC8}"/>
    <cellStyle name="Normal 4 2 2 4 2 2 3 2 3" xfId="11930" xr:uid="{73C09091-BA1E-48D9-BD41-C506394EFDD5}"/>
    <cellStyle name="Normal 4 2 2 4 2 2 3 2 3 2" xfId="38105" xr:uid="{8F284018-7669-46A9-8235-81DB1FD4C6A8}"/>
    <cellStyle name="Normal 4 2 2 4 2 2 3 2 4" xfId="28825" xr:uid="{499B46D5-AC34-4E1D-BDEB-FF3DC949DD28}"/>
    <cellStyle name="Normal 4 2 2 4 2 2 3 2 5" xfId="20378" xr:uid="{962EC9DC-AE46-4523-9EE2-19212AAAFF20}"/>
    <cellStyle name="Normal 4 2 2 4 2 2 3 3" xfId="5553" xr:uid="{00000000-0005-0000-0000-00009C120000}"/>
    <cellStyle name="Normal 4 2 2 4 2 2 3 3 2" xfId="14003" xr:uid="{65A5D102-9DBA-497E-97B1-C6D94CF686DA}"/>
    <cellStyle name="Normal 4 2 2 4 2 2 3 3 2 2" xfId="40177" xr:uid="{D422F7AE-5898-4606-962F-FC658672486E}"/>
    <cellStyle name="Normal 4 2 2 4 2 2 3 3 3" xfId="30898" xr:uid="{E9F778BB-5D01-41D0-AA77-791D5588534A}"/>
    <cellStyle name="Normal 4 2 2 4 2 2 3 3 4" xfId="22450" xr:uid="{1B6C06F5-4941-439E-A45C-9212EE07F1F3}"/>
    <cellStyle name="Normal 4 2 2 4 2 2 3 4" xfId="9785" xr:uid="{D06D0C42-4063-47E7-9C1C-489849520E35}"/>
    <cellStyle name="Normal 4 2 2 4 2 2 3 4 2" xfId="35960" xr:uid="{39C42AC9-48ED-4791-91FD-E4460A8E1C2B}"/>
    <cellStyle name="Normal 4 2 2 4 2 2 3 5" xfId="26680" xr:uid="{7E820989-3423-48F6-96E8-6D8BC9310C1E}"/>
    <cellStyle name="Normal 4 2 2 4 2 2 3 6" xfId="18233" xr:uid="{49B92EA9-67D5-4C81-B27C-2EB8A006AAFE}"/>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0EE4DD3D-670E-4ACC-9B5D-C647077F3AC1}"/>
    <cellStyle name="Normal 4 2 2 4 2 2 4 2 2 2 2" xfId="42735" xr:uid="{EE837DC8-0B0D-48D8-ABA1-F5DA919AD4FF}"/>
    <cellStyle name="Normal 4 2 2 4 2 2 4 2 2 3" xfId="33456" xr:uid="{BC99F159-E66A-4ECE-9A7E-70B1D4AAAA25}"/>
    <cellStyle name="Normal 4 2 2 4 2 2 4 2 2 4" xfId="25008" xr:uid="{8692EF14-D3FC-45AF-9120-08029CB7DA22}"/>
    <cellStyle name="Normal 4 2 2 4 2 2 4 2 3" xfId="12343" xr:uid="{C9617965-92F3-464E-9F61-82B11F357A3B}"/>
    <cellStyle name="Normal 4 2 2 4 2 2 4 2 3 2" xfId="38518" xr:uid="{7C497D96-A022-4F39-B6D5-F4C692327FEF}"/>
    <cellStyle name="Normal 4 2 2 4 2 2 4 2 4" xfId="29238" xr:uid="{67BA55AC-810C-4F4F-856C-0E22B4216A3C}"/>
    <cellStyle name="Normal 4 2 2 4 2 2 4 2 5" xfId="20791" xr:uid="{1B5BF0C5-35E6-4A4F-B569-B0A71D98445B}"/>
    <cellStyle name="Normal 4 2 2 4 2 2 4 3" xfId="5966" xr:uid="{00000000-0005-0000-0000-0000A0120000}"/>
    <cellStyle name="Normal 4 2 2 4 2 2 4 3 2" xfId="14416" xr:uid="{29EEAC8E-288E-42F2-99AD-20E5DDB4BA72}"/>
    <cellStyle name="Normal 4 2 2 4 2 2 4 3 2 2" xfId="40590" xr:uid="{3F8FFCDA-9B8B-47AB-B248-EB48B0303B5F}"/>
    <cellStyle name="Normal 4 2 2 4 2 2 4 3 3" xfId="31311" xr:uid="{5676BACF-6B98-4D99-8416-AF2929379C67}"/>
    <cellStyle name="Normal 4 2 2 4 2 2 4 3 4" xfId="22863" xr:uid="{DD95F5E2-20FE-40F9-B844-ADC74D653323}"/>
    <cellStyle name="Normal 4 2 2 4 2 2 4 4" xfId="10198" xr:uid="{4CB9DE49-469E-4FF5-AD69-75CBAFE83A6C}"/>
    <cellStyle name="Normal 4 2 2 4 2 2 4 4 2" xfId="36373" xr:uid="{26407188-2F45-468A-9D5B-B86F70636948}"/>
    <cellStyle name="Normal 4 2 2 4 2 2 4 5" xfId="27093" xr:uid="{F18A3E22-0168-48EE-8DAB-1F8858AB6A2A}"/>
    <cellStyle name="Normal 4 2 2 4 2 2 4 6" xfId="18646" xr:uid="{B37A9DA8-4DC5-45C9-80B8-F988E9CB7948}"/>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EFD684B9-6725-4795-A103-88D4E5EDD3FC}"/>
    <cellStyle name="Normal 4 2 2 4 2 2 5 2 2 2 2" xfId="43148" xr:uid="{BD7CA903-89E1-4EB6-8C6B-924F4F181EF7}"/>
    <cellStyle name="Normal 4 2 2 4 2 2 5 2 2 3" xfId="33869" xr:uid="{8EB42BA8-5889-4FE5-8335-BE70A95664C8}"/>
    <cellStyle name="Normal 4 2 2 4 2 2 5 2 2 4" xfId="25421" xr:uid="{7A180A9C-67F3-4FD3-B242-0564A4A426CF}"/>
    <cellStyle name="Normal 4 2 2 4 2 2 5 2 3" xfId="12756" xr:uid="{3F12297A-C9B0-4346-B87C-1030E506F29D}"/>
    <cellStyle name="Normal 4 2 2 4 2 2 5 2 3 2" xfId="38931" xr:uid="{677541B2-34AE-4AEB-9AC6-6A2CB3116BF7}"/>
    <cellStyle name="Normal 4 2 2 4 2 2 5 2 4" xfId="29651" xr:uid="{8380AE6F-471B-4828-8EBC-CA2900C61024}"/>
    <cellStyle name="Normal 4 2 2 4 2 2 5 2 5" xfId="21204" xr:uid="{844A7524-32D9-4075-9661-B41EC7E75481}"/>
    <cellStyle name="Normal 4 2 2 4 2 2 5 3" xfId="6379" xr:uid="{00000000-0005-0000-0000-0000A4120000}"/>
    <cellStyle name="Normal 4 2 2 4 2 2 5 3 2" xfId="14829" xr:uid="{EDAC8A7C-F2DA-4477-9A74-DB1A107A0C1D}"/>
    <cellStyle name="Normal 4 2 2 4 2 2 5 3 2 2" xfId="41003" xr:uid="{CA700814-6D27-49E5-8E6A-23FB8C8CB84B}"/>
    <cellStyle name="Normal 4 2 2 4 2 2 5 3 3" xfId="31724" xr:uid="{764A1F2F-42CB-4444-9AC9-AFDD85177D47}"/>
    <cellStyle name="Normal 4 2 2 4 2 2 5 3 4" xfId="23276" xr:uid="{7C87687F-36BC-4675-B8D7-76FD7D525D48}"/>
    <cellStyle name="Normal 4 2 2 4 2 2 5 4" xfId="10611" xr:uid="{0780E42F-C25E-4508-94C2-F74B716ACED1}"/>
    <cellStyle name="Normal 4 2 2 4 2 2 5 4 2" xfId="36786" xr:uid="{D0FF0515-1E61-4286-8FF0-22BE863074B5}"/>
    <cellStyle name="Normal 4 2 2 4 2 2 5 5" xfId="27506" xr:uid="{D42145D7-1455-45E7-AF65-23A7BC18D033}"/>
    <cellStyle name="Normal 4 2 2 4 2 2 5 6" xfId="19059" xr:uid="{B26D6039-9CFE-44E2-85F2-13EF161C8407}"/>
    <cellStyle name="Normal 4 2 2 4 2 2 6" xfId="2509" xr:uid="{00000000-0005-0000-0000-0000A5120000}"/>
    <cellStyle name="Normal 4 2 2 4 2 2 6 2" xfId="6792" xr:uid="{00000000-0005-0000-0000-0000A6120000}"/>
    <cellStyle name="Normal 4 2 2 4 2 2 6 2 2" xfId="15242" xr:uid="{9111C1C9-A45E-4CFC-901D-2AAB8EADFDD0}"/>
    <cellStyle name="Normal 4 2 2 4 2 2 6 2 2 2" xfId="41416" xr:uid="{CE141A3F-09E4-4317-8C35-22ECC6A6319B}"/>
    <cellStyle name="Normal 4 2 2 4 2 2 6 2 3" xfId="32137" xr:uid="{BB493A0F-8F1B-498F-A72E-81B9658D8C7B}"/>
    <cellStyle name="Normal 4 2 2 4 2 2 6 2 4" xfId="23689" xr:uid="{E0E7E2C7-C7DA-4862-AB58-CACBB1FF7344}"/>
    <cellStyle name="Normal 4 2 2 4 2 2 6 3" xfId="11024" xr:uid="{0B19C8F5-39CA-417F-A911-4A806DBDFA5E}"/>
    <cellStyle name="Normal 4 2 2 4 2 2 6 3 2" xfId="37199" xr:uid="{C40C794F-0412-48BC-B0D1-C2033CC1F0A3}"/>
    <cellStyle name="Normal 4 2 2 4 2 2 6 4" xfId="27919" xr:uid="{D2EBAE2B-EA38-4324-9835-D3293A8C9A62}"/>
    <cellStyle name="Normal 4 2 2 4 2 2 6 5" xfId="19472" xr:uid="{3F453C8D-CC97-449A-83D8-2F15D54C3293}"/>
    <cellStyle name="Normal 4 2 2 4 2 2 7" xfId="4727" xr:uid="{00000000-0005-0000-0000-0000A7120000}"/>
    <cellStyle name="Normal 4 2 2 4 2 2 7 2" xfId="13177" xr:uid="{12CBCFCA-A222-4B71-975A-DE1372C18268}"/>
    <cellStyle name="Normal 4 2 2 4 2 2 7 2 2" xfId="39351" xr:uid="{347E2000-BDC9-457E-BF47-A7035D158DC0}"/>
    <cellStyle name="Normal 4 2 2 4 2 2 7 3" xfId="30072" xr:uid="{57E91E29-CFF3-4D38-82EF-9B08A9ECB6E3}"/>
    <cellStyle name="Normal 4 2 2 4 2 2 7 4" xfId="21624" xr:uid="{BE32ADD6-078F-43DD-8FD2-414293A3863A}"/>
    <cellStyle name="Normal 4 2 2 4 2 2 8" xfId="8959" xr:uid="{C1E20609-0142-45AE-859D-A8A2E0681AC8}"/>
    <cellStyle name="Normal 4 2 2 4 2 2 8 2" xfId="35134" xr:uid="{584ED61A-B3FB-40CB-998C-C42BA83191FA}"/>
    <cellStyle name="Normal 4 2 2 4 2 2 9" xfId="34301" xr:uid="{715D265F-0690-4BF8-B8B5-D5492F23C7E7}"/>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FFB29590-FD67-43BC-9825-8805389CF18B}"/>
    <cellStyle name="Normal 4 2 2 4 2 3 2 2 2 2" xfId="41908" xr:uid="{CBD4A76E-3620-40C3-A291-0471AFDA423F}"/>
    <cellStyle name="Normal 4 2 2 4 2 3 2 2 3" xfId="32629" xr:uid="{E362454D-A014-4473-9E4F-2DDF8FC912E3}"/>
    <cellStyle name="Normal 4 2 2 4 2 3 2 2 4" xfId="24181" xr:uid="{87BDD553-26F1-43AF-9B3C-695E89F91A15}"/>
    <cellStyle name="Normal 4 2 2 4 2 3 2 3" xfId="11516" xr:uid="{2DF8BF62-DCFC-4B86-87B3-9958F08286E1}"/>
    <cellStyle name="Normal 4 2 2 4 2 3 2 3 2" xfId="37691" xr:uid="{97B8D5B5-8580-4AE9-855E-ED4AFE2B2A16}"/>
    <cellStyle name="Normal 4 2 2 4 2 3 2 4" xfId="28411" xr:uid="{A3E30FD2-4054-4388-A85E-1C80699691C5}"/>
    <cellStyle name="Normal 4 2 2 4 2 3 2 5" xfId="19964" xr:uid="{4559B51A-88B8-4D78-AC0E-011E6A4EED9E}"/>
    <cellStyle name="Normal 4 2 2 4 2 3 3" xfId="5139" xr:uid="{00000000-0005-0000-0000-0000AB120000}"/>
    <cellStyle name="Normal 4 2 2 4 2 3 3 2" xfId="13589" xr:uid="{DC233298-B4C8-4D4F-AFF8-B4D4B18777E3}"/>
    <cellStyle name="Normal 4 2 2 4 2 3 3 2 2" xfId="39763" xr:uid="{0A4B408B-8549-4E92-B3B3-C2FEF5064B42}"/>
    <cellStyle name="Normal 4 2 2 4 2 3 3 3" xfId="30484" xr:uid="{6DB77BE5-0B49-403F-9639-5C14C51C4B82}"/>
    <cellStyle name="Normal 4 2 2 4 2 3 3 4" xfId="22036" xr:uid="{9771DB0B-C240-4C59-BD1F-ABDF23C776A8}"/>
    <cellStyle name="Normal 4 2 2 4 2 3 4" xfId="9371" xr:uid="{D3EC21CB-39AF-4D35-9B9C-C3A5B770DB01}"/>
    <cellStyle name="Normal 4 2 2 4 2 3 4 2" xfId="35546" xr:uid="{52EE50BC-F86B-46E3-B457-26EFF97F844C}"/>
    <cellStyle name="Normal 4 2 2 4 2 3 5" xfId="34718" xr:uid="{300E6DFE-4FFC-4878-81DC-114F093CEBFC}"/>
    <cellStyle name="Normal 4 2 2 4 2 3 6" xfId="26266" xr:uid="{7AE981FD-344D-422A-BC0F-67B9EEB3C574}"/>
    <cellStyle name="Normal 4 2 2 4 2 3 7" xfId="17819" xr:uid="{27B40AF8-FE61-4244-B631-144892052CB1}"/>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A38EBEC3-82C8-4FAD-9037-7A5CCFEFFED4}"/>
    <cellStyle name="Normal 4 2 2 4 2 4 2 2 2 2" xfId="42321" xr:uid="{6B90A274-5E50-445C-81DB-040688E3F040}"/>
    <cellStyle name="Normal 4 2 2 4 2 4 2 2 3" xfId="33042" xr:uid="{BD630B02-577D-4755-9463-510A6E586912}"/>
    <cellStyle name="Normal 4 2 2 4 2 4 2 2 4" xfId="24594" xr:uid="{C549FB42-0039-47A2-874B-150E75070E7D}"/>
    <cellStyle name="Normal 4 2 2 4 2 4 2 3" xfId="11929" xr:uid="{9EDD640B-DBB5-411D-A983-FFDFA96080C8}"/>
    <cellStyle name="Normal 4 2 2 4 2 4 2 3 2" xfId="38104" xr:uid="{6C54B59A-5EC5-4437-A16E-8D9E8CB33F4A}"/>
    <cellStyle name="Normal 4 2 2 4 2 4 2 4" xfId="28824" xr:uid="{CC60AAD9-E7EB-45DF-A902-94B86F5B4D36}"/>
    <cellStyle name="Normal 4 2 2 4 2 4 2 5" xfId="20377" xr:uid="{8E7FE693-33E1-4083-85FC-3C61D440000B}"/>
    <cellStyle name="Normal 4 2 2 4 2 4 3" xfId="5552" xr:uid="{00000000-0005-0000-0000-0000AF120000}"/>
    <cellStyle name="Normal 4 2 2 4 2 4 3 2" xfId="14002" xr:uid="{5E85C9FA-690F-47FC-B618-CBA02EC17C85}"/>
    <cellStyle name="Normal 4 2 2 4 2 4 3 2 2" xfId="40176" xr:uid="{F470EE53-D024-4EBE-B6CA-A08D25467EEC}"/>
    <cellStyle name="Normal 4 2 2 4 2 4 3 3" xfId="30897" xr:uid="{2F061F87-EB20-490D-A45A-3B979CAE2C9F}"/>
    <cellStyle name="Normal 4 2 2 4 2 4 3 4" xfId="22449" xr:uid="{4F90642B-F1B0-48F3-AEA0-D9C22D63B5F1}"/>
    <cellStyle name="Normal 4 2 2 4 2 4 4" xfId="9784" xr:uid="{46DBD30E-D38E-4FC4-A7CC-FAA119218DAD}"/>
    <cellStyle name="Normal 4 2 2 4 2 4 4 2" xfId="35959" xr:uid="{A776385A-B396-4452-AEE9-90BFCC650347}"/>
    <cellStyle name="Normal 4 2 2 4 2 4 5" xfId="26679" xr:uid="{14B8D7C9-EBF6-484D-8969-1085AD349776}"/>
    <cellStyle name="Normal 4 2 2 4 2 4 6" xfId="18232" xr:uid="{1722B5FF-DEB8-49A3-9665-5E8FD9C1F42F}"/>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4FF52964-0319-4FAC-B78E-A7259EFEF885}"/>
    <cellStyle name="Normal 4 2 2 4 2 5 2 2 2 2" xfId="42734" xr:uid="{E40BD6DE-FB0A-4930-8033-0050AA91C45B}"/>
    <cellStyle name="Normal 4 2 2 4 2 5 2 2 3" xfId="33455" xr:uid="{90625F32-0218-4C1E-AE08-3C29EB36582F}"/>
    <cellStyle name="Normal 4 2 2 4 2 5 2 2 4" xfId="25007" xr:uid="{A947BC92-2DB9-4176-98AB-501D83DADA45}"/>
    <cellStyle name="Normal 4 2 2 4 2 5 2 3" xfId="12342" xr:uid="{25E95092-911E-4C60-A5E4-5C103089E6C0}"/>
    <cellStyle name="Normal 4 2 2 4 2 5 2 3 2" xfId="38517" xr:uid="{5A755958-1261-4ADA-BEC8-7D0B150A7071}"/>
    <cellStyle name="Normal 4 2 2 4 2 5 2 4" xfId="29237" xr:uid="{FA133475-5097-4264-81D7-D2BC1F11B0A0}"/>
    <cellStyle name="Normal 4 2 2 4 2 5 2 5" xfId="20790" xr:uid="{7524181D-7B96-442B-8284-34F347D54716}"/>
    <cellStyle name="Normal 4 2 2 4 2 5 3" xfId="5965" xr:uid="{00000000-0005-0000-0000-0000B3120000}"/>
    <cellStyle name="Normal 4 2 2 4 2 5 3 2" xfId="14415" xr:uid="{FD4B34D9-99A2-43B2-BCA5-F165604ADC63}"/>
    <cellStyle name="Normal 4 2 2 4 2 5 3 2 2" xfId="40589" xr:uid="{2838273D-0A5C-41D6-9D83-82E37DBCF86C}"/>
    <cellStyle name="Normal 4 2 2 4 2 5 3 3" xfId="31310" xr:uid="{526CF47A-38B9-409B-B6DD-EB78DBC17D29}"/>
    <cellStyle name="Normal 4 2 2 4 2 5 3 4" xfId="22862" xr:uid="{58A7F20D-5294-4B38-9E06-AEDEF4301237}"/>
    <cellStyle name="Normal 4 2 2 4 2 5 4" xfId="10197" xr:uid="{A5281D42-C78C-485C-A568-B20390ADBA3E}"/>
    <cellStyle name="Normal 4 2 2 4 2 5 4 2" xfId="36372" xr:uid="{1437AA59-8AF9-45EA-8144-FFFB3CB3B295}"/>
    <cellStyle name="Normal 4 2 2 4 2 5 5" xfId="27092" xr:uid="{49454176-A2E8-4063-8A17-8FA6F29E1103}"/>
    <cellStyle name="Normal 4 2 2 4 2 5 6" xfId="18645" xr:uid="{8F33945B-6B40-4B99-9106-895C9D734692}"/>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709CC763-BB9B-4FE5-9401-3AA2F72D3FA3}"/>
    <cellStyle name="Normal 4 2 2 4 2 6 2 2 2 2" xfId="43147" xr:uid="{C766C00A-CFA1-415B-ACBF-C367671899FB}"/>
    <cellStyle name="Normal 4 2 2 4 2 6 2 2 3" xfId="33868" xr:uid="{274DA0AB-400E-4535-B73E-52E1724E5E97}"/>
    <cellStyle name="Normal 4 2 2 4 2 6 2 2 4" xfId="25420" xr:uid="{E4F06F78-5EBA-40BA-BD12-854F48C017CF}"/>
    <cellStyle name="Normal 4 2 2 4 2 6 2 3" xfId="12755" xr:uid="{446108F1-3A7A-4923-85E7-6C0CC43BB1A8}"/>
    <cellStyle name="Normal 4 2 2 4 2 6 2 3 2" xfId="38930" xr:uid="{5BA1406A-48B2-4A42-BABB-A7B65B5527FF}"/>
    <cellStyle name="Normal 4 2 2 4 2 6 2 4" xfId="29650" xr:uid="{539D97DB-25CB-49AD-9A4A-40D70E705154}"/>
    <cellStyle name="Normal 4 2 2 4 2 6 2 5" xfId="21203" xr:uid="{6504DD0B-FD18-4BF4-9FB1-83105E69F3FE}"/>
    <cellStyle name="Normal 4 2 2 4 2 6 3" xfId="6378" xr:uid="{00000000-0005-0000-0000-0000B7120000}"/>
    <cellStyle name="Normal 4 2 2 4 2 6 3 2" xfId="14828" xr:uid="{E1D4AE94-9A22-4336-BCC7-CA4FF3E314D0}"/>
    <cellStyle name="Normal 4 2 2 4 2 6 3 2 2" xfId="41002" xr:uid="{FB6DEACE-5817-430E-951C-D23AD9E21013}"/>
    <cellStyle name="Normal 4 2 2 4 2 6 3 3" xfId="31723" xr:uid="{CEF4CB34-B9FA-4116-A812-FDFECBFF7E59}"/>
    <cellStyle name="Normal 4 2 2 4 2 6 3 4" xfId="23275" xr:uid="{C6B2653B-E11D-4C60-8D2A-3995D2EC4C82}"/>
    <cellStyle name="Normal 4 2 2 4 2 6 4" xfId="10610" xr:uid="{E3CD7247-AB04-4ADB-8E81-56995555D4D3}"/>
    <cellStyle name="Normal 4 2 2 4 2 6 4 2" xfId="36785" xr:uid="{A96DF211-5B2F-413B-9F27-00818C314AC8}"/>
    <cellStyle name="Normal 4 2 2 4 2 6 5" xfId="27505" xr:uid="{48D2C4AF-4F3A-42F6-8C6C-CECDA03C8205}"/>
    <cellStyle name="Normal 4 2 2 4 2 6 6" xfId="19058" xr:uid="{9398B244-D4EA-494C-98EC-92FA9552B500}"/>
    <cellStyle name="Normal 4 2 2 4 2 7" xfId="2508" xr:uid="{00000000-0005-0000-0000-0000B8120000}"/>
    <cellStyle name="Normal 4 2 2 4 2 7 2" xfId="6791" xr:uid="{00000000-0005-0000-0000-0000B9120000}"/>
    <cellStyle name="Normal 4 2 2 4 2 7 2 2" xfId="15241" xr:uid="{4156748B-7E59-471C-BE61-1EDAB7E8B4E9}"/>
    <cellStyle name="Normal 4 2 2 4 2 7 2 2 2" xfId="41415" xr:uid="{54171B6D-C1CA-465C-A494-62DA7B60A3C2}"/>
    <cellStyle name="Normal 4 2 2 4 2 7 2 3" xfId="32136" xr:uid="{17CD4173-8FB3-41F1-B207-F47ACA4A7A5C}"/>
    <cellStyle name="Normal 4 2 2 4 2 7 2 4" xfId="23688" xr:uid="{2C13493E-C25D-4C93-8402-C540211720E2}"/>
    <cellStyle name="Normal 4 2 2 4 2 7 3" xfId="11023" xr:uid="{790F7FAB-23EF-4EAB-8066-68AC4270CA23}"/>
    <cellStyle name="Normal 4 2 2 4 2 7 3 2" xfId="37198" xr:uid="{A07D68D3-886C-4A76-AEF8-4770AA569479}"/>
    <cellStyle name="Normal 4 2 2 4 2 7 4" xfId="27918" xr:uid="{9894DD61-FF7C-49C1-AE0E-8F14647DA178}"/>
    <cellStyle name="Normal 4 2 2 4 2 7 5" xfId="19471" xr:uid="{CBD1A3C6-BCBA-43F1-BAC9-4AC3E37006AC}"/>
    <cellStyle name="Normal 4 2 2 4 2 8" xfId="4726" xr:uid="{00000000-0005-0000-0000-0000BA120000}"/>
    <cellStyle name="Normal 4 2 2 4 2 8 2" xfId="13176" xr:uid="{EDF2A6A8-D894-4CBC-BF56-721F43A8E38D}"/>
    <cellStyle name="Normal 4 2 2 4 2 8 2 2" xfId="39350" xr:uid="{F053CF63-9E30-4166-BAA2-8360CA0E03E5}"/>
    <cellStyle name="Normal 4 2 2 4 2 8 3" xfId="30071" xr:uid="{D9522434-79A2-48F4-89E0-AA1AFE58671B}"/>
    <cellStyle name="Normal 4 2 2 4 2 8 4" xfId="21623" xr:uid="{36D80E01-6962-4D88-ADCB-D4EC156E8249}"/>
    <cellStyle name="Normal 4 2 2 4 2 9" xfId="8958" xr:uid="{5EF7713F-2D64-49A8-9D14-ACC1E11FAE02}"/>
    <cellStyle name="Normal 4 2 2 4 2 9 2" xfId="35133" xr:uid="{125F799C-73E6-4313-B008-51BDC8937652}"/>
    <cellStyle name="Normal 4 2 2 4 3" xfId="350" xr:uid="{00000000-0005-0000-0000-0000BB120000}"/>
    <cellStyle name="Normal 4 2 2 4 3 10" xfId="25855" xr:uid="{29118DF6-B1CD-4DC1-8246-C3FD80DF142C}"/>
    <cellStyle name="Normal 4 2 2 4 3 11" xfId="17408" xr:uid="{18B9FD33-36D4-4720-B027-00BB5CE19829}"/>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AFF95E58-C065-4C17-8AB0-882A25EED722}"/>
    <cellStyle name="Normal 4 2 2 4 3 2 2 2 2 2" xfId="41910" xr:uid="{5B722233-1504-4619-8EB1-02061EA2FB7B}"/>
    <cellStyle name="Normal 4 2 2 4 3 2 2 2 3" xfId="32631" xr:uid="{FB4D5C1E-94FB-415F-B6B0-023A8CF2655C}"/>
    <cellStyle name="Normal 4 2 2 4 3 2 2 2 4" xfId="24183" xr:uid="{956AADC8-7ED2-44D0-BE62-EC0D1C0DDD60}"/>
    <cellStyle name="Normal 4 2 2 4 3 2 2 3" xfId="11518" xr:uid="{F9E71CBB-A69C-468F-8892-ED472EE2E69B}"/>
    <cellStyle name="Normal 4 2 2 4 3 2 2 3 2" xfId="37693" xr:uid="{AA05F4B8-B204-4C75-9CC5-1FCDADB6F4AF}"/>
    <cellStyle name="Normal 4 2 2 4 3 2 2 4" xfId="28413" xr:uid="{A846C441-06A8-4254-9C52-E91674DEB65D}"/>
    <cellStyle name="Normal 4 2 2 4 3 2 2 5" xfId="19966" xr:uid="{E3FE36BA-6EDE-47CE-9CC2-470176DCA5E4}"/>
    <cellStyle name="Normal 4 2 2 4 3 2 3" xfId="5141" xr:uid="{00000000-0005-0000-0000-0000BF120000}"/>
    <cellStyle name="Normal 4 2 2 4 3 2 3 2" xfId="13591" xr:uid="{A5829506-BE12-46EF-9F2E-351A4027C284}"/>
    <cellStyle name="Normal 4 2 2 4 3 2 3 2 2" xfId="39765" xr:uid="{AE4042AD-CBC8-4CA3-951E-25D2F4AB964A}"/>
    <cellStyle name="Normal 4 2 2 4 3 2 3 3" xfId="30486" xr:uid="{8BDA98CC-6F74-4F88-AD31-8A09787C92E9}"/>
    <cellStyle name="Normal 4 2 2 4 3 2 3 4" xfId="22038" xr:uid="{C2B90EE5-3C62-41CA-A645-0F2892214E6C}"/>
    <cellStyle name="Normal 4 2 2 4 3 2 4" xfId="9373" xr:uid="{A600A663-3713-431A-BEC4-864CDE5428E8}"/>
    <cellStyle name="Normal 4 2 2 4 3 2 4 2" xfId="35548" xr:uid="{9F28C5AB-80F8-4947-BD0D-F6A4AD007A7E}"/>
    <cellStyle name="Normal 4 2 2 4 3 2 5" xfId="34720" xr:uid="{B918705E-A628-495C-9D75-F43D04655033}"/>
    <cellStyle name="Normal 4 2 2 4 3 2 6" xfId="26268" xr:uid="{C3E1D51F-224E-4F84-9851-32B9BA682C39}"/>
    <cellStyle name="Normal 4 2 2 4 3 2 7" xfId="17821" xr:uid="{A5D08CA5-DFB2-4996-A7CB-E3498435C96D}"/>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818D9704-F043-4FBF-8C9A-B7398ABEC3D0}"/>
    <cellStyle name="Normal 4 2 2 4 3 3 2 2 2 2" xfId="42323" xr:uid="{4BB3CC0D-2B61-4292-BD00-20C96794F390}"/>
    <cellStyle name="Normal 4 2 2 4 3 3 2 2 3" xfId="33044" xr:uid="{B2A2C23F-488C-4568-8A30-B84F83634254}"/>
    <cellStyle name="Normal 4 2 2 4 3 3 2 2 4" xfId="24596" xr:uid="{3A3E961C-C30F-4BA4-8E96-9B2152D643A5}"/>
    <cellStyle name="Normal 4 2 2 4 3 3 2 3" xfId="11931" xr:uid="{16EED04F-60E5-49B7-89EA-BC54C1293CFF}"/>
    <cellStyle name="Normal 4 2 2 4 3 3 2 3 2" xfId="38106" xr:uid="{0EAD498E-E77A-46BD-BE38-1D720908BA40}"/>
    <cellStyle name="Normal 4 2 2 4 3 3 2 4" xfId="28826" xr:uid="{16E8A8A7-C934-471C-A387-3B106475A821}"/>
    <cellStyle name="Normal 4 2 2 4 3 3 2 5" xfId="20379" xr:uid="{33DF428D-E7CD-495C-980B-022CFC7BDB01}"/>
    <cellStyle name="Normal 4 2 2 4 3 3 3" xfId="5554" xr:uid="{00000000-0005-0000-0000-0000C3120000}"/>
    <cellStyle name="Normal 4 2 2 4 3 3 3 2" xfId="14004" xr:uid="{63DF80A0-175D-4B29-9169-2C20BE06EAA8}"/>
    <cellStyle name="Normal 4 2 2 4 3 3 3 2 2" xfId="40178" xr:uid="{629C2387-2AB1-45D1-BA74-B931678617ED}"/>
    <cellStyle name="Normal 4 2 2 4 3 3 3 3" xfId="30899" xr:uid="{827AC47B-101C-4F40-85E5-61AA90B85546}"/>
    <cellStyle name="Normal 4 2 2 4 3 3 3 4" xfId="22451" xr:uid="{E16E8B2B-81CA-4567-BC47-7ABA9D605317}"/>
    <cellStyle name="Normal 4 2 2 4 3 3 4" xfId="9786" xr:uid="{BFDD0102-4B4F-4CE6-993D-4640CEB2F73E}"/>
    <cellStyle name="Normal 4 2 2 4 3 3 4 2" xfId="35961" xr:uid="{5694F24A-172B-43BC-8C0E-06859785FA27}"/>
    <cellStyle name="Normal 4 2 2 4 3 3 5" xfId="26681" xr:uid="{7A8DEED2-A6A0-4600-8715-A68CDB245F90}"/>
    <cellStyle name="Normal 4 2 2 4 3 3 6" xfId="18234" xr:uid="{7D32B1A4-F404-486D-8AA0-050E7C4E1833}"/>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F5A233B8-1635-4133-AE08-429F318CCCBE}"/>
    <cellStyle name="Normal 4 2 2 4 3 4 2 2 2 2" xfId="42736" xr:uid="{AD3D022A-C5DD-455B-99E0-8DB7433175C5}"/>
    <cellStyle name="Normal 4 2 2 4 3 4 2 2 3" xfId="33457" xr:uid="{A87E7911-6732-411A-96D1-55AF93A012AE}"/>
    <cellStyle name="Normal 4 2 2 4 3 4 2 2 4" xfId="25009" xr:uid="{E2AB9031-10D5-4285-A378-6C50889CDA4B}"/>
    <cellStyle name="Normal 4 2 2 4 3 4 2 3" xfId="12344" xr:uid="{58EF94AB-80EF-4211-9F02-0A03EE161674}"/>
    <cellStyle name="Normal 4 2 2 4 3 4 2 3 2" xfId="38519" xr:uid="{6B28EE13-64AF-4425-ADC9-1F6929D8C7ED}"/>
    <cellStyle name="Normal 4 2 2 4 3 4 2 4" xfId="29239" xr:uid="{467E1C2A-E1C9-4E12-AA88-E09F16A090B1}"/>
    <cellStyle name="Normal 4 2 2 4 3 4 2 5" xfId="20792" xr:uid="{006B290A-0FC4-4A7C-8339-88FDA8EFD845}"/>
    <cellStyle name="Normal 4 2 2 4 3 4 3" xfId="5967" xr:uid="{00000000-0005-0000-0000-0000C7120000}"/>
    <cellStyle name="Normal 4 2 2 4 3 4 3 2" xfId="14417" xr:uid="{DFB46D2C-64BB-4E3B-B091-89824C87F69D}"/>
    <cellStyle name="Normal 4 2 2 4 3 4 3 2 2" xfId="40591" xr:uid="{0F1C6320-8FBF-431F-AEA3-391B3216DD47}"/>
    <cellStyle name="Normal 4 2 2 4 3 4 3 3" xfId="31312" xr:uid="{3963BFFA-58F5-4226-8968-B6C0CC74AD2C}"/>
    <cellStyle name="Normal 4 2 2 4 3 4 3 4" xfId="22864" xr:uid="{168E19AE-55B5-4324-B783-2326C21202D2}"/>
    <cellStyle name="Normal 4 2 2 4 3 4 4" xfId="10199" xr:uid="{1CBB5BF3-02EF-4CCA-95D0-CD3E4E010612}"/>
    <cellStyle name="Normal 4 2 2 4 3 4 4 2" xfId="36374" xr:uid="{80E41ACE-E29D-4856-A623-8184A4992AB8}"/>
    <cellStyle name="Normal 4 2 2 4 3 4 5" xfId="27094" xr:uid="{06402FC3-C31E-44FD-B925-CEBF99430709}"/>
    <cellStyle name="Normal 4 2 2 4 3 4 6" xfId="18647" xr:uid="{B5C288DA-957F-4883-8B09-8EBC488ADAF6}"/>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1EEC3A76-9265-4421-A968-B08F4AF061F1}"/>
    <cellStyle name="Normal 4 2 2 4 3 5 2 2 2 2" xfId="43149" xr:uid="{EFB4807F-331F-41C1-A854-4AF6750368AF}"/>
    <cellStyle name="Normal 4 2 2 4 3 5 2 2 3" xfId="33870" xr:uid="{C09675D6-AE6A-4EFD-B24E-2AF680E3AA94}"/>
    <cellStyle name="Normal 4 2 2 4 3 5 2 2 4" xfId="25422" xr:uid="{A44CCDEE-B4A7-4244-8DA2-F5AE6704F04A}"/>
    <cellStyle name="Normal 4 2 2 4 3 5 2 3" xfId="12757" xr:uid="{715BEEC8-5DD8-4C70-87B8-81E3A8C0AD5B}"/>
    <cellStyle name="Normal 4 2 2 4 3 5 2 3 2" xfId="38932" xr:uid="{169136FA-9E1C-44B4-8B32-BAAFFB37C0E6}"/>
    <cellStyle name="Normal 4 2 2 4 3 5 2 4" xfId="29652" xr:uid="{358F0115-A6AC-45EA-ACBA-E4780C789CA7}"/>
    <cellStyle name="Normal 4 2 2 4 3 5 2 5" xfId="21205" xr:uid="{E57CE291-E7D1-439F-8B74-ADD422ECB48B}"/>
    <cellStyle name="Normal 4 2 2 4 3 5 3" xfId="6380" xr:uid="{00000000-0005-0000-0000-0000CB120000}"/>
    <cellStyle name="Normal 4 2 2 4 3 5 3 2" xfId="14830" xr:uid="{FE4BA5CA-B1A1-4D00-B0B5-4E90826282C7}"/>
    <cellStyle name="Normal 4 2 2 4 3 5 3 2 2" xfId="41004" xr:uid="{AE0884E7-C909-4E15-A6D5-B061EB215A0C}"/>
    <cellStyle name="Normal 4 2 2 4 3 5 3 3" xfId="31725" xr:uid="{4F695023-7824-4598-86EB-596A4F1A495F}"/>
    <cellStyle name="Normal 4 2 2 4 3 5 3 4" xfId="23277" xr:uid="{7B29E685-6C23-4326-B9C5-06556DE46406}"/>
    <cellStyle name="Normal 4 2 2 4 3 5 4" xfId="10612" xr:uid="{8EB54D03-CD3F-4F88-863F-19BD9B9D3F3F}"/>
    <cellStyle name="Normal 4 2 2 4 3 5 4 2" xfId="36787" xr:uid="{BFED1BEA-6DE0-45F7-B46C-A259643605C6}"/>
    <cellStyle name="Normal 4 2 2 4 3 5 5" xfId="27507" xr:uid="{4B9111DB-CA16-4668-9FDC-9B68E9FC510B}"/>
    <cellStyle name="Normal 4 2 2 4 3 5 6" xfId="19060" xr:uid="{5B5F734D-1603-43BD-A850-6F904AD9AE6D}"/>
    <cellStyle name="Normal 4 2 2 4 3 6" xfId="2510" xr:uid="{00000000-0005-0000-0000-0000CC120000}"/>
    <cellStyle name="Normal 4 2 2 4 3 6 2" xfId="6793" xr:uid="{00000000-0005-0000-0000-0000CD120000}"/>
    <cellStyle name="Normal 4 2 2 4 3 6 2 2" xfId="15243" xr:uid="{10489614-29B9-4B37-9ABF-1A6AADDB23C6}"/>
    <cellStyle name="Normal 4 2 2 4 3 6 2 2 2" xfId="41417" xr:uid="{3CB33F3C-762A-4A9F-B080-5014D0CFC8E5}"/>
    <cellStyle name="Normal 4 2 2 4 3 6 2 3" xfId="32138" xr:uid="{694684D6-EF96-48CC-972C-FEF9583B6610}"/>
    <cellStyle name="Normal 4 2 2 4 3 6 2 4" xfId="23690" xr:uid="{44AEDA83-0E8A-4E14-85B2-3500254718F3}"/>
    <cellStyle name="Normal 4 2 2 4 3 6 3" xfId="11025" xr:uid="{BEAF6A22-2736-4EBB-BFD2-25DA8FAC9452}"/>
    <cellStyle name="Normal 4 2 2 4 3 6 3 2" xfId="37200" xr:uid="{2982E76B-1438-4698-B001-60C7B2879C60}"/>
    <cellStyle name="Normal 4 2 2 4 3 6 4" xfId="27920" xr:uid="{3F93F0F4-4624-42D3-8F36-5C84936035CC}"/>
    <cellStyle name="Normal 4 2 2 4 3 6 5" xfId="19473" xr:uid="{1BBD81FB-76DA-460F-BC44-05538B38DAAC}"/>
    <cellStyle name="Normal 4 2 2 4 3 7" xfId="4728" xr:uid="{00000000-0005-0000-0000-0000CE120000}"/>
    <cellStyle name="Normal 4 2 2 4 3 7 2" xfId="13178" xr:uid="{B0E421FC-961E-46E5-9F58-1DD4E189AD41}"/>
    <cellStyle name="Normal 4 2 2 4 3 7 2 2" xfId="39352" xr:uid="{F0F989E9-902E-4458-8F8C-A9DACFFC2437}"/>
    <cellStyle name="Normal 4 2 2 4 3 7 3" xfId="30073" xr:uid="{3AA2AA70-0F70-4CFB-BC98-4BA505B9C165}"/>
    <cellStyle name="Normal 4 2 2 4 3 7 4" xfId="21625" xr:uid="{CB8B7EAA-0711-403E-844F-BD6D85F0E429}"/>
    <cellStyle name="Normal 4 2 2 4 3 8" xfId="8960" xr:uid="{A6F02B3A-2509-464F-B8F2-BBEC68DC657B}"/>
    <cellStyle name="Normal 4 2 2 4 3 8 2" xfId="35135" xr:uid="{E3A7B69D-45EA-4D4C-B0FA-26AC3A7EFBFA}"/>
    <cellStyle name="Normal 4 2 2 4 3 9" xfId="34302" xr:uid="{6DA561A1-3379-4430-B9D7-54D88764AE50}"/>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E4B2500B-596F-470B-A24B-B5946B63DA28}"/>
    <cellStyle name="Normal 4 2 2 4 4 2 2 2 2" xfId="41907" xr:uid="{D878680F-FFDA-4D02-B998-D5F0BD68D047}"/>
    <cellStyle name="Normal 4 2 2 4 4 2 2 3" xfId="32628" xr:uid="{1496E73D-3884-4ECD-BFA5-768BAC32C275}"/>
    <cellStyle name="Normal 4 2 2 4 4 2 2 4" xfId="24180" xr:uid="{AF48CC05-E07F-4D91-993C-5F6873DF2C41}"/>
    <cellStyle name="Normal 4 2 2 4 4 2 3" xfId="11515" xr:uid="{EA16D680-C069-480E-B1A4-F62928E717CF}"/>
    <cellStyle name="Normal 4 2 2 4 4 2 3 2" xfId="37690" xr:uid="{7AFA2D2F-82A4-4A2D-8146-3D8F291C0EDA}"/>
    <cellStyle name="Normal 4 2 2 4 4 2 4" xfId="28410" xr:uid="{5C3C7E2D-CD98-440D-8325-814825ABE81D}"/>
    <cellStyle name="Normal 4 2 2 4 4 2 5" xfId="19963" xr:uid="{4306900A-294C-46C3-B86A-018014D12F47}"/>
    <cellStyle name="Normal 4 2 2 4 4 3" xfId="5138" xr:uid="{00000000-0005-0000-0000-0000D2120000}"/>
    <cellStyle name="Normal 4 2 2 4 4 3 2" xfId="13588" xr:uid="{0D80B45B-7528-4ED5-BBBE-BE1FBD4CBA54}"/>
    <cellStyle name="Normal 4 2 2 4 4 3 2 2" xfId="39762" xr:uid="{A40D2B18-1118-442F-9F40-D5CF689BEDAB}"/>
    <cellStyle name="Normal 4 2 2 4 4 3 3" xfId="30483" xr:uid="{ED9E58E9-94EA-44A4-A098-1CB0330287DB}"/>
    <cellStyle name="Normal 4 2 2 4 4 3 4" xfId="22035" xr:uid="{8D08CA0E-64BE-4F53-9F84-6170A1EAF78B}"/>
    <cellStyle name="Normal 4 2 2 4 4 4" xfId="9370" xr:uid="{FF4E0652-A42E-4471-8077-622713FB10F3}"/>
    <cellStyle name="Normal 4 2 2 4 4 4 2" xfId="35545" xr:uid="{5EFA2615-E238-443E-8D19-9B50AC24F584}"/>
    <cellStyle name="Normal 4 2 2 4 4 5" xfId="34717" xr:uid="{E97A0EE5-DD67-4955-8044-5528B1F38F62}"/>
    <cellStyle name="Normal 4 2 2 4 4 6" xfId="26265" xr:uid="{45109BB1-01E2-4A31-8572-2CEA20760CED}"/>
    <cellStyle name="Normal 4 2 2 4 4 7" xfId="17818" xr:uid="{5C73CD35-FD3C-4903-A8B3-F17367E4D73A}"/>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87EECCBB-A5D5-43ED-8229-65BCD17882AE}"/>
    <cellStyle name="Normal 4 2 2 4 5 2 2 2 2" xfId="42320" xr:uid="{86EFA3A1-30E8-45E6-BBA3-0C03449F34E5}"/>
    <cellStyle name="Normal 4 2 2 4 5 2 2 3" xfId="33041" xr:uid="{F74899FC-694E-4B1E-A168-CF7A9CB39AB9}"/>
    <cellStyle name="Normal 4 2 2 4 5 2 2 4" xfId="24593" xr:uid="{BF48BC8E-19C9-46AC-B97D-42D7A63BE5F6}"/>
    <cellStyle name="Normal 4 2 2 4 5 2 3" xfId="11928" xr:uid="{D4FDFE19-B838-4489-866E-5AB6CC4B6794}"/>
    <cellStyle name="Normal 4 2 2 4 5 2 3 2" xfId="38103" xr:uid="{ED09268D-DF37-4E0D-A38C-886752494175}"/>
    <cellStyle name="Normal 4 2 2 4 5 2 4" xfId="28823" xr:uid="{AB97E791-B9AC-43E4-A826-65D450350BE6}"/>
    <cellStyle name="Normal 4 2 2 4 5 2 5" xfId="20376" xr:uid="{9F3BFB43-110D-4754-BEAA-5860E4292557}"/>
    <cellStyle name="Normal 4 2 2 4 5 3" xfId="5551" xr:uid="{00000000-0005-0000-0000-0000D6120000}"/>
    <cellStyle name="Normal 4 2 2 4 5 3 2" xfId="14001" xr:uid="{FDA01637-AF45-42D0-861D-FF288DE7EE44}"/>
    <cellStyle name="Normal 4 2 2 4 5 3 2 2" xfId="40175" xr:uid="{7AA27E69-05EE-4786-8551-B3F3D0353ACA}"/>
    <cellStyle name="Normal 4 2 2 4 5 3 3" xfId="30896" xr:uid="{B5AA4453-25FA-44F5-8A3F-58440E964EBD}"/>
    <cellStyle name="Normal 4 2 2 4 5 3 4" xfId="22448" xr:uid="{67613AA8-1687-4B5A-958B-82CC7A444BF9}"/>
    <cellStyle name="Normal 4 2 2 4 5 4" xfId="9783" xr:uid="{DD36BC13-1D09-466F-9FD5-3F819FB7F014}"/>
    <cellStyle name="Normal 4 2 2 4 5 4 2" xfId="35958" xr:uid="{00297769-6AF9-4826-98F9-94CBA3848326}"/>
    <cellStyle name="Normal 4 2 2 4 5 5" xfId="26678" xr:uid="{81726B24-49ED-4C5E-9866-FDC7C5864910}"/>
    <cellStyle name="Normal 4 2 2 4 5 6" xfId="18231" xr:uid="{CBA0469A-D991-4EC2-BEA0-63FEA307E44C}"/>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523E9A43-9EDC-4D03-9998-44E83F98EAF7}"/>
    <cellStyle name="Normal 4 2 2 4 6 2 2 2 2" xfId="42733" xr:uid="{C553737B-5628-41F8-99D3-20AE38D96A02}"/>
    <cellStyle name="Normal 4 2 2 4 6 2 2 3" xfId="33454" xr:uid="{10FE0B22-7FFE-4E94-AEE4-C8F9970523C7}"/>
    <cellStyle name="Normal 4 2 2 4 6 2 2 4" xfId="25006" xr:uid="{029DC994-847C-4FF8-8CE6-2C878B909B3B}"/>
    <cellStyle name="Normal 4 2 2 4 6 2 3" xfId="12341" xr:uid="{17BD3EEC-AA30-4313-80B0-673750B3D519}"/>
    <cellStyle name="Normal 4 2 2 4 6 2 3 2" xfId="38516" xr:uid="{0F33EEF8-93D6-42D1-8BAA-2AA4C2804565}"/>
    <cellStyle name="Normal 4 2 2 4 6 2 4" xfId="29236" xr:uid="{896782AA-D33B-4E9D-B138-337D37E55E91}"/>
    <cellStyle name="Normal 4 2 2 4 6 2 5" xfId="20789" xr:uid="{5ADCB7AD-64F0-4823-A102-C99812C16784}"/>
    <cellStyle name="Normal 4 2 2 4 6 3" xfId="5964" xr:uid="{00000000-0005-0000-0000-0000DA120000}"/>
    <cellStyle name="Normal 4 2 2 4 6 3 2" xfId="14414" xr:uid="{71109444-C2C7-4DC0-B821-F9E8AB724F02}"/>
    <cellStyle name="Normal 4 2 2 4 6 3 2 2" xfId="40588" xr:uid="{7BEF222A-7480-422A-B1AE-506CE0C1CDF7}"/>
    <cellStyle name="Normal 4 2 2 4 6 3 3" xfId="31309" xr:uid="{B4E2477D-1839-4097-9210-C9093F27BBDE}"/>
    <cellStyle name="Normal 4 2 2 4 6 3 4" xfId="22861" xr:uid="{AC2832DF-3986-4674-8057-FE463331C902}"/>
    <cellStyle name="Normal 4 2 2 4 6 4" xfId="10196" xr:uid="{B537DF41-70B8-4CE7-B9CB-CF1C5DF7EC26}"/>
    <cellStyle name="Normal 4 2 2 4 6 4 2" xfId="36371" xr:uid="{7BCDBDED-41F5-4611-804A-3634E781A4AE}"/>
    <cellStyle name="Normal 4 2 2 4 6 5" xfId="27091" xr:uid="{2E562A04-97FC-4861-88B4-B587B5A438AF}"/>
    <cellStyle name="Normal 4 2 2 4 6 6" xfId="18644" xr:uid="{3B612D3B-8D7B-46A8-8802-0B5F667DD8C1}"/>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1062D24F-DB85-4BA9-ACBF-FEA052EA008D}"/>
    <cellStyle name="Normal 4 2 2 4 7 2 2 2 2" xfId="43146" xr:uid="{27DD5546-C270-4FCD-80E4-4CC7B7C1BEA4}"/>
    <cellStyle name="Normal 4 2 2 4 7 2 2 3" xfId="33867" xr:uid="{9E67326D-92BD-41B9-A048-7D8AA6B5386A}"/>
    <cellStyle name="Normal 4 2 2 4 7 2 2 4" xfId="25419" xr:uid="{2BABDA3B-F30A-4804-B3EF-901D440B0704}"/>
    <cellStyle name="Normal 4 2 2 4 7 2 3" xfId="12754" xr:uid="{E5789AF3-9357-434B-8C45-DA040B611C01}"/>
    <cellStyle name="Normal 4 2 2 4 7 2 3 2" xfId="38929" xr:uid="{38A039F6-46DF-4D49-8615-7794B6496041}"/>
    <cellStyle name="Normal 4 2 2 4 7 2 4" xfId="29649" xr:uid="{13D4438D-AF11-4486-94FB-113B2D1ADB29}"/>
    <cellStyle name="Normal 4 2 2 4 7 2 5" xfId="21202" xr:uid="{3E8850ED-F566-4819-9B72-3BEAD9AF94BD}"/>
    <cellStyle name="Normal 4 2 2 4 7 3" xfId="6377" xr:uid="{00000000-0005-0000-0000-0000DE120000}"/>
    <cellStyle name="Normal 4 2 2 4 7 3 2" xfId="14827" xr:uid="{692C8AAC-B0DC-4406-98FB-42A0B8A9C5FE}"/>
    <cellStyle name="Normal 4 2 2 4 7 3 2 2" xfId="41001" xr:uid="{40620A83-0DCF-4B87-8505-8C305217F0DD}"/>
    <cellStyle name="Normal 4 2 2 4 7 3 3" xfId="31722" xr:uid="{DD15CA3E-C969-4BD5-8AC0-B250A0950CF1}"/>
    <cellStyle name="Normal 4 2 2 4 7 3 4" xfId="23274" xr:uid="{759CC655-68B7-49F6-88F5-3A0F931B7333}"/>
    <cellStyle name="Normal 4 2 2 4 7 4" xfId="10609" xr:uid="{6E1C3B17-FDB3-46B2-9D9F-58FC7B9E97EA}"/>
    <cellStyle name="Normal 4 2 2 4 7 4 2" xfId="36784" xr:uid="{E0C5CB4C-43B7-44CB-82B3-54EEBA607C8D}"/>
    <cellStyle name="Normal 4 2 2 4 7 5" xfId="27504" xr:uid="{48423D0B-6E3B-4C54-8284-24DBE30644AA}"/>
    <cellStyle name="Normal 4 2 2 4 7 6" xfId="19057" xr:uid="{7DB30B1B-152B-4F06-B8D5-6DBD7647F3DB}"/>
    <cellStyle name="Normal 4 2 2 4 8" xfId="2507" xr:uid="{00000000-0005-0000-0000-0000DF120000}"/>
    <cellStyle name="Normal 4 2 2 4 8 2" xfId="6790" xr:uid="{00000000-0005-0000-0000-0000E0120000}"/>
    <cellStyle name="Normal 4 2 2 4 8 2 2" xfId="15240" xr:uid="{4C66EF2F-464E-4D43-8C82-6645489E010A}"/>
    <cellStyle name="Normal 4 2 2 4 8 2 2 2" xfId="41414" xr:uid="{E42C940E-5CA8-4403-AA47-4394045F263F}"/>
    <cellStyle name="Normal 4 2 2 4 8 2 3" xfId="32135" xr:uid="{D81C4A2D-CB3D-42C2-B0B2-2B95068BBF65}"/>
    <cellStyle name="Normal 4 2 2 4 8 2 4" xfId="23687" xr:uid="{838D7DBE-ADC3-4FBF-8DFB-FD9C9594FDED}"/>
    <cellStyle name="Normal 4 2 2 4 8 3" xfId="11022" xr:uid="{1699E187-FEEB-4769-9D6E-A251BC801AD2}"/>
    <cellStyle name="Normal 4 2 2 4 8 3 2" xfId="37197" xr:uid="{6BD343BE-67CB-4397-944A-6647842AB831}"/>
    <cellStyle name="Normal 4 2 2 4 8 4" xfId="27917" xr:uid="{05C35579-1042-46CF-B0E6-5AF0D734B7B6}"/>
    <cellStyle name="Normal 4 2 2 4 8 5" xfId="19470" xr:uid="{87A0D33D-6079-4B02-997F-B360BA9BAFFC}"/>
    <cellStyle name="Normal 4 2 2 4 9" xfId="4725" xr:uid="{00000000-0005-0000-0000-0000E1120000}"/>
    <cellStyle name="Normal 4 2 2 4 9 2" xfId="13175" xr:uid="{37FEE009-700F-4C0D-B675-E8FA4C05CE9B}"/>
    <cellStyle name="Normal 4 2 2 4 9 2 2" xfId="39349" xr:uid="{B93AE1A0-76B9-49C2-94CB-A913BB9FEE3E}"/>
    <cellStyle name="Normal 4 2 2 4 9 3" xfId="30070" xr:uid="{6F2CF590-9049-438C-8913-CF57943EB681}"/>
    <cellStyle name="Normal 4 2 2 4 9 4" xfId="21622" xr:uid="{039AB06A-7AE9-4C92-904D-809D1D6DC9FF}"/>
    <cellStyle name="Normal 4 2 2 5" xfId="351" xr:uid="{00000000-0005-0000-0000-0000E2120000}"/>
    <cellStyle name="Normal 4 2 2 5 10" xfId="34303" xr:uid="{A67CBECD-B189-4881-B077-40D0C7210918}"/>
    <cellStyle name="Normal 4 2 2 5 11" xfId="25856" xr:uid="{9CC1256B-0440-4EEA-8F99-738C9BA66964}"/>
    <cellStyle name="Normal 4 2 2 5 12" xfId="17409" xr:uid="{F06E4398-0866-46E0-BF31-38EF166CA088}"/>
    <cellStyle name="Normal 4 2 2 5 2" xfId="352" xr:uid="{00000000-0005-0000-0000-0000E3120000}"/>
    <cellStyle name="Normal 4 2 2 5 2 10" xfId="25857" xr:uid="{79FCAF2D-D44B-4E20-BECE-669B5169A9E8}"/>
    <cellStyle name="Normal 4 2 2 5 2 11" xfId="17410" xr:uid="{08A01B13-014D-48B7-AF05-5AFA66CA482D}"/>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F25DBED4-9E80-4496-B9F3-478BDE25F4CE}"/>
    <cellStyle name="Normal 4 2 2 5 2 2 2 2 2 2" xfId="41912" xr:uid="{BF4126D0-F925-48CC-AC13-9EC8F46BE985}"/>
    <cellStyle name="Normal 4 2 2 5 2 2 2 2 3" xfId="32633" xr:uid="{945BF8C8-F340-42F4-9D8C-8DD5785E421D}"/>
    <cellStyle name="Normal 4 2 2 5 2 2 2 2 4" xfId="24185" xr:uid="{441E804E-A612-48C3-8960-15DBADA55E37}"/>
    <cellStyle name="Normal 4 2 2 5 2 2 2 3" xfId="11520" xr:uid="{175A1739-EEAB-48A8-B618-EC78A5BEC911}"/>
    <cellStyle name="Normal 4 2 2 5 2 2 2 3 2" xfId="37695" xr:uid="{2001F432-F794-4BEA-A35F-B8104B35D8FE}"/>
    <cellStyle name="Normal 4 2 2 5 2 2 2 4" xfId="28415" xr:uid="{1F3CAEF4-27D4-48B3-AD9F-425FB76AD307}"/>
    <cellStyle name="Normal 4 2 2 5 2 2 2 5" xfId="19968" xr:uid="{F06BEF1C-5740-4DAC-8A01-F941FC6F5558}"/>
    <cellStyle name="Normal 4 2 2 5 2 2 3" xfId="5143" xr:uid="{00000000-0005-0000-0000-0000E7120000}"/>
    <cellStyle name="Normal 4 2 2 5 2 2 3 2" xfId="13593" xr:uid="{F0DC3102-2A23-499F-A99B-CC2D9EF85218}"/>
    <cellStyle name="Normal 4 2 2 5 2 2 3 2 2" xfId="39767" xr:uid="{31801BA1-5FB1-4570-BC95-C50DE644AD78}"/>
    <cellStyle name="Normal 4 2 2 5 2 2 3 3" xfId="30488" xr:uid="{ABEC9913-A191-4865-B3E0-3ECA38ADC846}"/>
    <cellStyle name="Normal 4 2 2 5 2 2 3 4" xfId="22040" xr:uid="{082EC95E-C410-4AFB-B0A7-E83DF5297676}"/>
    <cellStyle name="Normal 4 2 2 5 2 2 4" xfId="9375" xr:uid="{3156FC50-757C-4C07-A514-13D9E27B6E8A}"/>
    <cellStyle name="Normal 4 2 2 5 2 2 4 2" xfId="35550" xr:uid="{C5267CD4-3A36-45B9-9F21-75BC8CD51941}"/>
    <cellStyle name="Normal 4 2 2 5 2 2 5" xfId="34722" xr:uid="{D88FB888-3BCE-4196-AB96-BAD8A5C2DF07}"/>
    <cellStyle name="Normal 4 2 2 5 2 2 6" xfId="26270" xr:uid="{AF9E42DD-6DEB-4223-9902-EFAC2D4B03B9}"/>
    <cellStyle name="Normal 4 2 2 5 2 2 7" xfId="17823" xr:uid="{8E782E37-2127-4843-828B-1C40DE58B119}"/>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426B93FB-748F-43C8-A893-9C266F25E97A}"/>
    <cellStyle name="Normal 4 2 2 5 2 3 2 2 2 2" xfId="42325" xr:uid="{53B55C0E-8E03-465D-A399-8E3D1CABB0DE}"/>
    <cellStyle name="Normal 4 2 2 5 2 3 2 2 3" xfId="33046" xr:uid="{A80A67C6-1CE7-4E88-9F20-4B0B4179D7F4}"/>
    <cellStyle name="Normal 4 2 2 5 2 3 2 2 4" xfId="24598" xr:uid="{4BDFEA0F-D168-42FE-9246-8D38908C37FE}"/>
    <cellStyle name="Normal 4 2 2 5 2 3 2 3" xfId="11933" xr:uid="{AC13F786-4CCE-46D9-B639-0EC00FC6EED0}"/>
    <cellStyle name="Normal 4 2 2 5 2 3 2 3 2" xfId="38108" xr:uid="{AA344AAE-5FA5-4224-854E-42FE8F1BFB67}"/>
    <cellStyle name="Normal 4 2 2 5 2 3 2 4" xfId="28828" xr:uid="{6BA82382-B338-47CF-A68F-C3F23FD1677F}"/>
    <cellStyle name="Normal 4 2 2 5 2 3 2 5" xfId="20381" xr:uid="{ECDC4787-FD66-47DD-AEDD-E6649D8C304E}"/>
    <cellStyle name="Normal 4 2 2 5 2 3 3" xfId="5556" xr:uid="{00000000-0005-0000-0000-0000EB120000}"/>
    <cellStyle name="Normal 4 2 2 5 2 3 3 2" xfId="14006" xr:uid="{85F9F2AD-E73B-4F53-A75C-7F86162C4B63}"/>
    <cellStyle name="Normal 4 2 2 5 2 3 3 2 2" xfId="40180" xr:uid="{1E3868FC-806B-4A9C-955B-970269417C6B}"/>
    <cellStyle name="Normal 4 2 2 5 2 3 3 3" xfId="30901" xr:uid="{BEF61DC8-8052-4C20-9BF2-433E3BB4C20B}"/>
    <cellStyle name="Normal 4 2 2 5 2 3 3 4" xfId="22453" xr:uid="{89C11271-1346-4A7E-9FB3-ACA29928ABFB}"/>
    <cellStyle name="Normal 4 2 2 5 2 3 4" xfId="9788" xr:uid="{06B17A56-B9C1-45FF-9F1C-DF27C1123368}"/>
    <cellStyle name="Normal 4 2 2 5 2 3 4 2" xfId="35963" xr:uid="{37F757A3-DA60-4F9C-B833-DDF995EC1C9F}"/>
    <cellStyle name="Normal 4 2 2 5 2 3 5" xfId="26683" xr:uid="{F1559E9D-122F-4B2C-8155-1E28EC86DDBC}"/>
    <cellStyle name="Normal 4 2 2 5 2 3 6" xfId="18236" xr:uid="{16141A46-7E34-4E51-9766-A644588484EF}"/>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E109169D-BE76-491A-B442-C10618743F15}"/>
    <cellStyle name="Normal 4 2 2 5 2 4 2 2 2 2" xfId="42738" xr:uid="{85C9D2A5-A632-45F8-8B07-D6E5C2F83C6D}"/>
    <cellStyle name="Normal 4 2 2 5 2 4 2 2 3" xfId="33459" xr:uid="{188021C9-5338-4FDA-8FB5-A50D840F5C86}"/>
    <cellStyle name="Normal 4 2 2 5 2 4 2 2 4" xfId="25011" xr:uid="{64FD913F-C70F-4E0E-91E4-00BD7D711318}"/>
    <cellStyle name="Normal 4 2 2 5 2 4 2 3" xfId="12346" xr:uid="{4B42F1FC-D20A-49D4-8983-689C38622478}"/>
    <cellStyle name="Normal 4 2 2 5 2 4 2 3 2" xfId="38521" xr:uid="{3591B7E0-3609-4FAF-A8B2-719D5EFAEA2B}"/>
    <cellStyle name="Normal 4 2 2 5 2 4 2 4" xfId="29241" xr:uid="{6A418A10-D004-4FDC-AD05-FB2BD4382595}"/>
    <cellStyle name="Normal 4 2 2 5 2 4 2 5" xfId="20794" xr:uid="{02AC26DD-258C-4FB8-87F8-C07A0C25F85C}"/>
    <cellStyle name="Normal 4 2 2 5 2 4 3" xfId="5969" xr:uid="{00000000-0005-0000-0000-0000EF120000}"/>
    <cellStyle name="Normal 4 2 2 5 2 4 3 2" xfId="14419" xr:uid="{7C3007F5-101A-4A14-A782-96F076734FE7}"/>
    <cellStyle name="Normal 4 2 2 5 2 4 3 2 2" xfId="40593" xr:uid="{BEA7ECC6-3E24-4D76-9E30-6621F9A24168}"/>
    <cellStyle name="Normal 4 2 2 5 2 4 3 3" xfId="31314" xr:uid="{769A0A93-409F-4F40-A021-2E02F0BE1AD4}"/>
    <cellStyle name="Normal 4 2 2 5 2 4 3 4" xfId="22866" xr:uid="{AA9DB2CE-47E6-4919-B8E4-747AA1A6CF72}"/>
    <cellStyle name="Normal 4 2 2 5 2 4 4" xfId="10201" xr:uid="{7FF581E0-E688-49E6-9142-0BDDB2159EB8}"/>
    <cellStyle name="Normal 4 2 2 5 2 4 4 2" xfId="36376" xr:uid="{95DB7354-AD04-431A-9FAB-CC21AD892274}"/>
    <cellStyle name="Normal 4 2 2 5 2 4 5" xfId="27096" xr:uid="{55062BC4-2EFB-4DBD-B8D7-EA6A03C76F0E}"/>
    <cellStyle name="Normal 4 2 2 5 2 4 6" xfId="18649" xr:uid="{C1F2091E-ACF6-4CA0-9409-10E7E47A65FD}"/>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623B8C55-E044-42B9-B1FA-D20C1EFE6958}"/>
    <cellStyle name="Normal 4 2 2 5 2 5 2 2 2 2" xfId="43151" xr:uid="{BCAC2366-BB98-4BC7-8960-596722F75B49}"/>
    <cellStyle name="Normal 4 2 2 5 2 5 2 2 3" xfId="33872" xr:uid="{0377510C-BD45-4A89-B1D5-0D040E8F8F69}"/>
    <cellStyle name="Normal 4 2 2 5 2 5 2 2 4" xfId="25424" xr:uid="{428FA64E-E9A8-4F97-9CEC-59FBC585624F}"/>
    <cellStyle name="Normal 4 2 2 5 2 5 2 3" xfId="12759" xr:uid="{DE4C3BE3-D9F5-4849-85DA-497085E60078}"/>
    <cellStyle name="Normal 4 2 2 5 2 5 2 3 2" xfId="38934" xr:uid="{1B6DBEC7-23D7-44CE-AC9C-F447D2FCF05D}"/>
    <cellStyle name="Normal 4 2 2 5 2 5 2 4" xfId="29654" xr:uid="{DC8BCD44-5EC4-4909-8686-8599EBE93B75}"/>
    <cellStyle name="Normal 4 2 2 5 2 5 2 5" xfId="21207" xr:uid="{2EB6500D-969D-4B51-8AC9-DDEE43666612}"/>
    <cellStyle name="Normal 4 2 2 5 2 5 3" xfId="6382" xr:uid="{00000000-0005-0000-0000-0000F3120000}"/>
    <cellStyle name="Normal 4 2 2 5 2 5 3 2" xfId="14832" xr:uid="{27062B23-41C2-4360-884B-E7C59C53C18F}"/>
    <cellStyle name="Normal 4 2 2 5 2 5 3 2 2" xfId="41006" xr:uid="{9512C346-325A-40A5-AC76-F7A41C246DD1}"/>
    <cellStyle name="Normal 4 2 2 5 2 5 3 3" xfId="31727" xr:uid="{E193DAC1-0A10-43FA-BA14-E741DF84578A}"/>
    <cellStyle name="Normal 4 2 2 5 2 5 3 4" xfId="23279" xr:uid="{C4C95FDD-1A84-47D7-A20B-D544F2F7B187}"/>
    <cellStyle name="Normal 4 2 2 5 2 5 4" xfId="10614" xr:uid="{EF6496B9-E8C3-49A4-B75B-F96756634418}"/>
    <cellStyle name="Normal 4 2 2 5 2 5 4 2" xfId="36789" xr:uid="{C04555CD-5F20-495B-9FF9-97F41BA67A57}"/>
    <cellStyle name="Normal 4 2 2 5 2 5 5" xfId="27509" xr:uid="{8AD63D0B-E754-4BCB-955E-AD72D6B94376}"/>
    <cellStyle name="Normal 4 2 2 5 2 5 6" xfId="19062" xr:uid="{7022FA18-2C96-49FD-92B3-13FF53629DAE}"/>
    <cellStyle name="Normal 4 2 2 5 2 6" xfId="2512" xr:uid="{00000000-0005-0000-0000-0000F4120000}"/>
    <cellStyle name="Normal 4 2 2 5 2 6 2" xfId="6795" xr:uid="{00000000-0005-0000-0000-0000F5120000}"/>
    <cellStyle name="Normal 4 2 2 5 2 6 2 2" xfId="15245" xr:uid="{D1DF2520-ACB7-477F-839B-F803305BB40E}"/>
    <cellStyle name="Normal 4 2 2 5 2 6 2 2 2" xfId="41419" xr:uid="{A330A3A7-B867-496C-A7D6-8E47CF24FA2A}"/>
    <cellStyle name="Normal 4 2 2 5 2 6 2 3" xfId="32140" xr:uid="{B16D8F86-9E98-474F-AFE8-F95BDA57FB6C}"/>
    <cellStyle name="Normal 4 2 2 5 2 6 2 4" xfId="23692" xr:uid="{B7E6EB07-9402-4856-93B6-3A96098779D4}"/>
    <cellStyle name="Normal 4 2 2 5 2 6 3" xfId="11027" xr:uid="{8A7FAE6C-B340-43A9-B3EC-67BF7E8B2B1C}"/>
    <cellStyle name="Normal 4 2 2 5 2 6 3 2" xfId="37202" xr:uid="{EA6944BF-F9D3-48FF-A6DF-D5BA80729E4E}"/>
    <cellStyle name="Normal 4 2 2 5 2 6 4" xfId="27922" xr:uid="{0CB65A97-76CB-4FB5-B846-E9E801F6205D}"/>
    <cellStyle name="Normal 4 2 2 5 2 6 5" xfId="19475" xr:uid="{D19252B3-86FF-412C-BDC5-0A04A52273F8}"/>
    <cellStyle name="Normal 4 2 2 5 2 7" xfId="4730" xr:uid="{00000000-0005-0000-0000-0000F6120000}"/>
    <cellStyle name="Normal 4 2 2 5 2 7 2" xfId="13180" xr:uid="{842D9DBC-7134-4352-87CA-CD36EDC063E9}"/>
    <cellStyle name="Normal 4 2 2 5 2 7 2 2" xfId="39354" xr:uid="{05634E21-31BD-49A2-9C7F-AC969E30D6CE}"/>
    <cellStyle name="Normal 4 2 2 5 2 7 3" xfId="30075" xr:uid="{B648761D-496B-400D-9F2D-5FD21F64F1E8}"/>
    <cellStyle name="Normal 4 2 2 5 2 7 4" xfId="21627" xr:uid="{3BAE69D0-7218-4141-A782-10ADE386AA20}"/>
    <cellStyle name="Normal 4 2 2 5 2 8" xfId="8962" xr:uid="{64E8332C-E814-4C06-9171-B9E6E9CEDD6C}"/>
    <cellStyle name="Normal 4 2 2 5 2 8 2" xfId="35137" xr:uid="{72D823E5-CB12-400F-8C45-C1797C424C66}"/>
    <cellStyle name="Normal 4 2 2 5 2 9" xfId="34304" xr:uid="{3842BECD-79E6-405B-91D9-B416C99B54BC}"/>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E6F55D3F-C991-45CA-BA67-8870A8690D23}"/>
    <cellStyle name="Normal 4 2 2 5 3 2 2 2 2" xfId="41911" xr:uid="{E6A37A01-ECB1-447F-ACAC-66F9BC96080F}"/>
    <cellStyle name="Normal 4 2 2 5 3 2 2 3" xfId="32632" xr:uid="{1BEF0EAF-2187-4173-877F-289B7FB74550}"/>
    <cellStyle name="Normal 4 2 2 5 3 2 2 4" xfId="24184" xr:uid="{59C96F53-0DC9-426B-95FF-F00483A939E9}"/>
    <cellStyle name="Normal 4 2 2 5 3 2 3" xfId="11519" xr:uid="{BDE879A6-7420-4227-B9AD-825C91628596}"/>
    <cellStyle name="Normal 4 2 2 5 3 2 3 2" xfId="37694" xr:uid="{32EB27DD-019A-4CF9-8CFE-8A49828F6EBF}"/>
    <cellStyle name="Normal 4 2 2 5 3 2 4" xfId="28414" xr:uid="{BA378D9F-7855-497E-8259-7717C54CDBE6}"/>
    <cellStyle name="Normal 4 2 2 5 3 2 5" xfId="19967" xr:uid="{DD9FAEA3-98C4-40AD-BFD5-B2DE5E622642}"/>
    <cellStyle name="Normal 4 2 2 5 3 3" xfId="5142" xr:uid="{00000000-0005-0000-0000-0000FA120000}"/>
    <cellStyle name="Normal 4 2 2 5 3 3 2" xfId="13592" xr:uid="{5D42D38C-CE24-40DF-AC2A-5A4138FBB0E5}"/>
    <cellStyle name="Normal 4 2 2 5 3 3 2 2" xfId="39766" xr:uid="{F08FB9E6-F986-4B79-AC74-0A91D2883A1D}"/>
    <cellStyle name="Normal 4 2 2 5 3 3 3" xfId="30487" xr:uid="{3CD9D525-EEC9-4FCE-9121-2832B437E24E}"/>
    <cellStyle name="Normal 4 2 2 5 3 3 4" xfId="22039" xr:uid="{8AD92705-F889-4B7E-9B93-7EEFCA11AF0D}"/>
    <cellStyle name="Normal 4 2 2 5 3 4" xfId="9374" xr:uid="{0A9ED4FF-4B09-4BEF-B4C2-0828B745332D}"/>
    <cellStyle name="Normal 4 2 2 5 3 4 2" xfId="35549" xr:uid="{99E17B30-177A-4C9F-9A30-86FB039F1673}"/>
    <cellStyle name="Normal 4 2 2 5 3 5" xfId="34721" xr:uid="{6BD7F86F-D607-4491-9A3C-A1BF13D34848}"/>
    <cellStyle name="Normal 4 2 2 5 3 6" xfId="26269" xr:uid="{5817587E-FE8B-4F99-8C13-23E2B6D1A6B9}"/>
    <cellStyle name="Normal 4 2 2 5 3 7" xfId="17822" xr:uid="{4E069CA5-AA14-4A0E-8526-70721F0559E3}"/>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9A94148B-8F7D-45F7-BC21-DE82075A86E6}"/>
    <cellStyle name="Normal 4 2 2 5 4 2 2 2 2" xfId="42324" xr:uid="{6AFC6DF5-F70A-4681-AE59-A42F36C1C2EB}"/>
    <cellStyle name="Normal 4 2 2 5 4 2 2 3" xfId="33045" xr:uid="{98A90DE0-2955-4D7B-AB14-0366F870B9DE}"/>
    <cellStyle name="Normal 4 2 2 5 4 2 2 4" xfId="24597" xr:uid="{AA8C5E45-8565-4B15-8754-070ACE3F733E}"/>
    <cellStyle name="Normal 4 2 2 5 4 2 3" xfId="11932" xr:uid="{BCC95CE1-383E-4DB4-A976-46BBFB649813}"/>
    <cellStyle name="Normal 4 2 2 5 4 2 3 2" xfId="38107" xr:uid="{63C4FB18-DEC3-41F9-9B15-4F8ADDE1F3B2}"/>
    <cellStyle name="Normal 4 2 2 5 4 2 4" xfId="28827" xr:uid="{3976010D-E2FF-4E84-8DE3-ACBFBD251505}"/>
    <cellStyle name="Normal 4 2 2 5 4 2 5" xfId="20380" xr:uid="{8F832F84-EAC2-436F-9D43-EF36542DAD9B}"/>
    <cellStyle name="Normal 4 2 2 5 4 3" xfId="5555" xr:uid="{00000000-0005-0000-0000-0000FE120000}"/>
    <cellStyle name="Normal 4 2 2 5 4 3 2" xfId="14005" xr:uid="{98406D41-9F33-4369-AA8F-23974D94096A}"/>
    <cellStyle name="Normal 4 2 2 5 4 3 2 2" xfId="40179" xr:uid="{B361B542-C7FE-46B3-A1F5-0B299475C46D}"/>
    <cellStyle name="Normal 4 2 2 5 4 3 3" xfId="30900" xr:uid="{F9D63E8A-C726-4215-825A-630FB410CF4C}"/>
    <cellStyle name="Normal 4 2 2 5 4 3 4" xfId="22452" xr:uid="{C2DDFD11-7B31-4202-8B65-723C66C39C2E}"/>
    <cellStyle name="Normal 4 2 2 5 4 4" xfId="9787" xr:uid="{41AD66FE-4783-48C9-BC8A-C79666E1F382}"/>
    <cellStyle name="Normal 4 2 2 5 4 4 2" xfId="35962" xr:uid="{B7F73D2C-2313-4171-89B3-EF910A664B36}"/>
    <cellStyle name="Normal 4 2 2 5 4 5" xfId="26682" xr:uid="{FCD2745B-22E5-44D7-B40C-E81644A63528}"/>
    <cellStyle name="Normal 4 2 2 5 4 6" xfId="18235" xr:uid="{9CBA46A9-6639-4D16-B357-679265328B63}"/>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E133FDE3-68BC-46A2-A928-F00D6D46EDB4}"/>
    <cellStyle name="Normal 4 2 2 5 5 2 2 2 2" xfId="42737" xr:uid="{E30D7738-F4CA-4C3E-AA0B-4EE18894DBC8}"/>
    <cellStyle name="Normal 4 2 2 5 5 2 2 3" xfId="33458" xr:uid="{41430D1B-F283-49B4-98A9-210E5BE936B7}"/>
    <cellStyle name="Normal 4 2 2 5 5 2 2 4" xfId="25010" xr:uid="{D068ADE4-807E-4843-BCCF-6FCDCCE5FAAA}"/>
    <cellStyle name="Normal 4 2 2 5 5 2 3" xfId="12345" xr:uid="{764DB211-0B79-4458-8402-7405C0A7C7C2}"/>
    <cellStyle name="Normal 4 2 2 5 5 2 3 2" xfId="38520" xr:uid="{21324687-BEAF-4353-A297-200B2C2F6903}"/>
    <cellStyle name="Normal 4 2 2 5 5 2 4" xfId="29240" xr:uid="{83197A56-A689-4A1A-9519-DD1D37526641}"/>
    <cellStyle name="Normal 4 2 2 5 5 2 5" xfId="20793" xr:uid="{AD0E262A-887E-4D3F-AB50-926A666D7B65}"/>
    <cellStyle name="Normal 4 2 2 5 5 3" xfId="5968" xr:uid="{00000000-0005-0000-0000-000002130000}"/>
    <cellStyle name="Normal 4 2 2 5 5 3 2" xfId="14418" xr:uid="{76591F0D-27E9-4838-A36E-87EDA17A1C73}"/>
    <cellStyle name="Normal 4 2 2 5 5 3 2 2" xfId="40592" xr:uid="{625EFBAB-A1A9-4059-9438-50D3AF1FF793}"/>
    <cellStyle name="Normal 4 2 2 5 5 3 3" xfId="31313" xr:uid="{AC6130EA-DD09-4E52-9161-5B30AB691C4D}"/>
    <cellStyle name="Normal 4 2 2 5 5 3 4" xfId="22865" xr:uid="{A9069864-22E5-46A3-90B3-FA38D416C972}"/>
    <cellStyle name="Normal 4 2 2 5 5 4" xfId="10200" xr:uid="{8BB0FCEB-2A95-457E-8102-20010A6CC25F}"/>
    <cellStyle name="Normal 4 2 2 5 5 4 2" xfId="36375" xr:uid="{9F7998B1-0583-44C7-B3F0-C433E60D0218}"/>
    <cellStyle name="Normal 4 2 2 5 5 5" xfId="27095" xr:uid="{FDD38556-8E00-456E-9F65-E43102FDCD36}"/>
    <cellStyle name="Normal 4 2 2 5 5 6" xfId="18648" xr:uid="{765C1EB5-14DD-4084-949C-41F42CED4FBD}"/>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AA4A9B9D-AA5A-41ED-BA57-CF63D822E03D}"/>
    <cellStyle name="Normal 4 2 2 5 6 2 2 2 2" xfId="43150" xr:uid="{D1B0F369-6587-4479-9022-6559B47631B8}"/>
    <cellStyle name="Normal 4 2 2 5 6 2 2 3" xfId="33871" xr:uid="{AFB4A44D-E94D-4638-83C9-E0E6214CCC98}"/>
    <cellStyle name="Normal 4 2 2 5 6 2 2 4" xfId="25423" xr:uid="{42DA1FF1-C538-436C-BC12-C790EE49346B}"/>
    <cellStyle name="Normal 4 2 2 5 6 2 3" xfId="12758" xr:uid="{9D4C41D8-8EB7-40D7-A432-6DAD5B78C172}"/>
    <cellStyle name="Normal 4 2 2 5 6 2 3 2" xfId="38933" xr:uid="{695FC5F7-4965-45E4-9B32-99384C4041D7}"/>
    <cellStyle name="Normal 4 2 2 5 6 2 4" xfId="29653" xr:uid="{2C72709E-77EF-4C6C-8F2E-004C8CDAA7F9}"/>
    <cellStyle name="Normal 4 2 2 5 6 2 5" xfId="21206" xr:uid="{F69EB543-6B31-46D1-B4BD-024B5C9741AC}"/>
    <cellStyle name="Normal 4 2 2 5 6 3" xfId="6381" xr:uid="{00000000-0005-0000-0000-000006130000}"/>
    <cellStyle name="Normal 4 2 2 5 6 3 2" xfId="14831" xr:uid="{20EBE327-0079-42FA-8F72-DE288D5CC051}"/>
    <cellStyle name="Normal 4 2 2 5 6 3 2 2" xfId="41005" xr:uid="{035825DD-B478-4F14-88DC-0B6AE1EA0474}"/>
    <cellStyle name="Normal 4 2 2 5 6 3 3" xfId="31726" xr:uid="{4742F131-3999-4F0E-AF25-BB5BC30F73FF}"/>
    <cellStyle name="Normal 4 2 2 5 6 3 4" xfId="23278" xr:uid="{99F73A99-B889-4CAC-B0B3-0B488C25BE1F}"/>
    <cellStyle name="Normal 4 2 2 5 6 4" xfId="10613" xr:uid="{9C9C5509-E7B0-4D0F-93BF-DFDB74254AE8}"/>
    <cellStyle name="Normal 4 2 2 5 6 4 2" xfId="36788" xr:uid="{D0271C39-4058-4D11-BD1F-0D38BC95FBDD}"/>
    <cellStyle name="Normal 4 2 2 5 6 5" xfId="27508" xr:uid="{2FFA85CE-CAB5-4346-964E-F4F3E9BC56CA}"/>
    <cellStyle name="Normal 4 2 2 5 6 6" xfId="19061" xr:uid="{A8ECDFFD-9CE2-416D-B877-B2E6EAF621CD}"/>
    <cellStyle name="Normal 4 2 2 5 7" xfId="2511" xr:uid="{00000000-0005-0000-0000-000007130000}"/>
    <cellStyle name="Normal 4 2 2 5 7 2" xfId="6794" xr:uid="{00000000-0005-0000-0000-000008130000}"/>
    <cellStyle name="Normal 4 2 2 5 7 2 2" xfId="15244" xr:uid="{D7F9BA76-4053-49C3-B85E-4889632F3B3E}"/>
    <cellStyle name="Normal 4 2 2 5 7 2 2 2" xfId="41418" xr:uid="{8F7462A9-CC0B-483E-8E40-BB27E8A5A95E}"/>
    <cellStyle name="Normal 4 2 2 5 7 2 3" xfId="32139" xr:uid="{E4004116-92DC-4B8B-AB8D-B22BF489F2CD}"/>
    <cellStyle name="Normal 4 2 2 5 7 2 4" xfId="23691" xr:uid="{7DA02D0A-68E7-48E2-85DE-1777DBC902F0}"/>
    <cellStyle name="Normal 4 2 2 5 7 3" xfId="11026" xr:uid="{63618B1D-D6E8-4A4B-9094-FD1F76ED90CA}"/>
    <cellStyle name="Normal 4 2 2 5 7 3 2" xfId="37201" xr:uid="{5BDEB8AA-FAFA-466C-A691-2E9A52D22491}"/>
    <cellStyle name="Normal 4 2 2 5 7 4" xfId="27921" xr:uid="{AD6F7848-D007-412D-B946-78B189310E68}"/>
    <cellStyle name="Normal 4 2 2 5 7 5" xfId="19474" xr:uid="{5ECE3DA4-15C3-4443-8F4F-696A0D9AAD1D}"/>
    <cellStyle name="Normal 4 2 2 5 8" xfId="4729" xr:uid="{00000000-0005-0000-0000-000009130000}"/>
    <cellStyle name="Normal 4 2 2 5 8 2" xfId="13179" xr:uid="{AA5D7141-2993-423F-BE5D-97E2ABB62CD3}"/>
    <cellStyle name="Normal 4 2 2 5 8 2 2" xfId="39353" xr:uid="{0528FF12-2E50-44A8-8144-7D8CF948A611}"/>
    <cellStyle name="Normal 4 2 2 5 8 3" xfId="30074" xr:uid="{A78B0D88-C4A8-4DAA-BE06-64D02E32C7C9}"/>
    <cellStyle name="Normal 4 2 2 5 8 4" xfId="21626" xr:uid="{CD799ABF-D9D5-4A56-A2BD-2CD03714D72A}"/>
    <cellStyle name="Normal 4 2 2 5 9" xfId="8961" xr:uid="{EF481A96-952E-40BF-A0AC-FA326244F9F4}"/>
    <cellStyle name="Normal 4 2 2 5 9 2" xfId="35136" xr:uid="{52E9B677-49CF-4968-8136-5975DF97FFAD}"/>
    <cellStyle name="Normal 4 2 2 6" xfId="353" xr:uid="{00000000-0005-0000-0000-00000A130000}"/>
    <cellStyle name="Normal 4 2 2 6 10" xfId="25858" xr:uid="{B7832D5F-101C-49E0-8648-D4A186CE0B84}"/>
    <cellStyle name="Normal 4 2 2 6 11" xfId="17411" xr:uid="{C04AE697-F67E-4E8C-93E9-BD5026A3AC85}"/>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DC8031E8-7B8A-4B7F-97F8-FAF0C9536E4D}"/>
    <cellStyle name="Normal 4 2 2 6 2 2 2 2 2" xfId="41913" xr:uid="{31EB35C2-E0A4-47E8-A6D8-2C5348ACE9C5}"/>
    <cellStyle name="Normal 4 2 2 6 2 2 2 3" xfId="32634" xr:uid="{47FEA153-8A89-4281-8228-660483D93E97}"/>
    <cellStyle name="Normal 4 2 2 6 2 2 2 4" xfId="24186" xr:uid="{4E4E216D-B71D-4750-8C9A-B4C45AA9AB2B}"/>
    <cellStyle name="Normal 4 2 2 6 2 2 3" xfId="11521" xr:uid="{99FFA13D-D8FA-4105-8AB3-DACE798895D6}"/>
    <cellStyle name="Normal 4 2 2 6 2 2 3 2" xfId="37696" xr:uid="{A6503739-A502-4A80-9D8D-54ED44EB6889}"/>
    <cellStyle name="Normal 4 2 2 6 2 2 4" xfId="28416" xr:uid="{96FBF77B-F362-4A48-BCD5-2DF32295C372}"/>
    <cellStyle name="Normal 4 2 2 6 2 2 5" xfId="19969" xr:uid="{9F85C3E6-790E-469F-AC1A-C15CECFDDDAA}"/>
    <cellStyle name="Normal 4 2 2 6 2 3" xfId="5144" xr:uid="{00000000-0005-0000-0000-00000E130000}"/>
    <cellStyle name="Normal 4 2 2 6 2 3 2" xfId="13594" xr:uid="{0260ECCD-E9A9-4F33-98E1-83900ED5A608}"/>
    <cellStyle name="Normal 4 2 2 6 2 3 2 2" xfId="39768" xr:uid="{0A2E2D94-11F4-4B17-BDA0-6BBD90C8D291}"/>
    <cellStyle name="Normal 4 2 2 6 2 3 3" xfId="30489" xr:uid="{D34ECD7E-84BE-4FA5-B62A-E900EA00EE6D}"/>
    <cellStyle name="Normal 4 2 2 6 2 3 4" xfId="22041" xr:uid="{B3F0CE09-C412-46F5-9A09-13AEBDED3F47}"/>
    <cellStyle name="Normal 4 2 2 6 2 4" xfId="9376" xr:uid="{B98BA871-B080-416D-9530-C87779F51310}"/>
    <cellStyle name="Normal 4 2 2 6 2 4 2" xfId="35551" xr:uid="{E56C196C-8F99-454F-96F4-F8A45DE1AD61}"/>
    <cellStyle name="Normal 4 2 2 6 2 5" xfId="34723" xr:uid="{54DBA867-BF94-463D-B811-7FB718F71BF7}"/>
    <cellStyle name="Normal 4 2 2 6 2 6" xfId="26271" xr:uid="{E5733C37-BCAA-4126-A193-8ADC5790EEF4}"/>
    <cellStyle name="Normal 4 2 2 6 2 7" xfId="17824" xr:uid="{2ABA60F5-EECA-48A0-B2A4-0C208D5A6619}"/>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4495AC2E-2A5F-4BB6-A4F4-AE6015DCB0D5}"/>
    <cellStyle name="Normal 4 2 2 6 3 2 2 2 2" xfId="42326" xr:uid="{E8D1B4C2-3C63-4827-B6C3-7B21EB4D2A75}"/>
    <cellStyle name="Normal 4 2 2 6 3 2 2 3" xfId="33047" xr:uid="{D0FF464F-ED73-4700-8CD2-4F5D1EC0C138}"/>
    <cellStyle name="Normal 4 2 2 6 3 2 2 4" xfId="24599" xr:uid="{EFC6D092-50C2-4621-B876-50169343806A}"/>
    <cellStyle name="Normal 4 2 2 6 3 2 3" xfId="11934" xr:uid="{367A64F7-12D0-405B-9655-93B306E9D5BB}"/>
    <cellStyle name="Normal 4 2 2 6 3 2 3 2" xfId="38109" xr:uid="{F5E1BC35-456D-49CF-9B94-B9BE4D48FE1D}"/>
    <cellStyle name="Normal 4 2 2 6 3 2 4" xfId="28829" xr:uid="{F4C934BA-0847-4463-AE14-2843F1E25A4F}"/>
    <cellStyle name="Normal 4 2 2 6 3 2 5" xfId="20382" xr:uid="{92C816AC-C8A7-4E9C-8C5B-79C0D01D0736}"/>
    <cellStyle name="Normal 4 2 2 6 3 3" xfId="5557" xr:uid="{00000000-0005-0000-0000-000012130000}"/>
    <cellStyle name="Normal 4 2 2 6 3 3 2" xfId="14007" xr:uid="{E5CE2A91-8876-4286-B31A-5E149AD1AAF0}"/>
    <cellStyle name="Normal 4 2 2 6 3 3 2 2" xfId="40181" xr:uid="{4234E7A7-85C1-4D3B-87F7-A852A16E525D}"/>
    <cellStyle name="Normal 4 2 2 6 3 3 3" xfId="30902" xr:uid="{78B8B1E5-CEB8-4922-A31F-3521743C9B79}"/>
    <cellStyle name="Normal 4 2 2 6 3 3 4" xfId="22454" xr:uid="{03615EEE-C4C3-4FEA-A34F-1D8C7955B209}"/>
    <cellStyle name="Normal 4 2 2 6 3 4" xfId="9789" xr:uid="{57500D9F-7469-4D28-AF71-D7314710D237}"/>
    <cellStyle name="Normal 4 2 2 6 3 4 2" xfId="35964" xr:uid="{BBE3F25B-65AB-4D87-BA3A-9CE68D72BD9C}"/>
    <cellStyle name="Normal 4 2 2 6 3 5" xfId="26684" xr:uid="{2DD41292-2AA2-4D7A-BE01-3A73D7E82D61}"/>
    <cellStyle name="Normal 4 2 2 6 3 6" xfId="18237" xr:uid="{B645607C-C8CE-4E39-889D-375F12B04020}"/>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856E12FE-9BBB-40C3-984F-3A94AE1A6A24}"/>
    <cellStyle name="Normal 4 2 2 6 4 2 2 2 2" xfId="42739" xr:uid="{E4957FC8-5129-40E2-9BC2-B93D554689CA}"/>
    <cellStyle name="Normal 4 2 2 6 4 2 2 3" xfId="33460" xr:uid="{F9CAE67E-0B7A-4666-9072-1E492CC8E622}"/>
    <cellStyle name="Normal 4 2 2 6 4 2 2 4" xfId="25012" xr:uid="{A45D065F-8910-4C49-A4ED-793F308334C8}"/>
    <cellStyle name="Normal 4 2 2 6 4 2 3" xfId="12347" xr:uid="{9675423F-2062-4496-953B-961A9F60A6D9}"/>
    <cellStyle name="Normal 4 2 2 6 4 2 3 2" xfId="38522" xr:uid="{26FA1621-418A-46D2-9470-E8E16922CE66}"/>
    <cellStyle name="Normal 4 2 2 6 4 2 4" xfId="29242" xr:uid="{DE3BFD72-D542-4953-B146-DE20C3BD5882}"/>
    <cellStyle name="Normal 4 2 2 6 4 2 5" xfId="20795" xr:uid="{11134571-E447-44EB-8F59-913C8C624C75}"/>
    <cellStyle name="Normal 4 2 2 6 4 3" xfId="5970" xr:uid="{00000000-0005-0000-0000-000016130000}"/>
    <cellStyle name="Normal 4 2 2 6 4 3 2" xfId="14420" xr:uid="{827C5A5A-AC99-4029-A68B-B70B4523CDD2}"/>
    <cellStyle name="Normal 4 2 2 6 4 3 2 2" xfId="40594" xr:uid="{290EF86B-1669-497D-AA60-A393080F3500}"/>
    <cellStyle name="Normal 4 2 2 6 4 3 3" xfId="31315" xr:uid="{386D7C5E-198E-48BB-9F00-D0452DE31FB0}"/>
    <cellStyle name="Normal 4 2 2 6 4 3 4" xfId="22867" xr:uid="{95F26E10-AD52-4ED0-95C3-DE55DC8F5A24}"/>
    <cellStyle name="Normal 4 2 2 6 4 4" xfId="10202" xr:uid="{641448E8-0FE4-46B8-9DE6-1751F8F6F757}"/>
    <cellStyle name="Normal 4 2 2 6 4 4 2" xfId="36377" xr:uid="{C3B128D5-0958-4860-935E-0EDB55DB2080}"/>
    <cellStyle name="Normal 4 2 2 6 4 5" xfId="27097" xr:uid="{B999A97C-1BD4-4997-B80C-F5AD44F5E09B}"/>
    <cellStyle name="Normal 4 2 2 6 4 6" xfId="18650" xr:uid="{5FEDFFA7-DE24-4293-8C72-D257DD1D1450}"/>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568F91A9-8137-4CDA-8545-26194CD2A7A6}"/>
    <cellStyle name="Normal 4 2 2 6 5 2 2 2 2" xfId="43152" xr:uid="{D63399D6-16D8-4EBE-A031-B171A0E116DD}"/>
    <cellStyle name="Normal 4 2 2 6 5 2 2 3" xfId="33873" xr:uid="{75E9214A-B8C0-49B3-BB73-544ACFA17CFC}"/>
    <cellStyle name="Normal 4 2 2 6 5 2 2 4" xfId="25425" xr:uid="{C63A0A1E-911F-4A74-9B35-F95444D0AD85}"/>
    <cellStyle name="Normal 4 2 2 6 5 2 3" xfId="12760" xr:uid="{CE54DF10-B8DE-4BB8-A6CF-6130812CF800}"/>
    <cellStyle name="Normal 4 2 2 6 5 2 3 2" xfId="38935" xr:uid="{64744414-0FFD-4F18-93FA-2FC7FD0841CA}"/>
    <cellStyle name="Normal 4 2 2 6 5 2 4" xfId="29655" xr:uid="{0D68BC9B-9A44-4794-A591-EFD5663D3E3E}"/>
    <cellStyle name="Normal 4 2 2 6 5 2 5" xfId="21208" xr:uid="{8031BD11-0F01-45A7-B4DC-C05BC8225850}"/>
    <cellStyle name="Normal 4 2 2 6 5 3" xfId="6383" xr:uid="{00000000-0005-0000-0000-00001A130000}"/>
    <cellStyle name="Normal 4 2 2 6 5 3 2" xfId="14833" xr:uid="{855146EC-1E13-458A-ABD3-8F075C248E23}"/>
    <cellStyle name="Normal 4 2 2 6 5 3 2 2" xfId="41007" xr:uid="{0CD79088-90C6-4E0B-A7DB-BD77C09DFA59}"/>
    <cellStyle name="Normal 4 2 2 6 5 3 3" xfId="31728" xr:uid="{0E2DDF46-0AAE-4158-963B-EE1F7898BD53}"/>
    <cellStyle name="Normal 4 2 2 6 5 3 4" xfId="23280" xr:uid="{5378593F-2A90-4D63-BC8D-3D22CDD1D920}"/>
    <cellStyle name="Normal 4 2 2 6 5 4" xfId="10615" xr:uid="{8617FCE7-67D2-48AF-BAA2-253E5B9D8AB4}"/>
    <cellStyle name="Normal 4 2 2 6 5 4 2" xfId="36790" xr:uid="{BEC11B32-BED4-4A8B-B7D4-59C127C26C58}"/>
    <cellStyle name="Normal 4 2 2 6 5 5" xfId="27510" xr:uid="{D0D9D53C-8E09-436C-852D-283BC2B5896E}"/>
    <cellStyle name="Normal 4 2 2 6 5 6" xfId="19063" xr:uid="{9FF6E8F3-7530-48CC-A7F4-DC1CD83E32FD}"/>
    <cellStyle name="Normal 4 2 2 6 6" xfId="2513" xr:uid="{00000000-0005-0000-0000-00001B130000}"/>
    <cellStyle name="Normal 4 2 2 6 6 2" xfId="6796" xr:uid="{00000000-0005-0000-0000-00001C130000}"/>
    <cellStyle name="Normal 4 2 2 6 6 2 2" xfId="15246" xr:uid="{8A02E08E-961C-46F3-A568-060144E5726F}"/>
    <cellStyle name="Normal 4 2 2 6 6 2 2 2" xfId="41420" xr:uid="{18152970-993C-49C1-BF84-F9B619C08113}"/>
    <cellStyle name="Normal 4 2 2 6 6 2 3" xfId="32141" xr:uid="{AF6B87F4-7A42-451D-89C1-50DD6C7E555E}"/>
    <cellStyle name="Normal 4 2 2 6 6 2 4" xfId="23693" xr:uid="{A4414714-755B-4C5C-88EB-7A349CDF88F6}"/>
    <cellStyle name="Normal 4 2 2 6 6 3" xfId="11028" xr:uid="{93760D91-E954-49E9-9CB4-7F1EE24F8A2E}"/>
    <cellStyle name="Normal 4 2 2 6 6 3 2" xfId="37203" xr:uid="{C6CE30B7-9E00-4BBF-A1EB-CC7EFCA5BE21}"/>
    <cellStyle name="Normal 4 2 2 6 6 4" xfId="27923" xr:uid="{D86FDD68-7FAE-47F3-81DC-B4F91EE221FB}"/>
    <cellStyle name="Normal 4 2 2 6 6 5" xfId="19476" xr:uid="{79C0D6F0-C29F-43A0-BB3B-BB4EA99B0548}"/>
    <cellStyle name="Normal 4 2 2 6 7" xfId="4731" xr:uid="{00000000-0005-0000-0000-00001D130000}"/>
    <cellStyle name="Normal 4 2 2 6 7 2" xfId="13181" xr:uid="{880F8585-608A-40FB-A7F3-96A18CC701A5}"/>
    <cellStyle name="Normal 4 2 2 6 7 2 2" xfId="39355" xr:uid="{E3A97CCB-72FA-40FD-8774-A1AAC249BE33}"/>
    <cellStyle name="Normal 4 2 2 6 7 3" xfId="30076" xr:uid="{A221C64E-755F-4667-9C23-585A7B2AB0EA}"/>
    <cellStyle name="Normal 4 2 2 6 7 4" xfId="21628" xr:uid="{C58A1337-A9B9-4CFA-BC78-1ABE2A235B77}"/>
    <cellStyle name="Normal 4 2 2 6 8" xfId="8963" xr:uid="{D1A5BEC3-F530-4FA3-AAC3-BBD485DF53A3}"/>
    <cellStyle name="Normal 4 2 2 6 8 2" xfId="35138" xr:uid="{1E650F9F-94FE-455D-AA9A-5C2C7A595466}"/>
    <cellStyle name="Normal 4 2 2 6 9" xfId="34305" xr:uid="{0FEB4AF3-AD43-4465-A68F-0F5E62D4AE80}"/>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D8305F05-86C4-45E7-9C93-EEEB80B49AF0}"/>
    <cellStyle name="Normal 4 2 2 7 2 2 2 2" xfId="41898" xr:uid="{89BD5AF4-97C2-41F1-A23A-8639EFDAC415}"/>
    <cellStyle name="Normal 4 2 2 7 2 2 3" xfId="32619" xr:uid="{528CE550-40A6-4215-8B86-E9B84A36A876}"/>
    <cellStyle name="Normal 4 2 2 7 2 2 4" xfId="24171" xr:uid="{817A604B-D3BB-4A64-B460-55AF641D02D2}"/>
    <cellStyle name="Normal 4 2 2 7 2 3" xfId="11506" xr:uid="{695AA29D-7EF1-43F8-A23D-BB708A92E8EA}"/>
    <cellStyle name="Normal 4 2 2 7 2 3 2" xfId="37681" xr:uid="{61957128-B9EE-49E1-9084-684ED63FB422}"/>
    <cellStyle name="Normal 4 2 2 7 2 4" xfId="28401" xr:uid="{F7DE6236-DAEB-463D-8636-A7980D06EC0F}"/>
    <cellStyle name="Normal 4 2 2 7 2 5" xfId="19954" xr:uid="{3933F97F-77B3-41DB-A8BF-1CB96256E640}"/>
    <cellStyle name="Normal 4 2 2 7 3" xfId="5129" xr:uid="{00000000-0005-0000-0000-000021130000}"/>
    <cellStyle name="Normal 4 2 2 7 3 2" xfId="13579" xr:uid="{F5B87D1D-9F58-443A-9D9A-6A5A9E1B134C}"/>
    <cellStyle name="Normal 4 2 2 7 3 2 2" xfId="39753" xr:uid="{53969703-7BC1-419C-96FA-85DB3CFE4A10}"/>
    <cellStyle name="Normal 4 2 2 7 3 3" xfId="30474" xr:uid="{09551E84-3E94-49AE-A845-11A68D7D6C91}"/>
    <cellStyle name="Normal 4 2 2 7 3 4" xfId="22026" xr:uid="{23F15B98-BDC8-4F5C-ABDB-9F9B01ACE0A6}"/>
    <cellStyle name="Normal 4 2 2 7 4" xfId="9361" xr:uid="{8D622063-5F18-4706-BC27-FE047AD2BBB3}"/>
    <cellStyle name="Normal 4 2 2 7 4 2" xfId="35536" xr:uid="{ADC41D21-1E10-41BC-8ADB-67A586B55740}"/>
    <cellStyle name="Normal 4 2 2 7 5" xfId="34708" xr:uid="{AA92C234-F6E3-47BB-B8DD-A0AFF9E2B9C2}"/>
    <cellStyle name="Normal 4 2 2 7 6" xfId="26256" xr:uid="{338859A9-3D25-4181-AF88-2E09765385EC}"/>
    <cellStyle name="Normal 4 2 2 7 7" xfId="17809" xr:uid="{899411FE-D572-4D92-BD95-180FABA9DA87}"/>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FD1F6C4A-EC99-48DE-92BF-719FFC7C82AD}"/>
    <cellStyle name="Normal 4 2 2 8 2 2 2 2" xfId="42311" xr:uid="{5AB19AE6-C5FF-4570-ADDC-F2EA5F2F85A8}"/>
    <cellStyle name="Normal 4 2 2 8 2 2 3" xfId="33032" xr:uid="{9E2D5BB1-6621-4E5C-BB47-EE30BA06B446}"/>
    <cellStyle name="Normal 4 2 2 8 2 2 4" xfId="24584" xr:uid="{5A19876A-E3B4-4D3D-8EA9-20A701B4A59D}"/>
    <cellStyle name="Normal 4 2 2 8 2 3" xfId="11919" xr:uid="{E8525E60-814C-49D8-8FC4-6E62FA412590}"/>
    <cellStyle name="Normal 4 2 2 8 2 3 2" xfId="38094" xr:uid="{8092360B-BD1C-4136-970B-2E55FD7B9ABA}"/>
    <cellStyle name="Normal 4 2 2 8 2 4" xfId="28814" xr:uid="{F1B557FE-7619-4499-9B44-7C76F88A7872}"/>
    <cellStyle name="Normal 4 2 2 8 2 5" xfId="20367" xr:uid="{69CF8CA5-E4E7-4593-B5A1-D602F3367DDF}"/>
    <cellStyle name="Normal 4 2 2 8 3" xfId="5542" xr:uid="{00000000-0005-0000-0000-000025130000}"/>
    <cellStyle name="Normal 4 2 2 8 3 2" xfId="13992" xr:uid="{2FD86792-E8B3-43E4-83AE-7433AECF5A1A}"/>
    <cellStyle name="Normal 4 2 2 8 3 2 2" xfId="40166" xr:uid="{284FC5E1-D305-4C07-A27A-7F33E616E2AB}"/>
    <cellStyle name="Normal 4 2 2 8 3 3" xfId="30887" xr:uid="{AC260D32-6469-42CB-87C5-D861B5B744BE}"/>
    <cellStyle name="Normal 4 2 2 8 3 4" xfId="22439" xr:uid="{19462182-6E0E-41C8-A931-C90B2E59D98D}"/>
    <cellStyle name="Normal 4 2 2 8 4" xfId="9774" xr:uid="{638F158D-7560-4205-B53D-8CC6AAB3503D}"/>
    <cellStyle name="Normal 4 2 2 8 4 2" xfId="35949" xr:uid="{0548646A-ABFD-48CB-A5D3-2F00D93372E1}"/>
    <cellStyle name="Normal 4 2 2 8 5" xfId="26669" xr:uid="{2591959B-FDD3-4FE1-9C30-FDF5CF23EF72}"/>
    <cellStyle name="Normal 4 2 2 8 6" xfId="18222" xr:uid="{D96D2CFE-FBAC-4A18-ACCF-765C93CFCCFB}"/>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81029309-F8AE-41BC-8F2E-373A28503DEA}"/>
    <cellStyle name="Normal 4 2 2 9 2 2 2 2" xfId="42724" xr:uid="{22DBD0E7-D231-4FA5-A804-CF125C97B019}"/>
    <cellStyle name="Normal 4 2 2 9 2 2 3" xfId="33445" xr:uid="{34B08BD8-0E99-4817-B221-AC9D4FB31BC1}"/>
    <cellStyle name="Normal 4 2 2 9 2 2 4" xfId="24997" xr:uid="{F7854610-E5E9-4B59-9EAA-967E3B071043}"/>
    <cellStyle name="Normal 4 2 2 9 2 3" xfId="12332" xr:uid="{01D62F2D-3148-4984-A720-E5FBF1491B4D}"/>
    <cellStyle name="Normal 4 2 2 9 2 3 2" xfId="38507" xr:uid="{D26FACEE-E270-45EA-A586-6EA23D3C9623}"/>
    <cellStyle name="Normal 4 2 2 9 2 4" xfId="29227" xr:uid="{D90E5A2C-6210-4296-9401-AA8E850A52DA}"/>
    <cellStyle name="Normal 4 2 2 9 2 5" xfId="20780" xr:uid="{CEB697DA-BDCD-49C3-A55D-9CAD401B6C4B}"/>
    <cellStyle name="Normal 4 2 2 9 3" xfId="5955" xr:uid="{00000000-0005-0000-0000-000029130000}"/>
    <cellStyle name="Normal 4 2 2 9 3 2" xfId="14405" xr:uid="{8915A28E-E0AA-4885-A888-0B4708D83938}"/>
    <cellStyle name="Normal 4 2 2 9 3 2 2" xfId="40579" xr:uid="{E3D24DFB-4C86-4171-8F6E-6EAA08E09244}"/>
    <cellStyle name="Normal 4 2 2 9 3 3" xfId="31300" xr:uid="{A3538FE0-9611-48E7-A8B1-979ACDA55DC9}"/>
    <cellStyle name="Normal 4 2 2 9 3 4" xfId="22852" xr:uid="{4DCE7A74-9ED2-4F00-B5CA-9D9A1CBA309C}"/>
    <cellStyle name="Normal 4 2 2 9 4" xfId="10187" xr:uid="{FAB31D67-C382-4506-97D9-B16F0A5D8A31}"/>
    <cellStyle name="Normal 4 2 2 9 4 2" xfId="36362" xr:uid="{CDF86F02-5D17-4E42-B569-9FFE629B0214}"/>
    <cellStyle name="Normal 4 2 2 9 5" xfId="27082" xr:uid="{BD1207FC-89AC-4EFA-B211-F3824C9ED0D0}"/>
    <cellStyle name="Normal 4 2 2 9 6" xfId="18635" xr:uid="{4AA77D33-7474-4B6E-98F9-6381F26FAF2F}"/>
    <cellStyle name="Normal 4 2 3" xfId="354" xr:uid="{00000000-0005-0000-0000-00002A130000}"/>
    <cellStyle name="Normal 4 2 4" xfId="355" xr:uid="{00000000-0005-0000-0000-00002B130000}"/>
    <cellStyle name="Normal 4 2 4 10" xfId="4732" xr:uid="{00000000-0005-0000-0000-00002C130000}"/>
    <cellStyle name="Normal 4 2 4 10 2" xfId="13182" xr:uid="{F1279D54-19E6-44C8-AB7D-982B0271007C}"/>
    <cellStyle name="Normal 4 2 4 10 2 2" xfId="39356" xr:uid="{2F45D00F-6FAC-448C-BDAE-CF6901BABDF8}"/>
    <cellStyle name="Normal 4 2 4 10 3" xfId="30077" xr:uid="{578BE9BA-1609-4A15-A683-0BDB2736EF3E}"/>
    <cellStyle name="Normal 4 2 4 10 4" xfId="21629" xr:uid="{8BAADE66-DB15-475A-8F8D-51C04A50B931}"/>
    <cellStyle name="Normal 4 2 4 11" xfId="8964" xr:uid="{562D660A-E3D9-46BA-B73E-C1EBA7278757}"/>
    <cellStyle name="Normal 4 2 4 11 2" xfId="35139" xr:uid="{6A81F37D-9C0E-4A90-B731-13D2DE7969CB}"/>
    <cellStyle name="Normal 4 2 4 12" xfId="34306" xr:uid="{42DA2950-FFD7-42A1-9CD0-79C7D85AA6B2}"/>
    <cellStyle name="Normal 4 2 4 13" xfId="25859" xr:uid="{4C0778EF-40FB-4FA5-A49C-A4A92D15362C}"/>
    <cellStyle name="Normal 4 2 4 14" xfId="17412" xr:uid="{90D0B140-003E-4C3C-8958-EF8E5BE76E2B}"/>
    <cellStyle name="Normal 4 2 4 2" xfId="356" xr:uid="{00000000-0005-0000-0000-00002D130000}"/>
    <cellStyle name="Normal 4 2 4 2 10" xfId="8965" xr:uid="{EE93B216-0CCB-436B-8792-1B470B877DD0}"/>
    <cellStyle name="Normal 4 2 4 2 10 2" xfId="35140" xr:uid="{1363B998-B4BD-4F64-92C9-51495717BB08}"/>
    <cellStyle name="Normal 4 2 4 2 11" xfId="34307" xr:uid="{D83BB662-3772-4022-BD1E-DEF0A8E313C3}"/>
    <cellStyle name="Normal 4 2 4 2 12" xfId="25860" xr:uid="{EBC271E2-8A3E-4EB5-B93F-0A69433294AE}"/>
    <cellStyle name="Normal 4 2 4 2 13" xfId="17413" xr:uid="{AB1D3813-7144-4FD9-9AA0-ACC9342D1620}"/>
    <cellStyle name="Normal 4 2 4 2 2" xfId="357" xr:uid="{00000000-0005-0000-0000-00002E130000}"/>
    <cellStyle name="Normal 4 2 4 2 2 10" xfId="34308" xr:uid="{853D5990-1280-45C0-A7F6-BC394192D01F}"/>
    <cellStyle name="Normal 4 2 4 2 2 11" xfId="25861" xr:uid="{C936C0AD-7E68-4593-84B9-36107D7A0D81}"/>
    <cellStyle name="Normal 4 2 4 2 2 12" xfId="17414" xr:uid="{49F66640-D91D-4922-AF43-78C2B451EC15}"/>
    <cellStyle name="Normal 4 2 4 2 2 2" xfId="358" xr:uid="{00000000-0005-0000-0000-00002F130000}"/>
    <cellStyle name="Normal 4 2 4 2 2 2 10" xfId="25862" xr:uid="{924CE8ED-2C79-4DA5-B92D-5EEA02AF4F61}"/>
    <cellStyle name="Normal 4 2 4 2 2 2 11" xfId="17415" xr:uid="{9BC5C53D-1E0B-45F9-9504-D1D436A85FA2}"/>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578906A6-432B-4C6F-A3BF-6282CD14D6E7}"/>
    <cellStyle name="Normal 4 2 4 2 2 2 2 2 2 2 2" xfId="41917" xr:uid="{4FB685BF-3ACB-4419-BA36-1379417E61FF}"/>
    <cellStyle name="Normal 4 2 4 2 2 2 2 2 2 3" xfId="32638" xr:uid="{44C868DE-6E4B-460F-B577-6D485CCE81B7}"/>
    <cellStyle name="Normal 4 2 4 2 2 2 2 2 2 4" xfId="24190" xr:uid="{EDD343CD-46C7-4D0D-A825-BD3A4313749D}"/>
    <cellStyle name="Normal 4 2 4 2 2 2 2 2 3" xfId="11525" xr:uid="{114BE196-EB50-43AE-AF67-CACF0E394521}"/>
    <cellStyle name="Normal 4 2 4 2 2 2 2 2 3 2" xfId="37700" xr:uid="{003363F6-AC6C-42DA-AFBC-0252A6D2A7DD}"/>
    <cellStyle name="Normal 4 2 4 2 2 2 2 2 4" xfId="28420" xr:uid="{1923EEF5-A8DE-42E1-B422-5DDA6DF507DB}"/>
    <cellStyle name="Normal 4 2 4 2 2 2 2 2 5" xfId="19973" xr:uid="{CBED8986-C003-4B70-9C10-102094DFB865}"/>
    <cellStyle name="Normal 4 2 4 2 2 2 2 3" xfId="5148" xr:uid="{00000000-0005-0000-0000-000033130000}"/>
    <cellStyle name="Normal 4 2 4 2 2 2 2 3 2" xfId="13598" xr:uid="{14E85A75-53F1-4B19-89E1-EEDE388A1468}"/>
    <cellStyle name="Normal 4 2 4 2 2 2 2 3 2 2" xfId="39772" xr:uid="{799BDF92-A63F-4C3D-B0F2-ECA329D22BE8}"/>
    <cellStyle name="Normal 4 2 4 2 2 2 2 3 3" xfId="30493" xr:uid="{C5B24F0A-4524-48EE-9D85-65C55B2BC8C3}"/>
    <cellStyle name="Normal 4 2 4 2 2 2 2 3 4" xfId="22045" xr:uid="{19CA1C55-592E-4AAA-9D1B-5BF578724DF2}"/>
    <cellStyle name="Normal 4 2 4 2 2 2 2 4" xfId="9380" xr:uid="{606169B3-F8CE-4DB0-B6C6-B8EFFB71B13E}"/>
    <cellStyle name="Normal 4 2 4 2 2 2 2 4 2" xfId="35555" xr:uid="{57F72485-1B78-46B6-8998-1EE5A369934C}"/>
    <cellStyle name="Normal 4 2 4 2 2 2 2 5" xfId="34727" xr:uid="{415BBC3A-49D0-41B8-A398-2A94A9206F0B}"/>
    <cellStyle name="Normal 4 2 4 2 2 2 2 6" xfId="26275" xr:uid="{BB443324-0C89-41D0-A766-18ED43A2EA9C}"/>
    <cellStyle name="Normal 4 2 4 2 2 2 2 7" xfId="17828" xr:uid="{D68A0DE4-AC01-44F9-9092-4AB6E83A18F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92F09D06-2AEF-409C-99F2-0E636D9A9E5C}"/>
    <cellStyle name="Normal 4 2 4 2 2 2 3 2 2 2 2" xfId="42330" xr:uid="{F4EF6AEB-D0FD-4A49-84F4-6415AD0F3D13}"/>
    <cellStyle name="Normal 4 2 4 2 2 2 3 2 2 3" xfId="33051" xr:uid="{0244508D-3A49-4505-AC6F-15F2B8DA68E4}"/>
    <cellStyle name="Normal 4 2 4 2 2 2 3 2 2 4" xfId="24603" xr:uid="{D7FF3705-7B71-4CF4-9EB7-EBC55F952A22}"/>
    <cellStyle name="Normal 4 2 4 2 2 2 3 2 3" xfId="11938" xr:uid="{146F1A5B-6164-4CD6-AE0D-F23AA37A127F}"/>
    <cellStyle name="Normal 4 2 4 2 2 2 3 2 3 2" xfId="38113" xr:uid="{F840602F-C643-48FA-B176-391407E26CAE}"/>
    <cellStyle name="Normal 4 2 4 2 2 2 3 2 4" xfId="28833" xr:uid="{1F237530-01C8-4BC7-9EC8-086327742A50}"/>
    <cellStyle name="Normal 4 2 4 2 2 2 3 2 5" xfId="20386" xr:uid="{E63125C6-3E29-4D38-9A69-DAF10D8BE193}"/>
    <cellStyle name="Normal 4 2 4 2 2 2 3 3" xfId="5561" xr:uid="{00000000-0005-0000-0000-000037130000}"/>
    <cellStyle name="Normal 4 2 4 2 2 2 3 3 2" xfId="14011" xr:uid="{72033FE2-1A2E-4DD4-80E5-72743CDA14B8}"/>
    <cellStyle name="Normal 4 2 4 2 2 2 3 3 2 2" xfId="40185" xr:uid="{58A525C7-7C88-4B99-95A6-E6F88B027501}"/>
    <cellStyle name="Normal 4 2 4 2 2 2 3 3 3" xfId="30906" xr:uid="{2FD2D571-3A9A-4DBF-A564-2B69C8C505E3}"/>
    <cellStyle name="Normal 4 2 4 2 2 2 3 3 4" xfId="22458" xr:uid="{0ACF674B-B7FD-4E6A-9957-D14CC7C377CE}"/>
    <cellStyle name="Normal 4 2 4 2 2 2 3 4" xfId="9793" xr:uid="{7932D5BF-B9BC-4A26-9BD4-D7A38CFE6A57}"/>
    <cellStyle name="Normal 4 2 4 2 2 2 3 4 2" xfId="35968" xr:uid="{8FA04AB3-2285-457A-8D01-834B31138C61}"/>
    <cellStyle name="Normal 4 2 4 2 2 2 3 5" xfId="26688" xr:uid="{9BB95BEA-F611-4398-84F7-21572CAA27B4}"/>
    <cellStyle name="Normal 4 2 4 2 2 2 3 6" xfId="18241" xr:uid="{AAC932B7-2BCF-4BC5-ABF6-E04073F8EFAA}"/>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8561301D-5B24-481D-AF78-377EB664B4C8}"/>
    <cellStyle name="Normal 4 2 4 2 2 2 4 2 2 2 2" xfId="42743" xr:uid="{6CB44304-04C7-4A88-8D58-D9FA25EC4BEA}"/>
    <cellStyle name="Normal 4 2 4 2 2 2 4 2 2 3" xfId="33464" xr:uid="{2B167310-537E-48E7-A42D-DB2F71816F62}"/>
    <cellStyle name="Normal 4 2 4 2 2 2 4 2 2 4" xfId="25016" xr:uid="{3EF26B50-C3DA-405E-B75E-928710B72F87}"/>
    <cellStyle name="Normal 4 2 4 2 2 2 4 2 3" xfId="12351" xr:uid="{3332BD85-FB96-424B-8113-75B5B8BCF1B7}"/>
    <cellStyle name="Normal 4 2 4 2 2 2 4 2 3 2" xfId="38526" xr:uid="{0B349AC8-B02C-4AE6-88E6-C7FB2474899C}"/>
    <cellStyle name="Normal 4 2 4 2 2 2 4 2 4" xfId="29246" xr:uid="{B958074E-ACB4-4F62-A4C3-AE14D17EC249}"/>
    <cellStyle name="Normal 4 2 4 2 2 2 4 2 5" xfId="20799" xr:uid="{08C34D30-2249-4054-92B2-65550334F82F}"/>
    <cellStyle name="Normal 4 2 4 2 2 2 4 3" xfId="5974" xr:uid="{00000000-0005-0000-0000-00003B130000}"/>
    <cellStyle name="Normal 4 2 4 2 2 2 4 3 2" xfId="14424" xr:uid="{06263DB0-BA82-4127-98B1-C29E109ECA53}"/>
    <cellStyle name="Normal 4 2 4 2 2 2 4 3 2 2" xfId="40598" xr:uid="{40BB6560-1F7C-4B71-8CB7-23782383445E}"/>
    <cellStyle name="Normal 4 2 4 2 2 2 4 3 3" xfId="31319" xr:uid="{7B193EB5-E035-40F6-A337-D51FB0109F74}"/>
    <cellStyle name="Normal 4 2 4 2 2 2 4 3 4" xfId="22871" xr:uid="{EB5EF37E-BC54-4E21-B2E5-ED002EE50A78}"/>
    <cellStyle name="Normal 4 2 4 2 2 2 4 4" xfId="10206" xr:uid="{9FF73A9F-1998-4061-8CFD-B0C8E7951348}"/>
    <cellStyle name="Normal 4 2 4 2 2 2 4 4 2" xfId="36381" xr:uid="{12A9FE80-D940-4F29-A0EF-F8EB26C76D56}"/>
    <cellStyle name="Normal 4 2 4 2 2 2 4 5" xfId="27101" xr:uid="{9067EAE2-5971-458B-9202-3112D7EF2F21}"/>
    <cellStyle name="Normal 4 2 4 2 2 2 4 6" xfId="18654" xr:uid="{03DC3EAE-F21B-4212-A896-70DF7608A437}"/>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7FDFFE53-C88E-4C0B-BD86-E3A0DBCF3ED7}"/>
    <cellStyle name="Normal 4 2 4 2 2 2 5 2 2 2 2" xfId="43156" xr:uid="{3EE81486-5A7B-42D2-B83A-FEFD725FEC47}"/>
    <cellStyle name="Normal 4 2 4 2 2 2 5 2 2 3" xfId="33877" xr:uid="{1EB744FE-D343-4BD1-A2F0-EE1BDBF8A47B}"/>
    <cellStyle name="Normal 4 2 4 2 2 2 5 2 2 4" xfId="25429" xr:uid="{D9A928D6-6D6D-4623-B0DD-EADDA8122EEE}"/>
    <cellStyle name="Normal 4 2 4 2 2 2 5 2 3" xfId="12764" xr:uid="{751CBEE0-AEC0-4B6D-9C0A-446D959903AC}"/>
    <cellStyle name="Normal 4 2 4 2 2 2 5 2 3 2" xfId="38939" xr:uid="{D4C36DBF-CB7E-4DE1-8B31-3302810C8D81}"/>
    <cellStyle name="Normal 4 2 4 2 2 2 5 2 4" xfId="29659" xr:uid="{A9449918-E53F-4683-AA93-5291B1E0C979}"/>
    <cellStyle name="Normal 4 2 4 2 2 2 5 2 5" xfId="21212" xr:uid="{885BE520-7715-4C12-A773-071419244454}"/>
    <cellStyle name="Normal 4 2 4 2 2 2 5 3" xfId="6387" xr:uid="{00000000-0005-0000-0000-00003F130000}"/>
    <cellStyle name="Normal 4 2 4 2 2 2 5 3 2" xfId="14837" xr:uid="{A93EFAD6-B1FD-41C1-94CF-95F31F242DEA}"/>
    <cellStyle name="Normal 4 2 4 2 2 2 5 3 2 2" xfId="41011" xr:uid="{4A9CCBBE-AA98-492F-BF5B-CD6F37F14266}"/>
    <cellStyle name="Normal 4 2 4 2 2 2 5 3 3" xfId="31732" xr:uid="{5B53DFB8-5531-4272-ACAA-439DD69958B3}"/>
    <cellStyle name="Normal 4 2 4 2 2 2 5 3 4" xfId="23284" xr:uid="{F3A8DE62-323C-498F-A67C-2B0D6AD02912}"/>
    <cellStyle name="Normal 4 2 4 2 2 2 5 4" xfId="10619" xr:uid="{C9897D62-A5FF-494C-8905-D21BFB7CF79F}"/>
    <cellStyle name="Normal 4 2 4 2 2 2 5 4 2" xfId="36794" xr:uid="{5C81FFED-9F77-4F13-B214-B35B99EAD962}"/>
    <cellStyle name="Normal 4 2 4 2 2 2 5 5" xfId="27514" xr:uid="{95544FB1-1694-49FC-BA80-98CBCBD8DA1C}"/>
    <cellStyle name="Normal 4 2 4 2 2 2 5 6" xfId="19067" xr:uid="{D3F85621-F205-462C-B54E-03D830143573}"/>
    <cellStyle name="Normal 4 2 4 2 2 2 6" xfId="2517" xr:uid="{00000000-0005-0000-0000-000040130000}"/>
    <cellStyle name="Normal 4 2 4 2 2 2 6 2" xfId="6800" xr:uid="{00000000-0005-0000-0000-000041130000}"/>
    <cellStyle name="Normal 4 2 4 2 2 2 6 2 2" xfId="15250" xr:uid="{57781F3F-8E04-40A8-9D70-CEB9C9334554}"/>
    <cellStyle name="Normal 4 2 4 2 2 2 6 2 2 2" xfId="41424" xr:uid="{C1D77917-D9C3-49A0-8755-1FD72C05B836}"/>
    <cellStyle name="Normal 4 2 4 2 2 2 6 2 3" xfId="32145" xr:uid="{89F7A2F1-32D7-4EC7-8FAE-968352DC0DC8}"/>
    <cellStyle name="Normal 4 2 4 2 2 2 6 2 4" xfId="23697" xr:uid="{2319C2B8-6E3F-4454-A5BD-F7E1A717D53D}"/>
    <cellStyle name="Normal 4 2 4 2 2 2 6 3" xfId="11032" xr:uid="{2F97DDB0-4746-4D68-A7B1-632E3AC56C68}"/>
    <cellStyle name="Normal 4 2 4 2 2 2 6 3 2" xfId="37207" xr:uid="{71ACB586-D22C-42E1-8F39-B9EDB39698F2}"/>
    <cellStyle name="Normal 4 2 4 2 2 2 6 4" xfId="27927" xr:uid="{07855BE1-D24A-4817-8605-317742EAF70A}"/>
    <cellStyle name="Normal 4 2 4 2 2 2 6 5" xfId="19480" xr:uid="{2DDA8359-8B56-42DE-8149-766D8EEDB205}"/>
    <cellStyle name="Normal 4 2 4 2 2 2 7" xfId="4735" xr:uid="{00000000-0005-0000-0000-000042130000}"/>
    <cellStyle name="Normal 4 2 4 2 2 2 7 2" xfId="13185" xr:uid="{D0140B3A-19D9-4641-BF10-30DCA29FCAC9}"/>
    <cellStyle name="Normal 4 2 4 2 2 2 7 2 2" xfId="39359" xr:uid="{8F044CC8-CB12-4739-9BB5-CB23A0C16490}"/>
    <cellStyle name="Normal 4 2 4 2 2 2 7 3" xfId="30080" xr:uid="{2B065A31-8CF1-4120-B04D-7B7671DFDD77}"/>
    <cellStyle name="Normal 4 2 4 2 2 2 7 4" xfId="21632" xr:uid="{2B58B6E7-E02D-43D7-9692-0D25DD2E4240}"/>
    <cellStyle name="Normal 4 2 4 2 2 2 8" xfId="8967" xr:uid="{8B316664-42FC-446A-9D3D-E9FD531BDEC9}"/>
    <cellStyle name="Normal 4 2 4 2 2 2 8 2" xfId="35142" xr:uid="{E918250D-FFD9-4407-8DB6-F859ED7BF6F8}"/>
    <cellStyle name="Normal 4 2 4 2 2 2 9" xfId="34309" xr:uid="{3239D4A8-128F-4C3D-9061-27CF0597D42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D01FA99A-9F33-451A-9993-B2932C798256}"/>
    <cellStyle name="Normal 4 2 4 2 2 3 2 2 2 2" xfId="41916" xr:uid="{8A78DB85-0EF1-4EF2-9F17-685C57CC6680}"/>
    <cellStyle name="Normal 4 2 4 2 2 3 2 2 3" xfId="32637" xr:uid="{27C287CE-F080-4324-9855-CBAACFE1D0E8}"/>
    <cellStyle name="Normal 4 2 4 2 2 3 2 2 4" xfId="24189" xr:uid="{F007E044-8638-4532-A373-AC85FBE733CD}"/>
    <cellStyle name="Normal 4 2 4 2 2 3 2 3" xfId="11524" xr:uid="{4197242B-3C3F-4581-8196-C7342D414395}"/>
    <cellStyle name="Normal 4 2 4 2 2 3 2 3 2" xfId="37699" xr:uid="{F45FB0BA-2F04-4205-8A63-60D239C83F61}"/>
    <cellStyle name="Normal 4 2 4 2 2 3 2 4" xfId="28419" xr:uid="{3FF782C2-D628-433A-802A-732F65914EDA}"/>
    <cellStyle name="Normal 4 2 4 2 2 3 2 5" xfId="19972" xr:uid="{79EC6D2C-F056-47FA-8B94-4C39EA23F67A}"/>
    <cellStyle name="Normal 4 2 4 2 2 3 3" xfId="5147" xr:uid="{00000000-0005-0000-0000-000046130000}"/>
    <cellStyle name="Normal 4 2 4 2 2 3 3 2" xfId="13597" xr:uid="{948483E3-0D03-49DF-B4E3-9174C91868E2}"/>
    <cellStyle name="Normal 4 2 4 2 2 3 3 2 2" xfId="39771" xr:uid="{E2B4422B-C032-426E-B2C1-B2A58ED59270}"/>
    <cellStyle name="Normal 4 2 4 2 2 3 3 3" xfId="30492" xr:uid="{6D8476C9-6009-4766-A09C-6715A3EA5A09}"/>
    <cellStyle name="Normal 4 2 4 2 2 3 3 4" xfId="22044" xr:uid="{1CEC31A9-BB8C-4BE3-A343-34716D32BFDB}"/>
    <cellStyle name="Normal 4 2 4 2 2 3 4" xfId="9379" xr:uid="{4C046AA0-1D71-43CA-94EB-A9F9C0FD2B25}"/>
    <cellStyle name="Normal 4 2 4 2 2 3 4 2" xfId="35554" xr:uid="{48D2F453-B9F4-49D4-8AC7-DC5035C58DD6}"/>
    <cellStyle name="Normal 4 2 4 2 2 3 5" xfId="34726" xr:uid="{932D1597-4222-4CD2-8723-AC3D9E0269CE}"/>
    <cellStyle name="Normal 4 2 4 2 2 3 6" xfId="26274" xr:uid="{D319D55D-4EAD-4712-B9E3-A26A86AC9638}"/>
    <cellStyle name="Normal 4 2 4 2 2 3 7" xfId="17827" xr:uid="{FADE75EB-A92E-435C-AFAA-C00C93AAF7E9}"/>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70238D82-75B8-42DE-8E98-64E399E63B59}"/>
    <cellStyle name="Normal 4 2 4 2 2 4 2 2 2 2" xfId="42329" xr:uid="{C133A33F-CF04-4E96-9A03-DCB676D0A9A2}"/>
    <cellStyle name="Normal 4 2 4 2 2 4 2 2 3" xfId="33050" xr:uid="{90429D1E-321B-42FB-907C-F610CC09633E}"/>
    <cellStyle name="Normal 4 2 4 2 2 4 2 2 4" xfId="24602" xr:uid="{FC8E2D78-011B-4239-91F0-9C99F604B918}"/>
    <cellStyle name="Normal 4 2 4 2 2 4 2 3" xfId="11937" xr:uid="{A4D53D04-DA36-4916-B82B-AAB3C6B878CF}"/>
    <cellStyle name="Normal 4 2 4 2 2 4 2 3 2" xfId="38112" xr:uid="{7E27FCFD-92F7-4AB7-8635-7CCDCFFA3072}"/>
    <cellStyle name="Normal 4 2 4 2 2 4 2 4" xfId="28832" xr:uid="{E57DD561-E668-40DC-AA21-EDC33E78FB4D}"/>
    <cellStyle name="Normal 4 2 4 2 2 4 2 5" xfId="20385" xr:uid="{F419A2DC-65E7-4AA9-A61C-406A77ACCF62}"/>
    <cellStyle name="Normal 4 2 4 2 2 4 3" xfId="5560" xr:uid="{00000000-0005-0000-0000-00004A130000}"/>
    <cellStyle name="Normal 4 2 4 2 2 4 3 2" xfId="14010" xr:uid="{63EAFD5E-9206-46A7-89F2-C9EE4DD74C19}"/>
    <cellStyle name="Normal 4 2 4 2 2 4 3 2 2" xfId="40184" xr:uid="{BE323E71-B765-4B81-8D6A-7F5A4696086D}"/>
    <cellStyle name="Normal 4 2 4 2 2 4 3 3" xfId="30905" xr:uid="{8C7BED2F-CA2B-4389-A1DC-0758454CA03D}"/>
    <cellStyle name="Normal 4 2 4 2 2 4 3 4" xfId="22457" xr:uid="{C0591B37-6579-4F0E-8713-5B2683DF1592}"/>
    <cellStyle name="Normal 4 2 4 2 2 4 4" xfId="9792" xr:uid="{FD920480-7E6F-4FD8-8A91-E0A1F750FFCA}"/>
    <cellStyle name="Normal 4 2 4 2 2 4 4 2" xfId="35967" xr:uid="{2CDFDF25-65D4-4ABB-9C47-BFA8EFD17F95}"/>
    <cellStyle name="Normal 4 2 4 2 2 4 5" xfId="26687" xr:uid="{0C6E9E01-411F-4FFD-BC9B-FB1CAA562482}"/>
    <cellStyle name="Normal 4 2 4 2 2 4 6" xfId="18240" xr:uid="{08FC1E24-EB7F-4017-9152-8C4A0B523008}"/>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E019FF92-402B-48FA-9639-D8384E0AF515}"/>
    <cellStyle name="Normal 4 2 4 2 2 5 2 2 2 2" xfId="42742" xr:uid="{EC3EAC6F-1354-4499-8102-BFA7F0B0A19A}"/>
    <cellStyle name="Normal 4 2 4 2 2 5 2 2 3" xfId="33463" xr:uid="{BA0676A1-1FC6-4C01-895A-40B69653192A}"/>
    <cellStyle name="Normal 4 2 4 2 2 5 2 2 4" xfId="25015" xr:uid="{7A3CAD91-59B1-4117-BD22-51E8B4E8E50B}"/>
    <cellStyle name="Normal 4 2 4 2 2 5 2 3" xfId="12350" xr:uid="{20ACDF6D-508D-47E1-A879-5E22B369AB54}"/>
    <cellStyle name="Normal 4 2 4 2 2 5 2 3 2" xfId="38525" xr:uid="{41E9F3B9-7025-4032-8466-586DD0B91D26}"/>
    <cellStyle name="Normal 4 2 4 2 2 5 2 4" xfId="29245" xr:uid="{FE136F24-CC2A-4A33-809D-8AF2A3C86EFE}"/>
    <cellStyle name="Normal 4 2 4 2 2 5 2 5" xfId="20798" xr:uid="{D4D87ABD-3CBF-422B-9D43-F7F1E895D0F1}"/>
    <cellStyle name="Normal 4 2 4 2 2 5 3" xfId="5973" xr:uid="{00000000-0005-0000-0000-00004E130000}"/>
    <cellStyle name="Normal 4 2 4 2 2 5 3 2" xfId="14423" xr:uid="{9F7E6755-E21C-4263-8E30-E2B935339A5F}"/>
    <cellStyle name="Normal 4 2 4 2 2 5 3 2 2" xfId="40597" xr:uid="{12E706B8-8037-4D20-B423-3BE9A4156C1F}"/>
    <cellStyle name="Normal 4 2 4 2 2 5 3 3" xfId="31318" xr:uid="{DC3F949B-BE36-48EB-A61C-7F872C718FD6}"/>
    <cellStyle name="Normal 4 2 4 2 2 5 3 4" xfId="22870" xr:uid="{529CF11E-0E4F-4CD0-BE80-F53E29275790}"/>
    <cellStyle name="Normal 4 2 4 2 2 5 4" xfId="10205" xr:uid="{5D176D1C-D358-4C40-8530-6DC8E9B90A0F}"/>
    <cellStyle name="Normal 4 2 4 2 2 5 4 2" xfId="36380" xr:uid="{0622E020-926C-4B53-A639-A65DCC5EF92A}"/>
    <cellStyle name="Normal 4 2 4 2 2 5 5" xfId="27100" xr:uid="{8699D59B-8453-46E1-A68C-FE433E362F98}"/>
    <cellStyle name="Normal 4 2 4 2 2 5 6" xfId="18653" xr:uid="{8B8238F3-FED1-4C05-B9EC-4E7E9E74DDE4}"/>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F05FAEC3-BB1F-4C9F-B084-4B2975A3D685}"/>
    <cellStyle name="Normal 4 2 4 2 2 6 2 2 2 2" xfId="43155" xr:uid="{FF86BBCC-DCA5-4C74-A32F-11972B967646}"/>
    <cellStyle name="Normal 4 2 4 2 2 6 2 2 3" xfId="33876" xr:uid="{F3B0F713-6F8D-4BC1-9B8D-A74DCC24D325}"/>
    <cellStyle name="Normal 4 2 4 2 2 6 2 2 4" xfId="25428" xr:uid="{9273A634-7661-479B-B10F-B2754CF7ABC4}"/>
    <cellStyle name="Normal 4 2 4 2 2 6 2 3" xfId="12763" xr:uid="{D29ECABD-A142-42BC-BBE5-4205F9A5FD87}"/>
    <cellStyle name="Normal 4 2 4 2 2 6 2 3 2" xfId="38938" xr:uid="{177D6DC5-A540-4AD5-B6D6-D3AD11D5B55A}"/>
    <cellStyle name="Normal 4 2 4 2 2 6 2 4" xfId="29658" xr:uid="{D24F76F3-AA76-4343-B7D5-0695F50BD828}"/>
    <cellStyle name="Normal 4 2 4 2 2 6 2 5" xfId="21211" xr:uid="{C3C473A0-0D4C-4D57-B6B7-E43EC1D69DDF}"/>
    <cellStyle name="Normal 4 2 4 2 2 6 3" xfId="6386" xr:uid="{00000000-0005-0000-0000-000052130000}"/>
    <cellStyle name="Normal 4 2 4 2 2 6 3 2" xfId="14836" xr:uid="{FC45F28B-0ACE-414D-8152-FD79D5A638A0}"/>
    <cellStyle name="Normal 4 2 4 2 2 6 3 2 2" xfId="41010" xr:uid="{C1B3D910-C8F1-46BA-B6FB-BD36442DA766}"/>
    <cellStyle name="Normal 4 2 4 2 2 6 3 3" xfId="31731" xr:uid="{0318679E-DBAE-45E2-ADCC-C43D3A5C057A}"/>
    <cellStyle name="Normal 4 2 4 2 2 6 3 4" xfId="23283" xr:uid="{9C93C6CA-FCD4-4AE5-B777-5FCFC4F5B6B6}"/>
    <cellStyle name="Normal 4 2 4 2 2 6 4" xfId="10618" xr:uid="{04498D69-9CF8-498A-880B-FF471751F396}"/>
    <cellStyle name="Normal 4 2 4 2 2 6 4 2" xfId="36793" xr:uid="{FE719FE0-6D19-4FF1-8A67-D10A804BD508}"/>
    <cellStyle name="Normal 4 2 4 2 2 6 5" xfId="27513" xr:uid="{5582C844-D5A8-4BA3-A5C2-B9090030C175}"/>
    <cellStyle name="Normal 4 2 4 2 2 6 6" xfId="19066" xr:uid="{7C2DF530-2416-49E8-AA85-690F596CB422}"/>
    <cellStyle name="Normal 4 2 4 2 2 7" xfId="2516" xr:uid="{00000000-0005-0000-0000-000053130000}"/>
    <cellStyle name="Normal 4 2 4 2 2 7 2" xfId="6799" xr:uid="{00000000-0005-0000-0000-000054130000}"/>
    <cellStyle name="Normal 4 2 4 2 2 7 2 2" xfId="15249" xr:uid="{060742E4-3DB7-4D4E-99D3-7591DD71BB73}"/>
    <cellStyle name="Normal 4 2 4 2 2 7 2 2 2" xfId="41423" xr:uid="{9F3C561E-A642-4C5D-B71A-550F6F21A782}"/>
    <cellStyle name="Normal 4 2 4 2 2 7 2 3" xfId="32144" xr:uid="{D407B270-0108-4DD3-9FE4-507690686FDE}"/>
    <cellStyle name="Normal 4 2 4 2 2 7 2 4" xfId="23696" xr:uid="{17795784-10A1-4645-BD2F-7DD633252FDF}"/>
    <cellStyle name="Normal 4 2 4 2 2 7 3" xfId="11031" xr:uid="{47969BE7-A6EC-4A06-9237-6333DBACD155}"/>
    <cellStyle name="Normal 4 2 4 2 2 7 3 2" xfId="37206" xr:uid="{A5802E00-748E-40DA-B990-69450B94C6A0}"/>
    <cellStyle name="Normal 4 2 4 2 2 7 4" xfId="27926" xr:uid="{F72168F6-8527-438D-84CC-EDB02E802572}"/>
    <cellStyle name="Normal 4 2 4 2 2 7 5" xfId="19479" xr:uid="{F813849D-3E2B-4E02-B88D-3724C637ED2F}"/>
    <cellStyle name="Normal 4 2 4 2 2 8" xfId="4734" xr:uid="{00000000-0005-0000-0000-000055130000}"/>
    <cellStyle name="Normal 4 2 4 2 2 8 2" xfId="13184" xr:uid="{B007D1A4-9B54-45C9-84AB-5765B4BABF83}"/>
    <cellStyle name="Normal 4 2 4 2 2 8 2 2" xfId="39358" xr:uid="{AE5F280A-84CA-4806-92B0-3B94E56FE9CF}"/>
    <cellStyle name="Normal 4 2 4 2 2 8 3" xfId="30079" xr:uid="{95A83B84-08AC-4E59-895D-C3453F195E09}"/>
    <cellStyle name="Normal 4 2 4 2 2 8 4" xfId="21631" xr:uid="{F8F20147-D624-4B9F-BB9D-366134227CB1}"/>
    <cellStyle name="Normal 4 2 4 2 2 9" xfId="8966" xr:uid="{76F82F6C-B420-43E4-B372-F18CE56D59A1}"/>
    <cellStyle name="Normal 4 2 4 2 2 9 2" xfId="35141" xr:uid="{D6E33AFA-8543-461A-BFE9-ECADA9435FC8}"/>
    <cellStyle name="Normal 4 2 4 2 3" xfId="359" xr:uid="{00000000-0005-0000-0000-000056130000}"/>
    <cellStyle name="Normal 4 2 4 2 3 10" xfId="25863" xr:uid="{DE813DD8-90F9-40DC-9F4B-1DC0A91E94FD}"/>
    <cellStyle name="Normal 4 2 4 2 3 11" xfId="17416" xr:uid="{9C6988B9-72EB-4739-A7C9-A6FC8579DBA7}"/>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24BD774A-8F8D-441D-8EAC-D55411B0717D}"/>
    <cellStyle name="Normal 4 2 4 2 3 2 2 2 2 2" xfId="41918" xr:uid="{6C2F534D-9545-4C20-AA60-6112E00E9655}"/>
    <cellStyle name="Normal 4 2 4 2 3 2 2 2 3" xfId="32639" xr:uid="{B1EAEAFD-4592-4565-BE97-F9CDED738D92}"/>
    <cellStyle name="Normal 4 2 4 2 3 2 2 2 4" xfId="24191" xr:uid="{1A732F45-A6DA-4BE0-9EEC-187E5173547E}"/>
    <cellStyle name="Normal 4 2 4 2 3 2 2 3" xfId="11526" xr:uid="{6671A007-8615-49CD-B049-05BC2C914B13}"/>
    <cellStyle name="Normal 4 2 4 2 3 2 2 3 2" xfId="37701" xr:uid="{17A11776-7EFD-49F0-B6BA-FECB4C479DF4}"/>
    <cellStyle name="Normal 4 2 4 2 3 2 2 4" xfId="28421" xr:uid="{E65B9FBF-95DC-4E5A-A2C5-DE323D5C9F53}"/>
    <cellStyle name="Normal 4 2 4 2 3 2 2 5" xfId="19974" xr:uid="{9DBE6ED5-1A8B-4CCE-87EA-CBAB7E6A145D}"/>
    <cellStyle name="Normal 4 2 4 2 3 2 3" xfId="5149" xr:uid="{00000000-0005-0000-0000-00005A130000}"/>
    <cellStyle name="Normal 4 2 4 2 3 2 3 2" xfId="13599" xr:uid="{ABBCA464-AF7A-4CB5-BCBF-EDE2E1F1790F}"/>
    <cellStyle name="Normal 4 2 4 2 3 2 3 2 2" xfId="39773" xr:uid="{F8315917-E254-4E83-B2F3-D97B4B5D5A9B}"/>
    <cellStyle name="Normal 4 2 4 2 3 2 3 3" xfId="30494" xr:uid="{973FA24E-98E3-419C-BDF3-8380714E79AB}"/>
    <cellStyle name="Normal 4 2 4 2 3 2 3 4" xfId="22046" xr:uid="{A4980B13-A39D-4214-8F37-3533F7628A76}"/>
    <cellStyle name="Normal 4 2 4 2 3 2 4" xfId="9381" xr:uid="{10D9B25C-4497-4524-97AC-3B3CAC6D6C35}"/>
    <cellStyle name="Normal 4 2 4 2 3 2 4 2" xfId="35556" xr:uid="{7237E8CC-A1C2-447E-AC0F-1FEC34D5ACBF}"/>
    <cellStyle name="Normal 4 2 4 2 3 2 5" xfId="34728" xr:uid="{29856208-A6BE-4905-BDB9-B0400B67BA12}"/>
    <cellStyle name="Normal 4 2 4 2 3 2 6" xfId="26276" xr:uid="{5CE6B389-17DD-4F13-83E4-77CE461DEF6E}"/>
    <cellStyle name="Normal 4 2 4 2 3 2 7" xfId="17829" xr:uid="{E9067EDC-E23F-4A67-A65D-993C6FDD8453}"/>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782E3B1B-EC9C-4065-AD56-769CAA9F37FE}"/>
    <cellStyle name="Normal 4 2 4 2 3 3 2 2 2 2" xfId="42331" xr:uid="{46BB9FC7-785D-4870-9E39-5B49E0FAA4FF}"/>
    <cellStyle name="Normal 4 2 4 2 3 3 2 2 3" xfId="33052" xr:uid="{E99ACE5F-9991-4AA9-9D8E-CE0EEA425838}"/>
    <cellStyle name="Normal 4 2 4 2 3 3 2 2 4" xfId="24604" xr:uid="{682605E3-495C-4824-89A1-43BC39172772}"/>
    <cellStyle name="Normal 4 2 4 2 3 3 2 3" xfId="11939" xr:uid="{BF58D979-F926-46EE-B4B5-1451543A012D}"/>
    <cellStyle name="Normal 4 2 4 2 3 3 2 3 2" xfId="38114" xr:uid="{EAD290FD-F2B3-4DFF-90A7-1CEF7F01AEA6}"/>
    <cellStyle name="Normal 4 2 4 2 3 3 2 4" xfId="28834" xr:uid="{0A5FCFC3-F98C-472E-BD91-E56F4ECD2D83}"/>
    <cellStyle name="Normal 4 2 4 2 3 3 2 5" xfId="20387" xr:uid="{D3580DB1-D5FD-4B32-AD67-E5D079714E6A}"/>
    <cellStyle name="Normal 4 2 4 2 3 3 3" xfId="5562" xr:uid="{00000000-0005-0000-0000-00005E130000}"/>
    <cellStyle name="Normal 4 2 4 2 3 3 3 2" xfId="14012" xr:uid="{E9E6A6A7-F806-4A4C-B8D1-1D4E9470F303}"/>
    <cellStyle name="Normal 4 2 4 2 3 3 3 2 2" xfId="40186" xr:uid="{2FCEF498-54C8-4392-B59C-B579BF8EDA2B}"/>
    <cellStyle name="Normal 4 2 4 2 3 3 3 3" xfId="30907" xr:uid="{3DFA688A-82BD-4356-87C1-A5287890A28C}"/>
    <cellStyle name="Normal 4 2 4 2 3 3 3 4" xfId="22459" xr:uid="{C960F9F0-0503-4AF2-AE23-652C479A225F}"/>
    <cellStyle name="Normal 4 2 4 2 3 3 4" xfId="9794" xr:uid="{8BFF7957-BEB8-47A5-ACF1-BEDE08D26709}"/>
    <cellStyle name="Normal 4 2 4 2 3 3 4 2" xfId="35969" xr:uid="{52E93ECA-B542-4D66-8C05-5584C319F32B}"/>
    <cellStyle name="Normal 4 2 4 2 3 3 5" xfId="26689" xr:uid="{7A3E024C-0B23-4A70-B05B-215D4B30F1EF}"/>
    <cellStyle name="Normal 4 2 4 2 3 3 6" xfId="18242" xr:uid="{AF622B15-8EA9-4376-8443-57BDC5C296E9}"/>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C1EA6126-9134-4B64-87DB-56333CFB41AD}"/>
    <cellStyle name="Normal 4 2 4 2 3 4 2 2 2 2" xfId="42744" xr:uid="{F4AFFE36-E863-4A71-B5A3-F9CF0BE24516}"/>
    <cellStyle name="Normal 4 2 4 2 3 4 2 2 3" xfId="33465" xr:uid="{FA5EA453-C617-420D-BAAC-3248A262D5F8}"/>
    <cellStyle name="Normal 4 2 4 2 3 4 2 2 4" xfId="25017" xr:uid="{5EF61F72-3082-4C05-9168-1643E286FD83}"/>
    <cellStyle name="Normal 4 2 4 2 3 4 2 3" xfId="12352" xr:uid="{F5E691A0-4BB7-4380-A924-CD2EBBC36E0B}"/>
    <cellStyle name="Normal 4 2 4 2 3 4 2 3 2" xfId="38527" xr:uid="{3BC8A636-55E1-4204-AB8C-B44CA501A6A5}"/>
    <cellStyle name="Normal 4 2 4 2 3 4 2 4" xfId="29247" xr:uid="{4A3B4A8D-D52D-4298-B1BC-CC573FEC21AF}"/>
    <cellStyle name="Normal 4 2 4 2 3 4 2 5" xfId="20800" xr:uid="{ABEE481D-EC28-4680-8444-DB7997D2013F}"/>
    <cellStyle name="Normal 4 2 4 2 3 4 3" xfId="5975" xr:uid="{00000000-0005-0000-0000-000062130000}"/>
    <cellStyle name="Normal 4 2 4 2 3 4 3 2" xfId="14425" xr:uid="{CC4CD84E-9EF1-4FA7-A3AF-C0ED4F3CBCC7}"/>
    <cellStyle name="Normal 4 2 4 2 3 4 3 2 2" xfId="40599" xr:uid="{4B5A4502-7A7B-4D71-BD4D-FB91705036E5}"/>
    <cellStyle name="Normal 4 2 4 2 3 4 3 3" xfId="31320" xr:uid="{A957D442-DDA3-4A8A-BBD5-4C5E4EC22B98}"/>
    <cellStyle name="Normal 4 2 4 2 3 4 3 4" xfId="22872" xr:uid="{DA13261F-FC0A-4DAC-9013-D0291E94BE77}"/>
    <cellStyle name="Normal 4 2 4 2 3 4 4" xfId="10207" xr:uid="{F7992CAC-4D17-425F-A684-9DF2F0B1F614}"/>
    <cellStyle name="Normal 4 2 4 2 3 4 4 2" xfId="36382" xr:uid="{F88AC742-1EE3-4B07-938C-99240A873012}"/>
    <cellStyle name="Normal 4 2 4 2 3 4 5" xfId="27102" xr:uid="{E96BC4D9-3AA9-404B-B9B1-F6F4F860854A}"/>
    <cellStyle name="Normal 4 2 4 2 3 4 6" xfId="18655" xr:uid="{605A764D-DCE7-4380-93A9-9A413920CCA2}"/>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6622A7BF-2F13-4BB1-9669-B670AAD45C49}"/>
    <cellStyle name="Normal 4 2 4 2 3 5 2 2 2 2" xfId="43157" xr:uid="{FD7D7671-175B-450F-8F11-CE0FE548983E}"/>
    <cellStyle name="Normal 4 2 4 2 3 5 2 2 3" xfId="33878" xr:uid="{AA95B20F-6AD7-4D3E-B823-5F37EFFA5E33}"/>
    <cellStyle name="Normal 4 2 4 2 3 5 2 2 4" xfId="25430" xr:uid="{3CF6B206-66C9-4DEC-8637-2A5C60DC5F7C}"/>
    <cellStyle name="Normal 4 2 4 2 3 5 2 3" xfId="12765" xr:uid="{4077EE31-69BD-4CF3-87E8-E90BEBADA78B}"/>
    <cellStyle name="Normal 4 2 4 2 3 5 2 3 2" xfId="38940" xr:uid="{5AD9C73E-7D02-4CE2-9873-DFE3CDD1E2BA}"/>
    <cellStyle name="Normal 4 2 4 2 3 5 2 4" xfId="29660" xr:uid="{FEE18707-9A33-40AE-94EB-8EBBC2BC33CF}"/>
    <cellStyle name="Normal 4 2 4 2 3 5 2 5" xfId="21213" xr:uid="{204F9D0A-74BC-454E-A085-0AECA2F708A1}"/>
    <cellStyle name="Normal 4 2 4 2 3 5 3" xfId="6388" xr:uid="{00000000-0005-0000-0000-000066130000}"/>
    <cellStyle name="Normal 4 2 4 2 3 5 3 2" xfId="14838" xr:uid="{5F4D4DDD-F6D1-4752-B9E6-EF29801B8489}"/>
    <cellStyle name="Normal 4 2 4 2 3 5 3 2 2" xfId="41012" xr:uid="{74A689A9-E4E6-416B-AC00-AF0D19E7BD6E}"/>
    <cellStyle name="Normal 4 2 4 2 3 5 3 3" xfId="31733" xr:uid="{22788644-63E9-471B-AE83-6882C5365AFB}"/>
    <cellStyle name="Normal 4 2 4 2 3 5 3 4" xfId="23285" xr:uid="{ACB8CF44-C85A-4FBB-BA4D-66ECB55021FB}"/>
    <cellStyle name="Normal 4 2 4 2 3 5 4" xfId="10620" xr:uid="{A2BF8446-DF9D-42C6-8165-1DE237F3BBE6}"/>
    <cellStyle name="Normal 4 2 4 2 3 5 4 2" xfId="36795" xr:uid="{E7D1FB78-7C24-4A09-865D-15EA1A1694F7}"/>
    <cellStyle name="Normal 4 2 4 2 3 5 5" xfId="27515" xr:uid="{B7B9F152-3A7E-41D7-951F-AAA7C274AEE1}"/>
    <cellStyle name="Normal 4 2 4 2 3 5 6" xfId="19068" xr:uid="{9D40D3A8-FB64-4AA8-809C-B98DD7C8EE7A}"/>
    <cellStyle name="Normal 4 2 4 2 3 6" xfId="2518" xr:uid="{00000000-0005-0000-0000-000067130000}"/>
    <cellStyle name="Normal 4 2 4 2 3 6 2" xfId="6801" xr:uid="{00000000-0005-0000-0000-000068130000}"/>
    <cellStyle name="Normal 4 2 4 2 3 6 2 2" xfId="15251" xr:uid="{C5ED344E-EB4F-47CE-AF78-4261C0A7413E}"/>
    <cellStyle name="Normal 4 2 4 2 3 6 2 2 2" xfId="41425" xr:uid="{2C39958F-7E02-4A54-8A40-4C4006CDABA3}"/>
    <cellStyle name="Normal 4 2 4 2 3 6 2 3" xfId="32146" xr:uid="{827ABB37-01DD-48C6-BC97-E1A65C85A950}"/>
    <cellStyle name="Normal 4 2 4 2 3 6 2 4" xfId="23698" xr:uid="{36BE1564-F9FB-4DAF-9DBB-F4F4E39D94DD}"/>
    <cellStyle name="Normal 4 2 4 2 3 6 3" xfId="11033" xr:uid="{462BA21D-A6E7-4E0A-A5D8-5BA8E8AD5925}"/>
    <cellStyle name="Normal 4 2 4 2 3 6 3 2" xfId="37208" xr:uid="{B5323A7F-8512-4AD8-98E5-618AFAE218F3}"/>
    <cellStyle name="Normal 4 2 4 2 3 6 4" xfId="27928" xr:uid="{3CE739EC-8754-4BC3-B868-7E10562B418B}"/>
    <cellStyle name="Normal 4 2 4 2 3 6 5" xfId="19481" xr:uid="{6AF37C8D-1A0F-407B-B08F-983A89DBE518}"/>
    <cellStyle name="Normal 4 2 4 2 3 7" xfId="4736" xr:uid="{00000000-0005-0000-0000-000069130000}"/>
    <cellStyle name="Normal 4 2 4 2 3 7 2" xfId="13186" xr:uid="{27C7E8E4-940A-409F-96B7-1D307BD896BD}"/>
    <cellStyle name="Normal 4 2 4 2 3 7 2 2" xfId="39360" xr:uid="{719FBE3D-946C-4A0C-8230-D476729F019A}"/>
    <cellStyle name="Normal 4 2 4 2 3 7 3" xfId="30081" xr:uid="{559060EF-408F-4B93-9036-4A0508578EC5}"/>
    <cellStyle name="Normal 4 2 4 2 3 7 4" xfId="21633" xr:uid="{0CFF9F36-63B2-4888-9CE3-F876EC7383AA}"/>
    <cellStyle name="Normal 4 2 4 2 3 8" xfId="8968" xr:uid="{00A5D548-5E2E-4DAA-BA33-834298D08FB9}"/>
    <cellStyle name="Normal 4 2 4 2 3 8 2" xfId="35143" xr:uid="{933DC46C-9965-481B-A7E8-7FDB9A39C48A}"/>
    <cellStyle name="Normal 4 2 4 2 3 9" xfId="34310" xr:uid="{CB9003BB-C471-4563-B41E-FF3890FD09FA}"/>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448795D4-C885-49C3-9493-3F6F02D84EFC}"/>
    <cellStyle name="Normal 4 2 4 2 4 2 2 2 2" xfId="41915" xr:uid="{CA0FB1C0-06E6-484D-94BC-5B354A277EED}"/>
    <cellStyle name="Normal 4 2 4 2 4 2 2 3" xfId="32636" xr:uid="{A84AEA31-B646-474A-92F2-27096350D636}"/>
    <cellStyle name="Normal 4 2 4 2 4 2 2 4" xfId="24188" xr:uid="{7A53B3A4-2366-457A-87EA-9BF82CCCE1C9}"/>
    <cellStyle name="Normal 4 2 4 2 4 2 3" xfId="11523" xr:uid="{305510AA-F4D0-408B-80B8-64E49CAE73D4}"/>
    <cellStyle name="Normal 4 2 4 2 4 2 3 2" xfId="37698" xr:uid="{BC7DF0D8-BB02-4C9C-B811-C0774B5EB5DF}"/>
    <cellStyle name="Normal 4 2 4 2 4 2 4" xfId="28418" xr:uid="{F63292BC-4FD3-4C9A-8CB1-50677F2E009C}"/>
    <cellStyle name="Normal 4 2 4 2 4 2 5" xfId="19971" xr:uid="{AA4A5FF0-96F2-46D3-B6D7-CA07DA74D22D}"/>
    <cellStyle name="Normal 4 2 4 2 4 3" xfId="5146" xr:uid="{00000000-0005-0000-0000-00006D130000}"/>
    <cellStyle name="Normal 4 2 4 2 4 3 2" xfId="13596" xr:uid="{9E7A727F-E5D9-4A45-AEB0-18F6BC15AD85}"/>
    <cellStyle name="Normal 4 2 4 2 4 3 2 2" xfId="39770" xr:uid="{B96FED43-4626-42F4-B9D7-6FBF9679CE29}"/>
    <cellStyle name="Normal 4 2 4 2 4 3 3" xfId="30491" xr:uid="{340BCC05-710D-48DA-A85A-987AC5A8CE88}"/>
    <cellStyle name="Normal 4 2 4 2 4 3 4" xfId="22043" xr:uid="{2BF2C0E2-1F1D-466A-A2DC-1BFC7663375D}"/>
    <cellStyle name="Normal 4 2 4 2 4 4" xfId="9378" xr:uid="{0E9AD517-1B61-400E-B625-29AA952082AA}"/>
    <cellStyle name="Normal 4 2 4 2 4 4 2" xfId="35553" xr:uid="{D6BCB764-7EA6-4D2B-9FBA-4E71FD7E713A}"/>
    <cellStyle name="Normal 4 2 4 2 4 5" xfId="34725" xr:uid="{85D458B8-B04C-4619-B730-C488B8033A32}"/>
    <cellStyle name="Normal 4 2 4 2 4 6" xfId="26273" xr:uid="{4B452BD1-F3D7-4D0A-8418-888238F268B5}"/>
    <cellStyle name="Normal 4 2 4 2 4 7" xfId="17826" xr:uid="{BAC818FC-5120-458F-B793-DE9950D3028E}"/>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83A9DA03-DF87-4F6E-B46D-99D6DA98BB39}"/>
    <cellStyle name="Normal 4 2 4 2 5 2 2 2 2" xfId="42328" xr:uid="{DB1867B3-0CAF-47C9-92AD-98D599C65393}"/>
    <cellStyle name="Normal 4 2 4 2 5 2 2 3" xfId="33049" xr:uid="{1D58CDDB-52F0-40F2-9563-B37BC3B4B4BC}"/>
    <cellStyle name="Normal 4 2 4 2 5 2 2 4" xfId="24601" xr:uid="{56125601-D5B8-458F-BA89-45B8961B41D1}"/>
    <cellStyle name="Normal 4 2 4 2 5 2 3" xfId="11936" xr:uid="{2C8DCFBC-C820-4838-86BF-879E11127DCE}"/>
    <cellStyle name="Normal 4 2 4 2 5 2 3 2" xfId="38111" xr:uid="{18C487DD-8972-40D2-92D4-5FFB94B970E1}"/>
    <cellStyle name="Normal 4 2 4 2 5 2 4" xfId="28831" xr:uid="{CF7CE55B-E627-4EFA-8806-0D1BCEC14D51}"/>
    <cellStyle name="Normal 4 2 4 2 5 2 5" xfId="20384" xr:uid="{9CC04E2C-8726-4A55-B27F-C3F618818D97}"/>
    <cellStyle name="Normal 4 2 4 2 5 3" xfId="5559" xr:uid="{00000000-0005-0000-0000-000071130000}"/>
    <cellStyle name="Normal 4 2 4 2 5 3 2" xfId="14009" xr:uid="{42AD6D8F-5EBB-4927-BE84-F33A6495EFBC}"/>
    <cellStyle name="Normal 4 2 4 2 5 3 2 2" xfId="40183" xr:uid="{B1023173-DF5C-4DFC-85A5-75FE430D6BF4}"/>
    <cellStyle name="Normal 4 2 4 2 5 3 3" xfId="30904" xr:uid="{860C624F-EC43-4879-91B0-B82DEB0AFE3B}"/>
    <cellStyle name="Normal 4 2 4 2 5 3 4" xfId="22456" xr:uid="{4CC4B476-1F55-4BE3-944C-4B2DF254B7F1}"/>
    <cellStyle name="Normal 4 2 4 2 5 4" xfId="9791" xr:uid="{CDD1D001-9569-4E29-BE74-46069FE315FC}"/>
    <cellStyle name="Normal 4 2 4 2 5 4 2" xfId="35966" xr:uid="{85108942-0E3F-41C7-A43C-B452D9EECA33}"/>
    <cellStyle name="Normal 4 2 4 2 5 5" xfId="26686" xr:uid="{0DD01434-3971-4593-98F8-B9E6171EDC17}"/>
    <cellStyle name="Normal 4 2 4 2 5 6" xfId="18239" xr:uid="{4A7767D5-8906-40C3-B7C4-861C3210125E}"/>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449591B5-D5E3-44E6-A050-03A62659E999}"/>
    <cellStyle name="Normal 4 2 4 2 6 2 2 2 2" xfId="42741" xr:uid="{E873B070-CBCA-4DF6-92EB-4B21D65EC819}"/>
    <cellStyle name="Normal 4 2 4 2 6 2 2 3" xfId="33462" xr:uid="{83C708AA-86C0-4F37-A910-9D705AA9B780}"/>
    <cellStyle name="Normal 4 2 4 2 6 2 2 4" xfId="25014" xr:uid="{F0B660C3-01F7-40FD-89C7-02AE8378593C}"/>
    <cellStyle name="Normal 4 2 4 2 6 2 3" xfId="12349" xr:uid="{400D8C22-8F9D-4733-92BE-4C1E1042878D}"/>
    <cellStyle name="Normal 4 2 4 2 6 2 3 2" xfId="38524" xr:uid="{9A23B0CD-CD2F-4D49-A968-F2F7EAE38EB1}"/>
    <cellStyle name="Normal 4 2 4 2 6 2 4" xfId="29244" xr:uid="{A2D68344-CADA-4ED9-A95C-FF0B596EC1F3}"/>
    <cellStyle name="Normal 4 2 4 2 6 2 5" xfId="20797" xr:uid="{4A340074-7EDB-41D7-B7EC-75458521028F}"/>
    <cellStyle name="Normal 4 2 4 2 6 3" xfId="5972" xr:uid="{00000000-0005-0000-0000-000075130000}"/>
    <cellStyle name="Normal 4 2 4 2 6 3 2" xfId="14422" xr:uid="{E8467BF2-DFB4-4BD0-9724-B083BB1C049C}"/>
    <cellStyle name="Normal 4 2 4 2 6 3 2 2" xfId="40596" xr:uid="{3CEFD74C-3168-4F9F-AE84-550419F24B81}"/>
    <cellStyle name="Normal 4 2 4 2 6 3 3" xfId="31317" xr:uid="{2C20AE33-A04F-493D-AE13-E2905229D08A}"/>
    <cellStyle name="Normal 4 2 4 2 6 3 4" xfId="22869" xr:uid="{AA6DB29D-D933-4248-B123-D2CCEDE63C7E}"/>
    <cellStyle name="Normal 4 2 4 2 6 4" xfId="10204" xr:uid="{49EE7A1B-C48C-4910-8504-C361DE763C55}"/>
    <cellStyle name="Normal 4 2 4 2 6 4 2" xfId="36379" xr:uid="{8DBDEEE7-6CAF-44B3-BAE0-060708A66D94}"/>
    <cellStyle name="Normal 4 2 4 2 6 5" xfId="27099" xr:uid="{FA39C0A9-6ED9-4412-BC0C-2CB6A750BF49}"/>
    <cellStyle name="Normal 4 2 4 2 6 6" xfId="18652" xr:uid="{2E211C31-FAF2-4A43-9A83-6AD427A0C622}"/>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F2B437E0-FF89-4485-BEF4-E8025894D25D}"/>
    <cellStyle name="Normal 4 2 4 2 7 2 2 2 2" xfId="43154" xr:uid="{E56AC008-BDA5-4C06-B72A-2FA0359D77F9}"/>
    <cellStyle name="Normal 4 2 4 2 7 2 2 3" xfId="33875" xr:uid="{95EF62CE-2D56-4B9F-B4D1-F1FAB497DD81}"/>
    <cellStyle name="Normal 4 2 4 2 7 2 2 4" xfId="25427" xr:uid="{76AD4DBE-B88C-42F4-966E-A538D1444EBC}"/>
    <cellStyle name="Normal 4 2 4 2 7 2 3" xfId="12762" xr:uid="{D57A13C4-332B-4A8C-9E11-941AA1D050F9}"/>
    <cellStyle name="Normal 4 2 4 2 7 2 3 2" xfId="38937" xr:uid="{AE2F7C2E-E2C3-4C36-BEE9-E9EBB200D5E5}"/>
    <cellStyle name="Normal 4 2 4 2 7 2 4" xfId="29657" xr:uid="{07A0535E-2AB3-4C59-BD3C-D57D29684B86}"/>
    <cellStyle name="Normal 4 2 4 2 7 2 5" xfId="21210" xr:uid="{C56C0BCC-CFB5-4705-BEEB-E9EEB8E9705F}"/>
    <cellStyle name="Normal 4 2 4 2 7 3" xfId="6385" xr:uid="{00000000-0005-0000-0000-000079130000}"/>
    <cellStyle name="Normal 4 2 4 2 7 3 2" xfId="14835" xr:uid="{E4161FA5-FCE3-475D-BF37-A23C333125FD}"/>
    <cellStyle name="Normal 4 2 4 2 7 3 2 2" xfId="41009" xr:uid="{79DADA70-E92B-4CD3-8FD4-774CC1E0F4C6}"/>
    <cellStyle name="Normal 4 2 4 2 7 3 3" xfId="31730" xr:uid="{00A8DB7D-1574-4A74-AC3C-158CDEA31CB8}"/>
    <cellStyle name="Normal 4 2 4 2 7 3 4" xfId="23282" xr:uid="{091309D5-96B9-4C87-B1E8-DBAA05797FBF}"/>
    <cellStyle name="Normal 4 2 4 2 7 4" xfId="10617" xr:uid="{E2E74F85-A720-4DA6-8CA1-BACC0A9BDB8E}"/>
    <cellStyle name="Normal 4 2 4 2 7 4 2" xfId="36792" xr:uid="{013DE53E-CB6E-49B8-9597-760E5CC36299}"/>
    <cellStyle name="Normal 4 2 4 2 7 5" xfId="27512" xr:uid="{A510AD40-39F2-4E5D-8B0C-512BA0DBD99E}"/>
    <cellStyle name="Normal 4 2 4 2 7 6" xfId="19065" xr:uid="{4C37E806-8AA4-49FB-940C-4C670B8E2E4D}"/>
    <cellStyle name="Normal 4 2 4 2 8" xfId="2515" xr:uid="{00000000-0005-0000-0000-00007A130000}"/>
    <cellStyle name="Normal 4 2 4 2 8 2" xfId="6798" xr:uid="{00000000-0005-0000-0000-00007B130000}"/>
    <cellStyle name="Normal 4 2 4 2 8 2 2" xfId="15248" xr:uid="{0B741A3F-1826-4583-A5DB-79F947367CBC}"/>
    <cellStyle name="Normal 4 2 4 2 8 2 2 2" xfId="41422" xr:uid="{52C4D8EC-9DC9-4184-A3B8-CA056BCA7054}"/>
    <cellStyle name="Normal 4 2 4 2 8 2 3" xfId="32143" xr:uid="{3158B921-A84B-4CE7-8D84-EA8F40539BD2}"/>
    <cellStyle name="Normal 4 2 4 2 8 2 4" xfId="23695" xr:uid="{4C1DB177-76FF-46C6-A874-B27CF9881303}"/>
    <cellStyle name="Normal 4 2 4 2 8 3" xfId="11030" xr:uid="{35CE9019-1604-4322-96C6-886A97C0C114}"/>
    <cellStyle name="Normal 4 2 4 2 8 3 2" xfId="37205" xr:uid="{9CEC620A-371F-45CE-B890-89E6E28F4CC8}"/>
    <cellStyle name="Normal 4 2 4 2 8 4" xfId="27925" xr:uid="{B42619FD-3019-4837-AE95-91761349A6E6}"/>
    <cellStyle name="Normal 4 2 4 2 8 5" xfId="19478" xr:uid="{88F1FB3E-5CB8-4856-8DF0-9A4A3BDF3E55}"/>
    <cellStyle name="Normal 4 2 4 2 9" xfId="4733" xr:uid="{00000000-0005-0000-0000-00007C130000}"/>
    <cellStyle name="Normal 4 2 4 2 9 2" xfId="13183" xr:uid="{CB7B44C3-271C-4A55-8E9A-A81FF7CC2D8E}"/>
    <cellStyle name="Normal 4 2 4 2 9 2 2" xfId="39357" xr:uid="{3F9DBCE6-1C7A-4D78-A574-0AC4C2C2F372}"/>
    <cellStyle name="Normal 4 2 4 2 9 3" xfId="30078" xr:uid="{30E57967-A726-4716-A3FE-E477DDB3B933}"/>
    <cellStyle name="Normal 4 2 4 2 9 4" xfId="21630" xr:uid="{48233C6B-67B1-46EB-8AF5-7B74D2A2584D}"/>
    <cellStyle name="Normal 4 2 4 3" xfId="360" xr:uid="{00000000-0005-0000-0000-00007D130000}"/>
    <cellStyle name="Normal 4 2 4 3 10" xfId="34311" xr:uid="{344FD3A2-77E4-449A-8900-DB900AA45D82}"/>
    <cellStyle name="Normal 4 2 4 3 11" xfId="25864" xr:uid="{EDE4385F-4612-4038-98DD-70E7F05D6A79}"/>
    <cellStyle name="Normal 4 2 4 3 12" xfId="17417" xr:uid="{DEE3758F-22D7-46E4-9291-B8809D736582}"/>
    <cellStyle name="Normal 4 2 4 3 2" xfId="361" xr:uid="{00000000-0005-0000-0000-00007E130000}"/>
    <cellStyle name="Normal 4 2 4 3 2 10" xfId="25865" xr:uid="{685DB06F-49A7-4ECF-B766-A8615B301D60}"/>
    <cellStyle name="Normal 4 2 4 3 2 11" xfId="17418" xr:uid="{F8182E65-970B-4621-9516-11303F7C82E1}"/>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863FA87A-96E1-4690-818A-6790A7581821}"/>
    <cellStyle name="Normal 4 2 4 3 2 2 2 2 2 2" xfId="41920" xr:uid="{CC42A2A3-4A90-4585-8CCE-787C3F66DF0D}"/>
    <cellStyle name="Normal 4 2 4 3 2 2 2 2 3" xfId="32641" xr:uid="{CE8C78B8-F36F-4B31-A630-7E8F042CC1DF}"/>
    <cellStyle name="Normal 4 2 4 3 2 2 2 2 4" xfId="24193" xr:uid="{943F3C4B-C9AD-4BD9-A2ED-9312C4A16069}"/>
    <cellStyle name="Normal 4 2 4 3 2 2 2 3" xfId="11528" xr:uid="{39DB06DB-837A-4FD5-83FD-0D24320EC096}"/>
    <cellStyle name="Normal 4 2 4 3 2 2 2 3 2" xfId="37703" xr:uid="{88678D32-B504-4905-ACF9-ED7DE09AEE10}"/>
    <cellStyle name="Normal 4 2 4 3 2 2 2 4" xfId="28423" xr:uid="{B034897D-5B51-4A2F-80B8-C57658E1FB7E}"/>
    <cellStyle name="Normal 4 2 4 3 2 2 2 5" xfId="19976" xr:uid="{59D9F3DB-6B06-4C28-A07E-A91FC0D79254}"/>
    <cellStyle name="Normal 4 2 4 3 2 2 3" xfId="5151" xr:uid="{00000000-0005-0000-0000-000082130000}"/>
    <cellStyle name="Normal 4 2 4 3 2 2 3 2" xfId="13601" xr:uid="{DC8BD1AF-C5D0-415E-BC8A-D08E7FC72D10}"/>
    <cellStyle name="Normal 4 2 4 3 2 2 3 2 2" xfId="39775" xr:uid="{CD6E6548-4F07-4F78-BFDA-2D8B0762397B}"/>
    <cellStyle name="Normal 4 2 4 3 2 2 3 3" xfId="30496" xr:uid="{2906CE82-B84F-455B-9BED-888821B9B977}"/>
    <cellStyle name="Normal 4 2 4 3 2 2 3 4" xfId="22048" xr:uid="{5E089059-FB6F-4022-8FCF-D280BE3391EA}"/>
    <cellStyle name="Normal 4 2 4 3 2 2 4" xfId="9383" xr:uid="{ACEDB823-2F06-4A96-B845-FE3E3492ED73}"/>
    <cellStyle name="Normal 4 2 4 3 2 2 4 2" xfId="35558" xr:uid="{D9B31B16-FABD-421A-BE3F-162B6FB0E43F}"/>
    <cellStyle name="Normal 4 2 4 3 2 2 5" xfId="34730" xr:uid="{7D82432E-4C1E-4049-AAA4-1A19C2979353}"/>
    <cellStyle name="Normal 4 2 4 3 2 2 6" xfId="26278" xr:uid="{774878FC-6B11-440B-8B85-B3F66D7A8EDA}"/>
    <cellStyle name="Normal 4 2 4 3 2 2 7" xfId="17831" xr:uid="{5E7C9CA9-FCF5-46AF-B47F-EA6877B81015}"/>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85BEFF05-69C8-4EA6-9B8F-39ABD96F50C6}"/>
    <cellStyle name="Normal 4 2 4 3 2 3 2 2 2 2" xfId="42333" xr:uid="{E7663AD5-61C0-42DE-AA26-4B44562431FA}"/>
    <cellStyle name="Normal 4 2 4 3 2 3 2 2 3" xfId="33054" xr:uid="{3E2BDBCF-D102-4A6E-9FE7-9894B3D003CE}"/>
    <cellStyle name="Normal 4 2 4 3 2 3 2 2 4" xfId="24606" xr:uid="{85C71969-58D0-43D1-BEED-0CA528E581FC}"/>
    <cellStyle name="Normal 4 2 4 3 2 3 2 3" xfId="11941" xr:uid="{C6504601-5DCD-49A3-9FDB-0270034BB312}"/>
    <cellStyle name="Normal 4 2 4 3 2 3 2 3 2" xfId="38116" xr:uid="{A6A9D64C-65AC-4EF6-B3B2-9E5B8AF2BF00}"/>
    <cellStyle name="Normal 4 2 4 3 2 3 2 4" xfId="28836" xr:uid="{7E1A8FEB-2E55-4464-9254-4EFBC55F55C6}"/>
    <cellStyle name="Normal 4 2 4 3 2 3 2 5" xfId="20389" xr:uid="{1EFFFA9E-323F-4BB4-8404-449E3177CE0F}"/>
    <cellStyle name="Normal 4 2 4 3 2 3 3" xfId="5564" xr:uid="{00000000-0005-0000-0000-000086130000}"/>
    <cellStyle name="Normal 4 2 4 3 2 3 3 2" xfId="14014" xr:uid="{924923A7-2948-4DC8-B06A-F58085C0E816}"/>
    <cellStyle name="Normal 4 2 4 3 2 3 3 2 2" xfId="40188" xr:uid="{345DC7B7-C82F-4BE2-9999-429C37503C94}"/>
    <cellStyle name="Normal 4 2 4 3 2 3 3 3" xfId="30909" xr:uid="{A6CF0882-502C-4777-B456-B5DBDDD61F6A}"/>
    <cellStyle name="Normal 4 2 4 3 2 3 3 4" xfId="22461" xr:uid="{DEFE3AE3-9E9F-4B9C-8971-AD62D615E5E2}"/>
    <cellStyle name="Normal 4 2 4 3 2 3 4" xfId="9796" xr:uid="{C92475C6-FCD9-455D-9CFB-F4CE45CB8515}"/>
    <cellStyle name="Normal 4 2 4 3 2 3 4 2" xfId="35971" xr:uid="{6100A511-B169-45EE-BB8F-3BADFCC15511}"/>
    <cellStyle name="Normal 4 2 4 3 2 3 5" xfId="26691" xr:uid="{82BC3240-6F1F-4676-9A54-F197837FE6D8}"/>
    <cellStyle name="Normal 4 2 4 3 2 3 6" xfId="18244" xr:uid="{FE28296E-618B-400A-8A81-69ED610C48F1}"/>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A254FBC3-17D3-4287-925E-3D22E6B0D9CE}"/>
    <cellStyle name="Normal 4 2 4 3 2 4 2 2 2 2" xfId="42746" xr:uid="{DD686EF3-18DF-4541-A65D-9D0D27AA78BC}"/>
    <cellStyle name="Normal 4 2 4 3 2 4 2 2 3" xfId="33467" xr:uid="{8905A1A9-0669-4C76-9A93-EBB688E2F80F}"/>
    <cellStyle name="Normal 4 2 4 3 2 4 2 2 4" xfId="25019" xr:uid="{8A3D30E2-8255-446B-90FA-217523E3ECDA}"/>
    <cellStyle name="Normal 4 2 4 3 2 4 2 3" xfId="12354" xr:uid="{1449552B-125E-40D4-87A0-896A238E1EFD}"/>
    <cellStyle name="Normal 4 2 4 3 2 4 2 3 2" xfId="38529" xr:uid="{BA5B2A39-5A82-4D6A-BE98-B88151C67E4F}"/>
    <cellStyle name="Normal 4 2 4 3 2 4 2 4" xfId="29249" xr:uid="{C16E32D9-3A93-464C-ADC5-5CFFE1CFBD56}"/>
    <cellStyle name="Normal 4 2 4 3 2 4 2 5" xfId="20802" xr:uid="{31AF1933-7474-4BA6-AF14-6F685220430F}"/>
    <cellStyle name="Normal 4 2 4 3 2 4 3" xfId="5977" xr:uid="{00000000-0005-0000-0000-00008A130000}"/>
    <cellStyle name="Normal 4 2 4 3 2 4 3 2" xfId="14427" xr:uid="{227D0E9E-F2CD-4E3B-A450-DE3CEBC76075}"/>
    <cellStyle name="Normal 4 2 4 3 2 4 3 2 2" xfId="40601" xr:uid="{DA2A9F42-FC10-44D9-9A53-85D25FD0C426}"/>
    <cellStyle name="Normal 4 2 4 3 2 4 3 3" xfId="31322" xr:uid="{5879F171-3445-4109-AA9C-CC455338883A}"/>
    <cellStyle name="Normal 4 2 4 3 2 4 3 4" xfId="22874" xr:uid="{019CE02A-F1B2-4044-B926-C69BFEEE089E}"/>
    <cellStyle name="Normal 4 2 4 3 2 4 4" xfId="10209" xr:uid="{3E4472EF-6637-4E60-B52A-C0DC27F0A008}"/>
    <cellStyle name="Normal 4 2 4 3 2 4 4 2" xfId="36384" xr:uid="{34C46550-98E8-4C02-9715-3BEA6A9B0A99}"/>
    <cellStyle name="Normal 4 2 4 3 2 4 5" xfId="27104" xr:uid="{C49D7E91-129E-4E7E-A270-7E1A89EE3FFF}"/>
    <cellStyle name="Normal 4 2 4 3 2 4 6" xfId="18657" xr:uid="{15C68417-D561-43A4-9E30-87758DE548B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F73E27C2-2BC0-4248-AE70-9B1B2316452F}"/>
    <cellStyle name="Normal 4 2 4 3 2 5 2 2 2 2" xfId="43159" xr:uid="{78AB83A8-6DF6-4148-9F01-37DA9D4551FB}"/>
    <cellStyle name="Normal 4 2 4 3 2 5 2 2 3" xfId="33880" xr:uid="{5BF7F84F-FEEA-4DC8-A546-E1BC0607E017}"/>
    <cellStyle name="Normal 4 2 4 3 2 5 2 2 4" xfId="25432" xr:uid="{3C620954-7763-489F-AF68-0B6A61AB6CBC}"/>
    <cellStyle name="Normal 4 2 4 3 2 5 2 3" xfId="12767" xr:uid="{5E365346-1622-4CB0-B35C-F723ADC53D93}"/>
    <cellStyle name="Normal 4 2 4 3 2 5 2 3 2" xfId="38942" xr:uid="{F06431EF-C376-4F1B-BCBA-54DFEC20672E}"/>
    <cellStyle name="Normal 4 2 4 3 2 5 2 4" xfId="29662" xr:uid="{09E90E26-3A9C-4B15-B47C-BD7889A2663B}"/>
    <cellStyle name="Normal 4 2 4 3 2 5 2 5" xfId="21215" xr:uid="{EE071E7F-877C-4800-ABAE-792E40368B0D}"/>
    <cellStyle name="Normal 4 2 4 3 2 5 3" xfId="6390" xr:uid="{00000000-0005-0000-0000-00008E130000}"/>
    <cellStyle name="Normal 4 2 4 3 2 5 3 2" xfId="14840" xr:uid="{B5574FC2-6FB6-4849-824F-2D18F1ADA05A}"/>
    <cellStyle name="Normal 4 2 4 3 2 5 3 2 2" xfId="41014" xr:uid="{663B90A4-F81A-4F83-8830-95BECFE9A9B4}"/>
    <cellStyle name="Normal 4 2 4 3 2 5 3 3" xfId="31735" xr:uid="{94AB9811-A990-47CC-B9BA-D2DEEB0CA94F}"/>
    <cellStyle name="Normal 4 2 4 3 2 5 3 4" xfId="23287" xr:uid="{B42C4560-749D-418D-9008-7841DD01372D}"/>
    <cellStyle name="Normal 4 2 4 3 2 5 4" xfId="10622" xr:uid="{0B32C7A1-4BA7-471F-96BB-83F3F8EFD7ED}"/>
    <cellStyle name="Normal 4 2 4 3 2 5 4 2" xfId="36797" xr:uid="{05EA3093-FDFE-46EB-B2CE-64A1A1F6C94B}"/>
    <cellStyle name="Normal 4 2 4 3 2 5 5" xfId="27517" xr:uid="{5E1E1E5C-C890-41BA-9F22-C9932309B599}"/>
    <cellStyle name="Normal 4 2 4 3 2 5 6" xfId="19070" xr:uid="{1314B651-75F0-4F61-80DB-6C7E39F55A13}"/>
    <cellStyle name="Normal 4 2 4 3 2 6" xfId="2520" xr:uid="{00000000-0005-0000-0000-00008F130000}"/>
    <cellStyle name="Normal 4 2 4 3 2 6 2" xfId="6803" xr:uid="{00000000-0005-0000-0000-000090130000}"/>
    <cellStyle name="Normal 4 2 4 3 2 6 2 2" xfId="15253" xr:uid="{242D177E-CFBA-42D1-8F5D-8050673AC768}"/>
    <cellStyle name="Normal 4 2 4 3 2 6 2 2 2" xfId="41427" xr:uid="{16801227-93A6-4DFA-A25E-59DC19C7F755}"/>
    <cellStyle name="Normal 4 2 4 3 2 6 2 3" xfId="32148" xr:uid="{BB5FCA70-086F-4BB9-A1C8-B6E9D415CB5E}"/>
    <cellStyle name="Normal 4 2 4 3 2 6 2 4" xfId="23700" xr:uid="{45E43F8B-903C-441F-B2B7-1EE5CA890798}"/>
    <cellStyle name="Normal 4 2 4 3 2 6 3" xfId="11035" xr:uid="{704BC39A-3997-4C12-A755-A6A0472FFA4B}"/>
    <cellStyle name="Normal 4 2 4 3 2 6 3 2" xfId="37210" xr:uid="{1EDACC4A-34BC-457C-9AE9-4666E4745AA9}"/>
    <cellStyle name="Normal 4 2 4 3 2 6 4" xfId="27930" xr:uid="{9EBF7211-179C-4F4B-BDD3-5C6F001A273C}"/>
    <cellStyle name="Normal 4 2 4 3 2 6 5" xfId="19483" xr:uid="{DD5FD1BD-003C-4506-BEAE-CB2CCF11568A}"/>
    <cellStyle name="Normal 4 2 4 3 2 7" xfId="4738" xr:uid="{00000000-0005-0000-0000-000091130000}"/>
    <cellStyle name="Normal 4 2 4 3 2 7 2" xfId="13188" xr:uid="{8669BF2D-74FA-40CD-BFC0-E228325A02AE}"/>
    <cellStyle name="Normal 4 2 4 3 2 7 2 2" xfId="39362" xr:uid="{722E6513-3090-458E-B34F-357124C4AD3D}"/>
    <cellStyle name="Normal 4 2 4 3 2 7 3" xfId="30083" xr:uid="{331186DA-B85A-40AD-8882-804EFC1C0D04}"/>
    <cellStyle name="Normal 4 2 4 3 2 7 4" xfId="21635" xr:uid="{EEAD172E-091A-431B-89AA-3EC9A41C8DD8}"/>
    <cellStyle name="Normal 4 2 4 3 2 8" xfId="8970" xr:uid="{251340A3-2D46-42A1-88A9-EA19BBF9A5C1}"/>
    <cellStyle name="Normal 4 2 4 3 2 8 2" xfId="35145" xr:uid="{FCF44BAF-F50E-4E22-86B9-661E40B52D37}"/>
    <cellStyle name="Normal 4 2 4 3 2 9" xfId="34312" xr:uid="{19F1E760-81D7-482A-98D3-E1C477A3FE6C}"/>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6232B2B6-76CD-4D90-B466-4BE4C63074F6}"/>
    <cellStyle name="Normal 4 2 4 3 3 2 2 2 2" xfId="41919" xr:uid="{AA97EDD3-D9CF-44D4-94F7-922D379D0681}"/>
    <cellStyle name="Normal 4 2 4 3 3 2 2 3" xfId="32640" xr:uid="{A7E2B889-1845-4218-A6A5-A30870942B72}"/>
    <cellStyle name="Normal 4 2 4 3 3 2 2 4" xfId="24192" xr:uid="{3447E623-65C6-48EC-8DA4-6E8072195F9E}"/>
    <cellStyle name="Normal 4 2 4 3 3 2 3" xfId="11527" xr:uid="{745D415C-7654-4698-B897-E7619C1BA710}"/>
    <cellStyle name="Normal 4 2 4 3 3 2 3 2" xfId="37702" xr:uid="{94D3AF58-1100-4E43-B990-3B43DF5DC772}"/>
    <cellStyle name="Normal 4 2 4 3 3 2 4" xfId="28422" xr:uid="{6FE62153-1983-4F11-BB4B-F0748A615219}"/>
    <cellStyle name="Normal 4 2 4 3 3 2 5" xfId="19975" xr:uid="{AE47B435-E3B9-4493-834A-4CBBC7C24815}"/>
    <cellStyle name="Normal 4 2 4 3 3 3" xfId="5150" xr:uid="{00000000-0005-0000-0000-000095130000}"/>
    <cellStyle name="Normal 4 2 4 3 3 3 2" xfId="13600" xr:uid="{884862E0-727B-4FC6-B797-5D1273A4F0AD}"/>
    <cellStyle name="Normal 4 2 4 3 3 3 2 2" xfId="39774" xr:uid="{7A7AB39D-6FA3-4472-BDA2-BBA24BF21BA7}"/>
    <cellStyle name="Normal 4 2 4 3 3 3 3" xfId="30495" xr:uid="{2F40B052-1CCA-4692-B543-837DF92B9D0D}"/>
    <cellStyle name="Normal 4 2 4 3 3 3 4" xfId="22047" xr:uid="{B78B82A2-B3A0-4175-8F86-804DF354FB92}"/>
    <cellStyle name="Normal 4 2 4 3 3 4" xfId="9382" xr:uid="{ACE505F2-58A1-4857-A65B-174C7B1A10DC}"/>
    <cellStyle name="Normal 4 2 4 3 3 4 2" xfId="35557" xr:uid="{F18E5609-8677-46BD-9FAE-574B7AA2CFF2}"/>
    <cellStyle name="Normal 4 2 4 3 3 5" xfId="34729" xr:uid="{AEC22BE7-B6FD-41C1-A97D-8620FFD7AB36}"/>
    <cellStyle name="Normal 4 2 4 3 3 6" xfId="26277" xr:uid="{80FE7CE8-DD31-4678-A717-706F2972DC8A}"/>
    <cellStyle name="Normal 4 2 4 3 3 7" xfId="17830" xr:uid="{30DA749B-8C1B-45B6-8455-3EFE9B6B95A2}"/>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45EBE358-84ED-4866-9987-47E0559E0591}"/>
    <cellStyle name="Normal 4 2 4 3 4 2 2 2 2" xfId="42332" xr:uid="{E7CDC113-9EBF-42A0-B793-4992EF7A6DA4}"/>
    <cellStyle name="Normal 4 2 4 3 4 2 2 3" xfId="33053" xr:uid="{FDBF71F5-769F-4FFD-91F2-520B7E77CC62}"/>
    <cellStyle name="Normal 4 2 4 3 4 2 2 4" xfId="24605" xr:uid="{D00A789C-BB8D-4EBF-9561-20B9406888B0}"/>
    <cellStyle name="Normal 4 2 4 3 4 2 3" xfId="11940" xr:uid="{9C5D0839-EF76-486B-9925-79A1BCDF1AA7}"/>
    <cellStyle name="Normal 4 2 4 3 4 2 3 2" xfId="38115" xr:uid="{322E189C-4234-4BB7-9E8E-2ED7D149927D}"/>
    <cellStyle name="Normal 4 2 4 3 4 2 4" xfId="28835" xr:uid="{701CEFF2-0699-4D76-9255-4386C02E5D15}"/>
    <cellStyle name="Normal 4 2 4 3 4 2 5" xfId="20388" xr:uid="{477DD719-07B3-4FF9-9B9A-B44302CA0D0D}"/>
    <cellStyle name="Normal 4 2 4 3 4 3" xfId="5563" xr:uid="{00000000-0005-0000-0000-000099130000}"/>
    <cellStyle name="Normal 4 2 4 3 4 3 2" xfId="14013" xr:uid="{47E7DB2D-4797-4444-948E-3BC73A3E6522}"/>
    <cellStyle name="Normal 4 2 4 3 4 3 2 2" xfId="40187" xr:uid="{9136A8D5-A8E7-47C5-B7FB-B859C1876994}"/>
    <cellStyle name="Normal 4 2 4 3 4 3 3" xfId="30908" xr:uid="{D4C82375-276A-4A9D-A7FA-0F40D44F1DB7}"/>
    <cellStyle name="Normal 4 2 4 3 4 3 4" xfId="22460" xr:uid="{BAE0250D-EFAE-47E0-A883-E46911DBF81A}"/>
    <cellStyle name="Normal 4 2 4 3 4 4" xfId="9795" xr:uid="{368826C8-084D-42F4-8AAA-5E8D84B00A1C}"/>
    <cellStyle name="Normal 4 2 4 3 4 4 2" xfId="35970" xr:uid="{20636350-39C4-4B06-98C9-7D8FB16D6A13}"/>
    <cellStyle name="Normal 4 2 4 3 4 5" xfId="26690" xr:uid="{9042CD6D-B4E0-49FE-8E7B-4576EC36ABB9}"/>
    <cellStyle name="Normal 4 2 4 3 4 6" xfId="18243" xr:uid="{FCBEC5B3-F886-40F6-A1EE-BFB6AD67A8D2}"/>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A6832785-D6FB-495E-8659-FAF58D1B6601}"/>
    <cellStyle name="Normal 4 2 4 3 5 2 2 2 2" xfId="42745" xr:uid="{E58DE16B-8C8C-4ACB-9C45-F9234D413993}"/>
    <cellStyle name="Normal 4 2 4 3 5 2 2 3" xfId="33466" xr:uid="{487B3A35-EC5D-4AC7-9C8F-6E989B51F8F4}"/>
    <cellStyle name="Normal 4 2 4 3 5 2 2 4" xfId="25018" xr:uid="{C120D8E5-9D13-4A1C-9921-B0E42E6F558B}"/>
    <cellStyle name="Normal 4 2 4 3 5 2 3" xfId="12353" xr:uid="{A3D47881-1EA6-4B10-83E6-2975378F333D}"/>
    <cellStyle name="Normal 4 2 4 3 5 2 3 2" xfId="38528" xr:uid="{A9AF74A1-3F6F-4625-B596-27B7DF5A5A02}"/>
    <cellStyle name="Normal 4 2 4 3 5 2 4" xfId="29248" xr:uid="{1DEA658E-65C2-4097-B470-40735293CDE1}"/>
    <cellStyle name="Normal 4 2 4 3 5 2 5" xfId="20801" xr:uid="{09917A41-0746-4269-B9CC-95893CB16215}"/>
    <cellStyle name="Normal 4 2 4 3 5 3" xfId="5976" xr:uid="{00000000-0005-0000-0000-00009D130000}"/>
    <cellStyle name="Normal 4 2 4 3 5 3 2" xfId="14426" xr:uid="{0B77CBB4-1C4B-439D-9D7D-1884560FC24E}"/>
    <cellStyle name="Normal 4 2 4 3 5 3 2 2" xfId="40600" xr:uid="{E32165A3-C43A-4837-A045-F738005DD401}"/>
    <cellStyle name="Normal 4 2 4 3 5 3 3" xfId="31321" xr:uid="{BCC03FEA-7414-480E-8C9C-4777DB90DFBD}"/>
    <cellStyle name="Normal 4 2 4 3 5 3 4" xfId="22873" xr:uid="{F7793107-342F-4C7E-95B2-427944773BB9}"/>
    <cellStyle name="Normal 4 2 4 3 5 4" xfId="10208" xr:uid="{E4B72498-943F-4E9E-BD61-A4CF1459C7D7}"/>
    <cellStyle name="Normal 4 2 4 3 5 4 2" xfId="36383" xr:uid="{BDA4278F-5D90-4EBC-A9E3-DDD329351B4C}"/>
    <cellStyle name="Normal 4 2 4 3 5 5" xfId="27103" xr:uid="{7244DBC1-EA67-438A-943B-8323F3001FBF}"/>
    <cellStyle name="Normal 4 2 4 3 5 6" xfId="18656" xr:uid="{CA2BD054-2274-4926-BC08-F3F5C7D49057}"/>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537824B2-7AE4-467E-9C0F-3470123D8AD9}"/>
    <cellStyle name="Normal 4 2 4 3 6 2 2 2 2" xfId="43158" xr:uid="{9C4AF0EC-6BFA-48B0-92DD-6746F55A0026}"/>
    <cellStyle name="Normal 4 2 4 3 6 2 2 3" xfId="33879" xr:uid="{F34E08EB-73C7-4E9D-9E94-82F7A7B6A560}"/>
    <cellStyle name="Normal 4 2 4 3 6 2 2 4" xfId="25431" xr:uid="{499E0427-BC75-4215-8355-5F67581FBDFF}"/>
    <cellStyle name="Normal 4 2 4 3 6 2 3" xfId="12766" xr:uid="{2BA0D401-5177-4F01-A77E-FA6EA03F4202}"/>
    <cellStyle name="Normal 4 2 4 3 6 2 3 2" xfId="38941" xr:uid="{FBBB6921-F057-4F5C-B628-B55C1BDF7B62}"/>
    <cellStyle name="Normal 4 2 4 3 6 2 4" xfId="29661" xr:uid="{FB00332A-2243-4F3A-9B18-9F3DBC51C55C}"/>
    <cellStyle name="Normal 4 2 4 3 6 2 5" xfId="21214" xr:uid="{5BD9CAE4-046F-4872-BCD7-D88079A12EE3}"/>
    <cellStyle name="Normal 4 2 4 3 6 3" xfId="6389" xr:uid="{00000000-0005-0000-0000-0000A1130000}"/>
    <cellStyle name="Normal 4 2 4 3 6 3 2" xfId="14839" xr:uid="{759405DA-EE27-42D1-AD86-675A36ABCB28}"/>
    <cellStyle name="Normal 4 2 4 3 6 3 2 2" xfId="41013" xr:uid="{ED3196FE-1703-49CC-B203-78B34DEAE0EF}"/>
    <cellStyle name="Normal 4 2 4 3 6 3 3" xfId="31734" xr:uid="{1B98291E-6AF9-4470-BCF2-38505997325B}"/>
    <cellStyle name="Normal 4 2 4 3 6 3 4" xfId="23286" xr:uid="{5CA5C5F4-AE07-4723-BA8C-0A078E344858}"/>
    <cellStyle name="Normal 4 2 4 3 6 4" xfId="10621" xr:uid="{D97D71AA-A984-46CE-9D47-7BDEC9DE386D}"/>
    <cellStyle name="Normal 4 2 4 3 6 4 2" xfId="36796" xr:uid="{6BF01A77-CA15-486D-806C-3ACC204638B4}"/>
    <cellStyle name="Normal 4 2 4 3 6 5" xfId="27516" xr:uid="{6BB0FC65-CB92-44A1-8B16-A1DF17BDC7C1}"/>
    <cellStyle name="Normal 4 2 4 3 6 6" xfId="19069" xr:uid="{BE54CF81-2CA9-427A-B7BD-9778E5745040}"/>
    <cellStyle name="Normal 4 2 4 3 7" xfId="2519" xr:uid="{00000000-0005-0000-0000-0000A2130000}"/>
    <cellStyle name="Normal 4 2 4 3 7 2" xfId="6802" xr:uid="{00000000-0005-0000-0000-0000A3130000}"/>
    <cellStyle name="Normal 4 2 4 3 7 2 2" xfId="15252" xr:uid="{1F1BCC25-9AFD-48F1-9405-1380C10E7E23}"/>
    <cellStyle name="Normal 4 2 4 3 7 2 2 2" xfId="41426" xr:uid="{A0EA2B32-86DA-4497-ADD5-1747E67CB4A6}"/>
    <cellStyle name="Normal 4 2 4 3 7 2 3" xfId="32147" xr:uid="{784C7C50-4680-40C4-95F5-867559A9E6A2}"/>
    <cellStyle name="Normal 4 2 4 3 7 2 4" xfId="23699" xr:uid="{4D760D49-75BE-4EEA-B220-25AE9546D3E4}"/>
    <cellStyle name="Normal 4 2 4 3 7 3" xfId="11034" xr:uid="{23227469-BB16-4571-A8C1-F33ACB8ADE22}"/>
    <cellStyle name="Normal 4 2 4 3 7 3 2" xfId="37209" xr:uid="{D37C8251-899A-4B74-BE54-20D7F6C14574}"/>
    <cellStyle name="Normal 4 2 4 3 7 4" xfId="27929" xr:uid="{1E12F402-A356-4254-94B1-81F9F9DCE6E3}"/>
    <cellStyle name="Normal 4 2 4 3 7 5" xfId="19482" xr:uid="{3C3A1FC5-2C43-4EB0-8B61-EAA8EEBCA542}"/>
    <cellStyle name="Normal 4 2 4 3 8" xfId="4737" xr:uid="{00000000-0005-0000-0000-0000A4130000}"/>
    <cellStyle name="Normal 4 2 4 3 8 2" xfId="13187" xr:uid="{F5F70D90-CEC4-42D7-A53D-AF4D0F165AB2}"/>
    <cellStyle name="Normal 4 2 4 3 8 2 2" xfId="39361" xr:uid="{0D537104-4822-42FE-BC9D-43F4D32555DF}"/>
    <cellStyle name="Normal 4 2 4 3 8 3" xfId="30082" xr:uid="{8E722604-C8AC-46E3-A1E0-6CF895BE29DD}"/>
    <cellStyle name="Normal 4 2 4 3 8 4" xfId="21634" xr:uid="{D7B62B04-D84C-4DA1-AECF-AB1228D4E73A}"/>
    <cellStyle name="Normal 4 2 4 3 9" xfId="8969" xr:uid="{753324A8-DC3B-4D74-93CA-838FF40C5188}"/>
    <cellStyle name="Normal 4 2 4 3 9 2" xfId="35144" xr:uid="{80C36B1B-E40B-4A49-AA7A-5AC3C7ED3329}"/>
    <cellStyle name="Normal 4 2 4 4" xfId="362" xr:uid="{00000000-0005-0000-0000-0000A5130000}"/>
    <cellStyle name="Normal 4 2 4 4 10" xfId="25866" xr:uid="{00901489-B57D-4DFF-B6E3-BA1354D9E2BC}"/>
    <cellStyle name="Normal 4 2 4 4 11" xfId="17419" xr:uid="{60B4CF90-577A-4F70-890F-66851ECE204E}"/>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9342CC61-DB08-485C-9972-2074E0BB7340}"/>
    <cellStyle name="Normal 4 2 4 4 2 2 2 2 2" xfId="41921" xr:uid="{CAC30D53-A874-4BB8-9B8F-309ED7678362}"/>
    <cellStyle name="Normal 4 2 4 4 2 2 2 3" xfId="32642" xr:uid="{0CB76BF4-C0EA-4F46-B502-2158915DB84C}"/>
    <cellStyle name="Normal 4 2 4 4 2 2 2 4" xfId="24194" xr:uid="{4B29ACBC-F171-490A-A3E9-58F82519F71A}"/>
    <cellStyle name="Normal 4 2 4 4 2 2 3" xfId="11529" xr:uid="{B658D4C3-FEE0-4BED-A98D-B305F56759A8}"/>
    <cellStyle name="Normal 4 2 4 4 2 2 3 2" xfId="37704" xr:uid="{3EC08C63-D410-46F8-BB39-67596FDBF833}"/>
    <cellStyle name="Normal 4 2 4 4 2 2 4" xfId="28424" xr:uid="{7B797572-C25C-41FA-9765-2CA46FDDE9EB}"/>
    <cellStyle name="Normal 4 2 4 4 2 2 5" xfId="19977" xr:uid="{35DD9655-B21C-48E6-A98C-324CF6832E14}"/>
    <cellStyle name="Normal 4 2 4 4 2 3" xfId="5152" xr:uid="{00000000-0005-0000-0000-0000A9130000}"/>
    <cellStyle name="Normal 4 2 4 4 2 3 2" xfId="13602" xr:uid="{CA059D53-F28C-4F28-A92E-16A4EDED62E4}"/>
    <cellStyle name="Normal 4 2 4 4 2 3 2 2" xfId="39776" xr:uid="{ED99A94F-CCB7-41DF-BAF7-DF88731DF003}"/>
    <cellStyle name="Normal 4 2 4 4 2 3 3" xfId="30497" xr:uid="{41972088-8B92-4E33-A01D-0C646134FC8C}"/>
    <cellStyle name="Normal 4 2 4 4 2 3 4" xfId="22049" xr:uid="{40A9D8D8-29AF-43DC-A21D-300A8CDAB08E}"/>
    <cellStyle name="Normal 4 2 4 4 2 4" xfId="9384" xr:uid="{67704889-D45E-4DB2-9F34-64CFADA1370D}"/>
    <cellStyle name="Normal 4 2 4 4 2 4 2" xfId="35559" xr:uid="{051BD6CA-F0A7-4401-BC30-339776FA84FE}"/>
    <cellStyle name="Normal 4 2 4 4 2 5" xfId="34731" xr:uid="{C93FBC6D-5981-47F5-A43E-FF3E6F7B3ECF}"/>
    <cellStyle name="Normal 4 2 4 4 2 6" xfId="26279" xr:uid="{BEEB177D-4031-4D0A-A21D-44CEC4189B3C}"/>
    <cellStyle name="Normal 4 2 4 4 2 7" xfId="17832" xr:uid="{4AA6611D-6D80-4590-BE0B-AC04D9C557DE}"/>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E890274A-32C8-4718-AAC7-75761C6348CB}"/>
    <cellStyle name="Normal 4 2 4 4 3 2 2 2 2" xfId="42334" xr:uid="{37C94887-2380-45D1-A84B-6865A0381EB0}"/>
    <cellStyle name="Normal 4 2 4 4 3 2 2 3" xfId="33055" xr:uid="{CA741056-3F05-4AE7-B88A-575ECC684D95}"/>
    <cellStyle name="Normal 4 2 4 4 3 2 2 4" xfId="24607" xr:uid="{9CC8AB42-16C9-4CAA-A384-B71DB3625AB5}"/>
    <cellStyle name="Normal 4 2 4 4 3 2 3" xfId="11942" xr:uid="{2A20FDA0-97A5-4956-838D-0674D79AA58A}"/>
    <cellStyle name="Normal 4 2 4 4 3 2 3 2" xfId="38117" xr:uid="{67FAF6EF-70D3-41D8-8525-0FF60F8FED3F}"/>
    <cellStyle name="Normal 4 2 4 4 3 2 4" xfId="28837" xr:uid="{9F1B94F5-E881-4AD8-8719-6A6B779488A0}"/>
    <cellStyle name="Normal 4 2 4 4 3 2 5" xfId="20390" xr:uid="{9AFDEAAD-C544-422D-8C6B-2521DFF403A1}"/>
    <cellStyle name="Normal 4 2 4 4 3 3" xfId="5565" xr:uid="{00000000-0005-0000-0000-0000AD130000}"/>
    <cellStyle name="Normal 4 2 4 4 3 3 2" xfId="14015" xr:uid="{CB753508-F795-4400-88BF-5EBEEB03030A}"/>
    <cellStyle name="Normal 4 2 4 4 3 3 2 2" xfId="40189" xr:uid="{7BFF0917-0526-4C2E-991B-0BE48A81BB5A}"/>
    <cellStyle name="Normal 4 2 4 4 3 3 3" xfId="30910" xr:uid="{CC632394-6C15-4B31-B7FB-C5B54BC75062}"/>
    <cellStyle name="Normal 4 2 4 4 3 3 4" xfId="22462" xr:uid="{CFAF333A-E025-4074-8310-D8159241F51D}"/>
    <cellStyle name="Normal 4 2 4 4 3 4" xfId="9797" xr:uid="{1A83411C-CE0F-4C61-9D82-5C6B4311393A}"/>
    <cellStyle name="Normal 4 2 4 4 3 4 2" xfId="35972" xr:uid="{4F83EB1A-665E-43D6-A053-FAC46A2403E1}"/>
    <cellStyle name="Normal 4 2 4 4 3 5" xfId="26692" xr:uid="{1E9CA4FE-6F35-4449-845B-43B1F641172D}"/>
    <cellStyle name="Normal 4 2 4 4 3 6" xfId="18245" xr:uid="{00C2039E-AF78-41C2-96DE-8F19B360B70C}"/>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3EEA53D7-FA8F-4B04-9C84-1D9B1DC7721D}"/>
    <cellStyle name="Normal 4 2 4 4 4 2 2 2 2" xfId="42747" xr:uid="{D4FEE298-8D39-4362-943A-779CE7C52F70}"/>
    <cellStyle name="Normal 4 2 4 4 4 2 2 3" xfId="33468" xr:uid="{A3D8748A-D279-45FD-B460-DF654DD4A02C}"/>
    <cellStyle name="Normal 4 2 4 4 4 2 2 4" xfId="25020" xr:uid="{35822C51-87CB-438D-9BD4-38020CF5E527}"/>
    <cellStyle name="Normal 4 2 4 4 4 2 3" xfId="12355" xr:uid="{8C4C278C-1F12-49A8-ADFD-89616F58FD4C}"/>
    <cellStyle name="Normal 4 2 4 4 4 2 3 2" xfId="38530" xr:uid="{08E0C360-577F-4277-BFCF-831692596206}"/>
    <cellStyle name="Normal 4 2 4 4 4 2 4" xfId="29250" xr:uid="{A3F4396F-B5B9-4F37-A24B-B04C04418D45}"/>
    <cellStyle name="Normal 4 2 4 4 4 2 5" xfId="20803" xr:uid="{6EE6B4C7-8507-4BDC-935D-4655B1EBDE18}"/>
    <cellStyle name="Normal 4 2 4 4 4 3" xfId="5978" xr:uid="{00000000-0005-0000-0000-0000B1130000}"/>
    <cellStyle name="Normal 4 2 4 4 4 3 2" xfId="14428" xr:uid="{98344EAF-02F7-440E-9F9B-EF3B0B4B0865}"/>
    <cellStyle name="Normal 4 2 4 4 4 3 2 2" xfId="40602" xr:uid="{7665B71A-4FE1-4AD6-8D37-E429E7646737}"/>
    <cellStyle name="Normal 4 2 4 4 4 3 3" xfId="31323" xr:uid="{D0E28EA3-D01F-49DC-8D7A-F3691F84F692}"/>
    <cellStyle name="Normal 4 2 4 4 4 3 4" xfId="22875" xr:uid="{38C823A5-192E-4E5F-AC75-3DA3992BDEF8}"/>
    <cellStyle name="Normal 4 2 4 4 4 4" xfId="10210" xr:uid="{1E11EFC5-BB5D-491F-9D0E-A26A7A8C8E9E}"/>
    <cellStyle name="Normal 4 2 4 4 4 4 2" xfId="36385" xr:uid="{5BBF7303-0FA1-4DC0-9617-2584B68F1DFA}"/>
    <cellStyle name="Normal 4 2 4 4 4 5" xfId="27105" xr:uid="{94BBD7D0-2E39-4F38-965F-BDE2542431BF}"/>
    <cellStyle name="Normal 4 2 4 4 4 6" xfId="18658" xr:uid="{C45FDD3A-B244-41ED-80B8-428095328B57}"/>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3BDE6C93-8FAF-4EFE-BBF8-DD7FE4657442}"/>
    <cellStyle name="Normal 4 2 4 4 5 2 2 2 2" xfId="43160" xr:uid="{BE2C727F-CC10-43D9-86B6-E6C84E704CBB}"/>
    <cellStyle name="Normal 4 2 4 4 5 2 2 3" xfId="33881" xr:uid="{F79921E3-B804-43E5-9FCD-195D548777B2}"/>
    <cellStyle name="Normal 4 2 4 4 5 2 2 4" xfId="25433" xr:uid="{BFD7819B-1BF5-4233-9733-2E00DC852488}"/>
    <cellStyle name="Normal 4 2 4 4 5 2 3" xfId="12768" xr:uid="{BBCAEC33-1AFE-4B60-B89F-FA0995D8CF66}"/>
    <cellStyle name="Normal 4 2 4 4 5 2 3 2" xfId="38943" xr:uid="{2C44A49C-3230-4A30-9714-9812BC18BD2C}"/>
    <cellStyle name="Normal 4 2 4 4 5 2 4" xfId="29663" xr:uid="{EBE43B5D-2A6A-4CB6-8B07-32937FBC6A4C}"/>
    <cellStyle name="Normal 4 2 4 4 5 2 5" xfId="21216" xr:uid="{ADFAACB8-4B9C-4FCE-B314-2C8E757F5985}"/>
    <cellStyle name="Normal 4 2 4 4 5 3" xfId="6391" xr:uid="{00000000-0005-0000-0000-0000B5130000}"/>
    <cellStyle name="Normal 4 2 4 4 5 3 2" xfId="14841" xr:uid="{C00ADE92-6D7A-43E7-9D45-279AC646D6B6}"/>
    <cellStyle name="Normal 4 2 4 4 5 3 2 2" xfId="41015" xr:uid="{EC1B113A-9A2B-43E4-ACBA-83E48342D004}"/>
    <cellStyle name="Normal 4 2 4 4 5 3 3" xfId="31736" xr:uid="{F4336967-D87F-4C34-8DC5-BA49040E84E9}"/>
    <cellStyle name="Normal 4 2 4 4 5 3 4" xfId="23288" xr:uid="{41B9EB1C-F418-486D-8E9F-EB9AD719D963}"/>
    <cellStyle name="Normal 4 2 4 4 5 4" xfId="10623" xr:uid="{C598D1E3-C7F8-45C6-9F2B-11B05866A3D2}"/>
    <cellStyle name="Normal 4 2 4 4 5 4 2" xfId="36798" xr:uid="{B8BBDDE6-8589-40F8-86B5-2C822597856B}"/>
    <cellStyle name="Normal 4 2 4 4 5 5" xfId="27518" xr:uid="{D1B6FEA9-5591-487F-9783-98FC859EAF9E}"/>
    <cellStyle name="Normal 4 2 4 4 5 6" xfId="19071" xr:uid="{6CB3ADD8-04A6-49CD-B969-563969B8A8A0}"/>
    <cellStyle name="Normal 4 2 4 4 6" xfId="2521" xr:uid="{00000000-0005-0000-0000-0000B6130000}"/>
    <cellStyle name="Normal 4 2 4 4 6 2" xfId="6804" xr:uid="{00000000-0005-0000-0000-0000B7130000}"/>
    <cellStyle name="Normal 4 2 4 4 6 2 2" xfId="15254" xr:uid="{45CEFA49-B441-4429-823E-7DE65EB0300A}"/>
    <cellStyle name="Normal 4 2 4 4 6 2 2 2" xfId="41428" xr:uid="{B3AD8B90-88AD-4BF7-8DB8-0FCF927519A7}"/>
    <cellStyle name="Normal 4 2 4 4 6 2 3" xfId="32149" xr:uid="{067C7909-A7DB-488B-ADBC-2578E4153FB8}"/>
    <cellStyle name="Normal 4 2 4 4 6 2 4" xfId="23701" xr:uid="{ECC0FA6C-6C18-49CE-BC85-7DCAC0376D15}"/>
    <cellStyle name="Normal 4 2 4 4 6 3" xfId="11036" xr:uid="{BC423BB5-2CB7-4095-AC8C-EC8B5BD8F31A}"/>
    <cellStyle name="Normal 4 2 4 4 6 3 2" xfId="37211" xr:uid="{A134D504-C6F2-49D6-B247-B7A4D3C6DAF6}"/>
    <cellStyle name="Normal 4 2 4 4 6 4" xfId="27931" xr:uid="{59E1FD09-5FCD-4859-BF4D-E3E25CC70443}"/>
    <cellStyle name="Normal 4 2 4 4 6 5" xfId="19484" xr:uid="{91640589-EE95-4C0D-B506-5395AF24B4F3}"/>
    <cellStyle name="Normal 4 2 4 4 7" xfId="4739" xr:uid="{00000000-0005-0000-0000-0000B8130000}"/>
    <cellStyle name="Normal 4 2 4 4 7 2" xfId="13189" xr:uid="{1A3FEFF3-5F9D-48F7-978C-C7B70635A4B1}"/>
    <cellStyle name="Normal 4 2 4 4 7 2 2" xfId="39363" xr:uid="{241263E5-F515-4FD4-84A1-B4C25453B8DB}"/>
    <cellStyle name="Normal 4 2 4 4 7 3" xfId="30084" xr:uid="{3704E120-D950-4ECC-9D52-901D1A9D690A}"/>
    <cellStyle name="Normal 4 2 4 4 7 4" xfId="21636" xr:uid="{AAA8069F-948C-4FBF-AD95-D5FE6CD4EDC1}"/>
    <cellStyle name="Normal 4 2 4 4 8" xfId="8971" xr:uid="{FC1E276C-FBD9-4DB9-B8E9-5BEE5D9A2054}"/>
    <cellStyle name="Normal 4 2 4 4 8 2" xfId="35146" xr:uid="{8FF3CE18-574B-4D1E-BEF1-EA744BD5CA65}"/>
    <cellStyle name="Normal 4 2 4 4 9" xfId="34313" xr:uid="{0387C929-95FE-4240-AC21-2E56D994C97E}"/>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B8A22020-23C2-4867-825B-006DB74FAAF1}"/>
    <cellStyle name="Normal 4 2 4 5 2 2 2 2" xfId="41914" xr:uid="{8482624B-5F26-4BD9-B389-901629560801}"/>
    <cellStyle name="Normal 4 2 4 5 2 2 3" xfId="32635" xr:uid="{1518B0F0-3F70-468D-B6BE-9EFE4B27C4C5}"/>
    <cellStyle name="Normal 4 2 4 5 2 2 4" xfId="24187" xr:uid="{48FB24F8-1BB6-49DF-9963-2962A502FADD}"/>
    <cellStyle name="Normal 4 2 4 5 2 3" xfId="11522" xr:uid="{937521EB-259D-4165-8807-BD258C2FF462}"/>
    <cellStyle name="Normal 4 2 4 5 2 3 2" xfId="37697" xr:uid="{8875EC20-818E-4AAB-8951-6632702A1A76}"/>
    <cellStyle name="Normal 4 2 4 5 2 4" xfId="28417" xr:uid="{FDBFBA2F-808D-4557-8348-53247576B6A2}"/>
    <cellStyle name="Normal 4 2 4 5 2 5" xfId="19970" xr:uid="{E15E2CEE-F5E3-462C-AD24-0C6CFCAA2F06}"/>
    <cellStyle name="Normal 4 2 4 5 3" xfId="5145" xr:uid="{00000000-0005-0000-0000-0000BC130000}"/>
    <cellStyle name="Normal 4 2 4 5 3 2" xfId="13595" xr:uid="{CFE118DE-3279-4736-BD12-9AA5239CBAF5}"/>
    <cellStyle name="Normal 4 2 4 5 3 2 2" xfId="39769" xr:uid="{C3D42932-99CA-46FD-89E3-87F32F48FF8C}"/>
    <cellStyle name="Normal 4 2 4 5 3 3" xfId="30490" xr:uid="{206B73C5-CFCD-4B4D-B7A1-54F9B7BE27AD}"/>
    <cellStyle name="Normal 4 2 4 5 3 4" xfId="22042" xr:uid="{6586E388-B9C8-47AB-824C-92AF1567E560}"/>
    <cellStyle name="Normal 4 2 4 5 4" xfId="9377" xr:uid="{B6A8F3A8-8E6D-4A1E-883C-94AE870B6410}"/>
    <cellStyle name="Normal 4 2 4 5 4 2" xfId="35552" xr:uid="{42CBAEB1-D2A2-4ED5-9252-34DA757064FF}"/>
    <cellStyle name="Normal 4 2 4 5 5" xfId="34724" xr:uid="{AB8447F6-8E88-4A04-ABA5-50F032978654}"/>
    <cellStyle name="Normal 4 2 4 5 6" xfId="26272" xr:uid="{966DDBB0-EC01-4842-8C0D-C5DB25366F1A}"/>
    <cellStyle name="Normal 4 2 4 5 7" xfId="17825" xr:uid="{4CB60833-EF39-4802-8030-FFA8E049ACC7}"/>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2368C752-74FF-4269-B2EC-2D203496C8D6}"/>
    <cellStyle name="Normal 4 2 4 6 2 2 2 2" xfId="42327" xr:uid="{2BC34EC0-FFEB-4C86-BDF9-37806653DC04}"/>
    <cellStyle name="Normal 4 2 4 6 2 2 3" xfId="33048" xr:uid="{386C22A9-E9A8-4860-93D6-E12B72FE29B3}"/>
    <cellStyle name="Normal 4 2 4 6 2 2 4" xfId="24600" xr:uid="{8F4BBAAA-1E72-4D8B-9111-438DE0BD7E33}"/>
    <cellStyle name="Normal 4 2 4 6 2 3" xfId="11935" xr:uid="{9EBA2757-E841-4384-A7CC-586B3F80CFD1}"/>
    <cellStyle name="Normal 4 2 4 6 2 3 2" xfId="38110" xr:uid="{E2FFA278-A452-4F91-B241-921F43A4972B}"/>
    <cellStyle name="Normal 4 2 4 6 2 4" xfId="28830" xr:uid="{6C062022-C4F4-4EF4-A904-74D7FF5836F9}"/>
    <cellStyle name="Normal 4 2 4 6 2 5" xfId="20383" xr:uid="{1BBCF8D9-2D32-42FE-BCCF-41891AB73326}"/>
    <cellStyle name="Normal 4 2 4 6 3" xfId="5558" xr:uid="{00000000-0005-0000-0000-0000C0130000}"/>
    <cellStyle name="Normal 4 2 4 6 3 2" xfId="14008" xr:uid="{6B11120D-70BB-43FF-A67D-92AC76C8EC42}"/>
    <cellStyle name="Normal 4 2 4 6 3 2 2" xfId="40182" xr:uid="{366E0883-AB63-496B-A4E9-85C833856EC0}"/>
    <cellStyle name="Normal 4 2 4 6 3 3" xfId="30903" xr:uid="{EF8AD223-5E5C-464E-B789-4F5C8BEB0BB0}"/>
    <cellStyle name="Normal 4 2 4 6 3 4" xfId="22455" xr:uid="{016D18A3-6410-4F6F-B13C-C0FDFAB50662}"/>
    <cellStyle name="Normal 4 2 4 6 4" xfId="9790" xr:uid="{7000F1E0-1C53-43DC-B60C-5903E29A6A9B}"/>
    <cellStyle name="Normal 4 2 4 6 4 2" xfId="35965" xr:uid="{94C692B2-B02A-45EF-A7C6-B7765BFC8DA4}"/>
    <cellStyle name="Normal 4 2 4 6 5" xfId="26685" xr:uid="{1FAFBB40-104F-42CF-A290-556B1E54F703}"/>
    <cellStyle name="Normal 4 2 4 6 6" xfId="18238" xr:uid="{D886407C-645E-4AFE-A740-ABFE72E95273}"/>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049D6805-0113-4190-933B-EF12E27EE29C}"/>
    <cellStyle name="Normal 4 2 4 7 2 2 2 2" xfId="42740" xr:uid="{CFE910E4-0AB6-4DA0-898E-168BEAAB4A85}"/>
    <cellStyle name="Normal 4 2 4 7 2 2 3" xfId="33461" xr:uid="{BBD11645-F53A-4011-A12A-1AE7BE81BFDC}"/>
    <cellStyle name="Normal 4 2 4 7 2 2 4" xfId="25013" xr:uid="{D04CDDDE-668A-444A-9D86-ED4E47F93FE6}"/>
    <cellStyle name="Normal 4 2 4 7 2 3" xfId="12348" xr:uid="{242986E2-7215-46F9-8439-0E5733E765C1}"/>
    <cellStyle name="Normal 4 2 4 7 2 3 2" xfId="38523" xr:uid="{CABCA27C-91C9-4933-AA19-442DA3EF0B69}"/>
    <cellStyle name="Normal 4 2 4 7 2 4" xfId="29243" xr:uid="{6B30CC14-9D8F-4E15-B730-3941649A94DD}"/>
    <cellStyle name="Normal 4 2 4 7 2 5" xfId="20796" xr:uid="{C1B20829-BB25-4C4E-80D9-048283127B80}"/>
    <cellStyle name="Normal 4 2 4 7 3" xfId="5971" xr:uid="{00000000-0005-0000-0000-0000C4130000}"/>
    <cellStyle name="Normal 4 2 4 7 3 2" xfId="14421" xr:uid="{AF40114C-4705-4DDD-9935-AA4388DD232C}"/>
    <cellStyle name="Normal 4 2 4 7 3 2 2" xfId="40595" xr:uid="{EDBE4307-F217-414B-A5A9-B9EA8B8C8DA1}"/>
    <cellStyle name="Normal 4 2 4 7 3 3" xfId="31316" xr:uid="{9C219CC7-8090-4D07-B321-E7253ADE4AB5}"/>
    <cellStyle name="Normal 4 2 4 7 3 4" xfId="22868" xr:uid="{63375267-D4DA-49CD-A4B3-4E9024CA7E48}"/>
    <cellStyle name="Normal 4 2 4 7 4" xfId="10203" xr:uid="{0A6F9A61-B477-4A22-B4D3-20451328F4EB}"/>
    <cellStyle name="Normal 4 2 4 7 4 2" xfId="36378" xr:uid="{20D94F46-E4F4-433E-BB0D-852BFE106922}"/>
    <cellStyle name="Normal 4 2 4 7 5" xfId="27098" xr:uid="{C9FEA455-5C7C-443C-A00D-F836006CCD5B}"/>
    <cellStyle name="Normal 4 2 4 7 6" xfId="18651" xr:uid="{668A274C-0A55-4936-80AF-BCE48C166C7C}"/>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80B0961F-7098-48C2-8758-253290DEF60A}"/>
    <cellStyle name="Normal 4 2 4 8 2 2 2 2" xfId="43153" xr:uid="{D3EBA8CD-8047-462D-B5FF-A9BC2C0E341B}"/>
    <cellStyle name="Normal 4 2 4 8 2 2 3" xfId="33874" xr:uid="{F0DBBEA5-9E1A-456B-871F-B850FEF677F8}"/>
    <cellStyle name="Normal 4 2 4 8 2 2 4" xfId="25426" xr:uid="{057C7838-9644-4FE6-88AD-AF5CB43C7414}"/>
    <cellStyle name="Normal 4 2 4 8 2 3" xfId="12761" xr:uid="{EF937C72-1E81-4831-881D-B8CF0299FE03}"/>
    <cellStyle name="Normal 4 2 4 8 2 3 2" xfId="38936" xr:uid="{83C32083-05DE-42A1-A0E1-958EA23ED5B9}"/>
    <cellStyle name="Normal 4 2 4 8 2 4" xfId="29656" xr:uid="{CD451E71-77BE-4D85-9AD0-E7D5C2E47FC6}"/>
    <cellStyle name="Normal 4 2 4 8 2 5" xfId="21209" xr:uid="{6301B1EA-A04E-47BB-8F12-93BDF7317B16}"/>
    <cellStyle name="Normal 4 2 4 8 3" xfId="6384" xr:uid="{00000000-0005-0000-0000-0000C8130000}"/>
    <cellStyle name="Normal 4 2 4 8 3 2" xfId="14834" xr:uid="{B0546964-57C5-4B9E-9A32-69FD142BA99D}"/>
    <cellStyle name="Normal 4 2 4 8 3 2 2" xfId="41008" xr:uid="{B4F272F5-256E-44E5-A325-AA28B2809863}"/>
    <cellStyle name="Normal 4 2 4 8 3 3" xfId="31729" xr:uid="{8D419C4C-0A0E-43E6-984A-48548EADC4F6}"/>
    <cellStyle name="Normal 4 2 4 8 3 4" xfId="23281" xr:uid="{73835989-24D7-4C72-8E31-8847CF77E34B}"/>
    <cellStyle name="Normal 4 2 4 8 4" xfId="10616" xr:uid="{08FB10A0-E69E-44DC-BC17-B8AE9CED743C}"/>
    <cellStyle name="Normal 4 2 4 8 4 2" xfId="36791" xr:uid="{709335BA-7F42-4DDB-A8DA-BF455073F484}"/>
    <cellStyle name="Normal 4 2 4 8 5" xfId="27511" xr:uid="{D9060B1D-A4EC-4F22-ACD5-2B48A81E7E90}"/>
    <cellStyle name="Normal 4 2 4 8 6" xfId="19064" xr:uid="{01A300C8-230E-4A0F-8CD6-2C28F1D64A41}"/>
    <cellStyle name="Normal 4 2 4 9" xfId="2514" xr:uid="{00000000-0005-0000-0000-0000C9130000}"/>
    <cellStyle name="Normal 4 2 4 9 2" xfId="6797" xr:uid="{00000000-0005-0000-0000-0000CA130000}"/>
    <cellStyle name="Normal 4 2 4 9 2 2" xfId="15247" xr:uid="{B72743B0-917B-4C23-B5FA-8CE505A07F40}"/>
    <cellStyle name="Normal 4 2 4 9 2 2 2" xfId="41421" xr:uid="{C349368F-84D3-4F9F-87F5-7F44B900FB19}"/>
    <cellStyle name="Normal 4 2 4 9 2 3" xfId="32142" xr:uid="{E284E8E6-CB58-47EE-A7AE-255FFC2CEA39}"/>
    <cellStyle name="Normal 4 2 4 9 2 4" xfId="23694" xr:uid="{BD051277-C1E4-4F80-9E7A-2891AD4AA439}"/>
    <cellStyle name="Normal 4 2 4 9 3" xfId="11029" xr:uid="{6F7EF7EC-7E2C-4F2A-A3BA-E0066D4D18B5}"/>
    <cellStyle name="Normal 4 2 4 9 3 2" xfId="37204" xr:uid="{B1ABC4AA-D71A-4E02-81CC-42A73A276253}"/>
    <cellStyle name="Normal 4 2 4 9 4" xfId="27924" xr:uid="{A5ADE71D-8D40-4631-9259-D08B0B3A1DD4}"/>
    <cellStyle name="Normal 4 2 4 9 5" xfId="19477" xr:uid="{990BA451-562E-454F-889C-716DE850FB5D}"/>
    <cellStyle name="Normal 4 2 5" xfId="363" xr:uid="{00000000-0005-0000-0000-0000CB130000}"/>
    <cellStyle name="Normal 4 2 5 10" xfId="34314" xr:uid="{6AB1CD4E-3651-4012-8FC7-FEB58ADD79EB}"/>
    <cellStyle name="Normal 4 2 5 11" xfId="25867" xr:uid="{55FA30BB-F5E5-48C1-8FD6-2428A7F99575}"/>
    <cellStyle name="Normal 4 2 5 12" xfId="17420" xr:uid="{CB8C868C-52F7-4E83-AD26-78CF7445471C}"/>
    <cellStyle name="Normal 4 2 5 2" xfId="364" xr:uid="{00000000-0005-0000-0000-0000CC130000}"/>
    <cellStyle name="Normal 4 2 5 2 10" xfId="25868" xr:uid="{0E1614D5-83F7-45BF-9334-13B6BE8F6996}"/>
    <cellStyle name="Normal 4 2 5 2 11" xfId="17421" xr:uid="{8FF73879-7483-4B48-B20C-BD772430EB37}"/>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00B060FD-77B7-4AED-8A11-8F2D422BD106}"/>
    <cellStyle name="Normal 4 2 5 2 2 2 2 2 2" xfId="41923" xr:uid="{E1933398-11FE-4934-B843-ED93610404C0}"/>
    <cellStyle name="Normal 4 2 5 2 2 2 2 3" xfId="32644" xr:uid="{12F1E248-E4FA-4121-BD82-1498D7401B43}"/>
    <cellStyle name="Normal 4 2 5 2 2 2 2 4" xfId="24196" xr:uid="{30623F2D-6011-46E9-9A02-EC4F6B9A4A9D}"/>
    <cellStyle name="Normal 4 2 5 2 2 2 3" xfId="11531" xr:uid="{42C737C4-9F68-4FF9-B06A-F9E8CF31CB42}"/>
    <cellStyle name="Normal 4 2 5 2 2 2 3 2" xfId="37706" xr:uid="{D1E43EFF-2DE0-4B7C-8665-78611CE95F77}"/>
    <cellStyle name="Normal 4 2 5 2 2 2 4" xfId="28426" xr:uid="{DEA6A091-CB7C-4EC6-B43E-A53264573327}"/>
    <cellStyle name="Normal 4 2 5 2 2 2 5" xfId="19979" xr:uid="{1B4DCA87-C2DF-43CD-8F6F-8185236FE394}"/>
    <cellStyle name="Normal 4 2 5 2 2 3" xfId="5154" xr:uid="{00000000-0005-0000-0000-0000D0130000}"/>
    <cellStyle name="Normal 4 2 5 2 2 3 2" xfId="13604" xr:uid="{80FDCB51-66FF-4A84-8E03-1B9282EFC775}"/>
    <cellStyle name="Normal 4 2 5 2 2 3 2 2" xfId="39778" xr:uid="{D939C197-583C-4895-8F1C-541D856ABC1B}"/>
    <cellStyle name="Normal 4 2 5 2 2 3 3" xfId="30499" xr:uid="{DD235C68-6183-4F84-889F-2CE40DD68907}"/>
    <cellStyle name="Normal 4 2 5 2 2 3 4" xfId="22051" xr:uid="{3EC6A17A-2D6E-420E-A297-3F077E91513A}"/>
    <cellStyle name="Normal 4 2 5 2 2 4" xfId="9386" xr:uid="{020D9398-7D7E-4DBC-A41A-55359D6ED6AA}"/>
    <cellStyle name="Normal 4 2 5 2 2 4 2" xfId="35561" xr:uid="{85CAC39D-53E5-492C-A123-501AA4191D08}"/>
    <cellStyle name="Normal 4 2 5 2 2 5" xfId="34733" xr:uid="{5D9FF604-CFBE-40E5-9CC0-F770CB342ACF}"/>
    <cellStyle name="Normal 4 2 5 2 2 6" xfId="26281" xr:uid="{A89DEBFD-CA6D-45CF-B0D9-5EAA7146B8BB}"/>
    <cellStyle name="Normal 4 2 5 2 2 7" xfId="17834" xr:uid="{A47EEE52-5A89-4593-830A-86F4958CBC8A}"/>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3E67BC5A-DAC7-4B20-84C1-6B70AD914EE0}"/>
    <cellStyle name="Normal 4 2 5 2 3 2 2 2 2" xfId="42336" xr:uid="{D7FC29F2-E67B-4FC6-B853-9E4BB33E93A9}"/>
    <cellStyle name="Normal 4 2 5 2 3 2 2 3" xfId="33057" xr:uid="{CA7DA63A-CBDF-479D-82BA-6F3BABB71C24}"/>
    <cellStyle name="Normal 4 2 5 2 3 2 2 4" xfId="24609" xr:uid="{9599572A-0F35-4A88-B424-B41AFAE83CCB}"/>
    <cellStyle name="Normal 4 2 5 2 3 2 3" xfId="11944" xr:uid="{B1687F26-5A5E-48AA-870B-E9710F09B227}"/>
    <cellStyle name="Normal 4 2 5 2 3 2 3 2" xfId="38119" xr:uid="{81BA8431-5559-4754-A154-75D2CF049DA7}"/>
    <cellStyle name="Normal 4 2 5 2 3 2 4" xfId="28839" xr:uid="{4157C460-C9B9-4317-9C33-EC82F208C12A}"/>
    <cellStyle name="Normal 4 2 5 2 3 2 5" xfId="20392" xr:uid="{263C15D0-E221-4C0A-9B08-89BAA27E0C7E}"/>
    <cellStyle name="Normal 4 2 5 2 3 3" xfId="5567" xr:uid="{00000000-0005-0000-0000-0000D4130000}"/>
    <cellStyle name="Normal 4 2 5 2 3 3 2" xfId="14017" xr:uid="{C72873A3-BAD2-492F-8D53-D2981D3743A0}"/>
    <cellStyle name="Normal 4 2 5 2 3 3 2 2" xfId="40191" xr:uid="{5F163E16-5149-4FDC-B4D6-D265D3B7FFB3}"/>
    <cellStyle name="Normal 4 2 5 2 3 3 3" xfId="30912" xr:uid="{0FB7468C-7177-420E-B502-27F27A281DCB}"/>
    <cellStyle name="Normal 4 2 5 2 3 3 4" xfId="22464" xr:uid="{96493598-AACA-4256-B318-2228C0702263}"/>
    <cellStyle name="Normal 4 2 5 2 3 4" xfId="9799" xr:uid="{23222D6A-7A93-40F6-9A16-ADD246005519}"/>
    <cellStyle name="Normal 4 2 5 2 3 4 2" xfId="35974" xr:uid="{6EA35A9E-1FCC-4FAC-9E92-5EB753A7BFEE}"/>
    <cellStyle name="Normal 4 2 5 2 3 5" xfId="26694" xr:uid="{7268193F-1CFC-4522-93BE-7E308787B105}"/>
    <cellStyle name="Normal 4 2 5 2 3 6" xfId="18247" xr:uid="{7107966D-FBBA-49BC-9496-22F55D86824D}"/>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291DED10-5750-44D9-8BF9-7C350A383DA9}"/>
    <cellStyle name="Normal 4 2 5 2 4 2 2 2 2" xfId="42749" xr:uid="{BB7E9FE1-9531-4065-86DC-08F615AC4FE6}"/>
    <cellStyle name="Normal 4 2 5 2 4 2 2 3" xfId="33470" xr:uid="{501AFB53-073B-4BED-9721-CFBDF4DA5A82}"/>
    <cellStyle name="Normal 4 2 5 2 4 2 2 4" xfId="25022" xr:uid="{E28A7563-F136-4831-B95C-698610D5A42F}"/>
    <cellStyle name="Normal 4 2 5 2 4 2 3" xfId="12357" xr:uid="{FC64190A-EE0C-4A40-9AFB-DA84C91D7949}"/>
    <cellStyle name="Normal 4 2 5 2 4 2 3 2" xfId="38532" xr:uid="{147DE01B-C2D2-43C0-92A7-E9DCCDA3ADF4}"/>
    <cellStyle name="Normal 4 2 5 2 4 2 4" xfId="29252" xr:uid="{6D101298-0B9D-43FC-A05A-E894C7E53434}"/>
    <cellStyle name="Normal 4 2 5 2 4 2 5" xfId="20805" xr:uid="{BB455068-2FD0-4BF9-B25F-5CFB8FC0CFBF}"/>
    <cellStyle name="Normal 4 2 5 2 4 3" xfId="5980" xr:uid="{00000000-0005-0000-0000-0000D8130000}"/>
    <cellStyle name="Normal 4 2 5 2 4 3 2" xfId="14430" xr:uid="{AE7EE300-7B25-44BB-A741-ECDB95FBBC94}"/>
    <cellStyle name="Normal 4 2 5 2 4 3 2 2" xfId="40604" xr:uid="{6E873C1A-D82F-4774-B1CB-D3C0DFEC60EF}"/>
    <cellStyle name="Normal 4 2 5 2 4 3 3" xfId="31325" xr:uid="{1195BAFD-035E-413A-8347-A9C6391EE112}"/>
    <cellStyle name="Normal 4 2 5 2 4 3 4" xfId="22877" xr:uid="{62A9A7D6-1767-4969-8A79-B29A10BB2F80}"/>
    <cellStyle name="Normal 4 2 5 2 4 4" xfId="10212" xr:uid="{07E58950-6670-415E-B97F-5C52DAA1AA67}"/>
    <cellStyle name="Normal 4 2 5 2 4 4 2" xfId="36387" xr:uid="{5BBD1245-EE65-4437-8E35-6DED9965948F}"/>
    <cellStyle name="Normal 4 2 5 2 4 5" xfId="27107" xr:uid="{E1396C70-D5EC-4ADA-9815-87437DFB6B9D}"/>
    <cellStyle name="Normal 4 2 5 2 4 6" xfId="18660" xr:uid="{EA57D9B6-C490-4F19-B075-01CD7B4690E5}"/>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81D0D646-88AB-4A08-B8AB-EB612AD172BA}"/>
    <cellStyle name="Normal 4 2 5 2 5 2 2 2 2" xfId="43162" xr:uid="{9BC86E65-8B85-4549-AB9E-2437EB49DBCD}"/>
    <cellStyle name="Normal 4 2 5 2 5 2 2 3" xfId="33883" xr:uid="{DF811859-C137-4271-B77B-B40ED53F33DD}"/>
    <cellStyle name="Normal 4 2 5 2 5 2 2 4" xfId="25435" xr:uid="{59ECA588-4005-458D-BE58-903474B167D2}"/>
    <cellStyle name="Normal 4 2 5 2 5 2 3" xfId="12770" xr:uid="{729E1E68-FBF8-4B2E-A181-CFAC143E3599}"/>
    <cellStyle name="Normal 4 2 5 2 5 2 3 2" xfId="38945" xr:uid="{64886F9F-041A-48AC-BBB8-F4A47E7FA140}"/>
    <cellStyle name="Normal 4 2 5 2 5 2 4" xfId="29665" xr:uid="{3CC7324D-C425-4027-BC4C-1C6CD8081709}"/>
    <cellStyle name="Normal 4 2 5 2 5 2 5" xfId="21218" xr:uid="{32ABBE9B-A8E3-4EB1-8AB3-8E142A1ABFAD}"/>
    <cellStyle name="Normal 4 2 5 2 5 3" xfId="6393" xr:uid="{00000000-0005-0000-0000-0000DC130000}"/>
    <cellStyle name="Normal 4 2 5 2 5 3 2" xfId="14843" xr:uid="{520E0498-5B6E-4C81-B78E-10E42206B7E5}"/>
    <cellStyle name="Normal 4 2 5 2 5 3 2 2" xfId="41017" xr:uid="{A647BB17-CDAA-499C-B6DC-AD38BDBEF685}"/>
    <cellStyle name="Normal 4 2 5 2 5 3 3" xfId="31738" xr:uid="{AF95DBC9-192A-4F93-ABD4-BEB16921275D}"/>
    <cellStyle name="Normal 4 2 5 2 5 3 4" xfId="23290" xr:uid="{1D7FE86D-E08D-454E-93AC-28A4E988E5D9}"/>
    <cellStyle name="Normal 4 2 5 2 5 4" xfId="10625" xr:uid="{40F4E278-493A-4610-96E2-3A0A36FE4676}"/>
    <cellStyle name="Normal 4 2 5 2 5 4 2" xfId="36800" xr:uid="{FAC99676-4E73-4B64-9153-EBBF587A5C6F}"/>
    <cellStyle name="Normal 4 2 5 2 5 5" xfId="27520" xr:uid="{37416ED0-A7DB-4F92-8678-A824FE16C96C}"/>
    <cellStyle name="Normal 4 2 5 2 5 6" xfId="19073" xr:uid="{85B8E13A-45D5-4537-BEFD-31F7D94F934E}"/>
    <cellStyle name="Normal 4 2 5 2 6" xfId="2523" xr:uid="{00000000-0005-0000-0000-0000DD130000}"/>
    <cellStyle name="Normal 4 2 5 2 6 2" xfId="6806" xr:uid="{00000000-0005-0000-0000-0000DE130000}"/>
    <cellStyle name="Normal 4 2 5 2 6 2 2" xfId="15256" xr:uid="{7BDD524A-8557-40BD-970F-930E603DAB43}"/>
    <cellStyle name="Normal 4 2 5 2 6 2 2 2" xfId="41430" xr:uid="{A8A06FE3-4B03-42A4-BC40-3C1657E95F0F}"/>
    <cellStyle name="Normal 4 2 5 2 6 2 3" xfId="32151" xr:uid="{AFE9DB0A-3191-4985-9A50-37CD1C50338D}"/>
    <cellStyle name="Normal 4 2 5 2 6 2 4" xfId="23703" xr:uid="{205335C1-77C0-4DF7-A59C-9AAEA2174599}"/>
    <cellStyle name="Normal 4 2 5 2 6 3" xfId="11038" xr:uid="{99339625-7CED-4EF2-93F6-3AA0A126636A}"/>
    <cellStyle name="Normal 4 2 5 2 6 3 2" xfId="37213" xr:uid="{02F12A7C-0D3C-469F-823B-89F4B410E73C}"/>
    <cellStyle name="Normal 4 2 5 2 6 4" xfId="27933" xr:uid="{474FE87F-2B85-4B6A-B01F-99A42EA659F6}"/>
    <cellStyle name="Normal 4 2 5 2 6 5" xfId="19486" xr:uid="{88321F71-2C24-4FD6-914E-929B799FF634}"/>
    <cellStyle name="Normal 4 2 5 2 7" xfId="4741" xr:uid="{00000000-0005-0000-0000-0000DF130000}"/>
    <cellStyle name="Normal 4 2 5 2 7 2" xfId="13191" xr:uid="{8BE1AA28-B57D-49CD-BC38-6C1D487E31BA}"/>
    <cellStyle name="Normal 4 2 5 2 7 2 2" xfId="39365" xr:uid="{385C38A4-5641-48D8-8FD6-8C35DF996768}"/>
    <cellStyle name="Normal 4 2 5 2 7 3" xfId="30086" xr:uid="{F42B3C77-EC69-493C-BE73-4262CD487804}"/>
    <cellStyle name="Normal 4 2 5 2 7 4" xfId="21638" xr:uid="{9675FB7C-FC51-41C9-8992-663A2495AD39}"/>
    <cellStyle name="Normal 4 2 5 2 8" xfId="8973" xr:uid="{AAE8362C-7736-418C-BE6F-E5BE046ED5CB}"/>
    <cellStyle name="Normal 4 2 5 2 8 2" xfId="35148" xr:uid="{9F084451-DEAB-4203-8164-FA4407A2DA8A}"/>
    <cellStyle name="Normal 4 2 5 2 9" xfId="34315" xr:uid="{AC8C073F-B6E0-4C16-BD9A-CF0F674B565B}"/>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5F8EEA8F-201B-433C-887B-9CA2A14C82DF}"/>
    <cellStyle name="Normal 4 2 5 3 2 2 2 2" xfId="41922" xr:uid="{FD70924C-EDC9-48C8-9A7C-84534D435C1C}"/>
    <cellStyle name="Normal 4 2 5 3 2 2 3" xfId="32643" xr:uid="{BFA220C2-9482-4335-B15E-CA029DD8639B}"/>
    <cellStyle name="Normal 4 2 5 3 2 2 4" xfId="24195" xr:uid="{73C00A4A-EFB8-4D61-8CA1-794FC5530371}"/>
    <cellStyle name="Normal 4 2 5 3 2 3" xfId="11530" xr:uid="{F6B187CF-C900-4763-9B58-65DC06DAE3D0}"/>
    <cellStyle name="Normal 4 2 5 3 2 3 2" xfId="37705" xr:uid="{9431FA4A-A339-49AC-B160-75390EC14F75}"/>
    <cellStyle name="Normal 4 2 5 3 2 4" xfId="28425" xr:uid="{30ACCB00-3C05-4997-845B-109952B32B14}"/>
    <cellStyle name="Normal 4 2 5 3 2 5" xfId="19978" xr:uid="{A0D6F002-E377-4CE7-BD30-A8085A184B52}"/>
    <cellStyle name="Normal 4 2 5 3 3" xfId="5153" xr:uid="{00000000-0005-0000-0000-0000E3130000}"/>
    <cellStyle name="Normal 4 2 5 3 3 2" xfId="13603" xr:uid="{C2B2ED7F-0532-4963-8EE4-B7881623E92C}"/>
    <cellStyle name="Normal 4 2 5 3 3 2 2" xfId="39777" xr:uid="{55D0FDBA-F776-49B9-9B75-6D2EFBC43073}"/>
    <cellStyle name="Normal 4 2 5 3 3 3" xfId="30498" xr:uid="{FB9AB3E8-345B-4390-AD54-DB0F3062F62E}"/>
    <cellStyle name="Normal 4 2 5 3 3 4" xfId="22050" xr:uid="{4B08B297-D966-46A7-A5BD-5BBA8DFFE4A1}"/>
    <cellStyle name="Normal 4 2 5 3 4" xfId="9385" xr:uid="{B5CB0FA3-9E4F-45FA-986D-B142A2309FCA}"/>
    <cellStyle name="Normal 4 2 5 3 4 2" xfId="35560" xr:uid="{9AB8A017-03C6-4ED4-B919-07B129AD4D71}"/>
    <cellStyle name="Normal 4 2 5 3 5" xfId="34732" xr:uid="{10BB8943-9118-4457-BDF5-C45C1A344ECD}"/>
    <cellStyle name="Normal 4 2 5 3 6" xfId="26280" xr:uid="{71C2ACF1-4B04-409D-86A2-8CA8904011CB}"/>
    <cellStyle name="Normal 4 2 5 3 7" xfId="17833" xr:uid="{6795F292-E696-4D71-B9C1-DE2992B5C17C}"/>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ABE8802B-E3C0-441B-A5E7-9321971A7594}"/>
    <cellStyle name="Normal 4 2 5 4 2 2 2 2" xfId="42335" xr:uid="{59772A8D-9FEC-4BF0-9EC9-4A3AFA2EF1AE}"/>
    <cellStyle name="Normal 4 2 5 4 2 2 3" xfId="33056" xr:uid="{C736B4F0-3955-4EB0-B4BD-52939B43BE57}"/>
    <cellStyle name="Normal 4 2 5 4 2 2 4" xfId="24608" xr:uid="{87C966D1-3291-4E04-B9A2-C4D42629C13A}"/>
    <cellStyle name="Normal 4 2 5 4 2 3" xfId="11943" xr:uid="{6276BDCB-6241-402C-BE4D-B3838DAF1E94}"/>
    <cellStyle name="Normal 4 2 5 4 2 3 2" xfId="38118" xr:uid="{C7EB4F14-842A-4DB1-9239-A55AA8905553}"/>
    <cellStyle name="Normal 4 2 5 4 2 4" xfId="28838" xr:uid="{C4135649-A981-46FA-9461-A1F6DC9BD1F5}"/>
    <cellStyle name="Normal 4 2 5 4 2 5" xfId="20391" xr:uid="{E32BE762-A213-46DA-ACF2-27907BAD2D3F}"/>
    <cellStyle name="Normal 4 2 5 4 3" xfId="5566" xr:uid="{00000000-0005-0000-0000-0000E7130000}"/>
    <cellStyle name="Normal 4 2 5 4 3 2" xfId="14016" xr:uid="{AD823468-786D-4453-96F1-9D8C12440A8A}"/>
    <cellStyle name="Normal 4 2 5 4 3 2 2" xfId="40190" xr:uid="{76B6AEC6-2AA2-44C5-9626-570AFE4FAE08}"/>
    <cellStyle name="Normal 4 2 5 4 3 3" xfId="30911" xr:uid="{A8486156-86AA-45C1-80A9-56F2E14B56FD}"/>
    <cellStyle name="Normal 4 2 5 4 3 4" xfId="22463" xr:uid="{268FB1D2-5F0C-4D67-9926-0226CB86B755}"/>
    <cellStyle name="Normal 4 2 5 4 4" xfId="9798" xr:uid="{7967A877-E1D0-4BA9-BFD2-99D0BC163723}"/>
    <cellStyle name="Normal 4 2 5 4 4 2" xfId="35973" xr:uid="{F710B500-1DB7-4950-96B1-D20A6E3BFE05}"/>
    <cellStyle name="Normal 4 2 5 4 5" xfId="26693" xr:uid="{B087AF77-AAEF-427B-B83B-7DA340C297CA}"/>
    <cellStyle name="Normal 4 2 5 4 6" xfId="18246" xr:uid="{18626234-7319-4F77-A3BC-44EBD5E02929}"/>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D98E26BB-AF1B-4B16-8540-1EEDB644BFE4}"/>
    <cellStyle name="Normal 4 2 5 5 2 2 2 2" xfId="42748" xr:uid="{22DFE5C3-9E97-4A3A-8445-D1B231FDDC9F}"/>
    <cellStyle name="Normal 4 2 5 5 2 2 3" xfId="33469" xr:uid="{ACEB3A61-A8F3-4BFA-A148-35A4D8F9114E}"/>
    <cellStyle name="Normal 4 2 5 5 2 2 4" xfId="25021" xr:uid="{5D6714FF-EA5A-404E-82E0-09FE7CBE289B}"/>
    <cellStyle name="Normal 4 2 5 5 2 3" xfId="12356" xr:uid="{71AC7EDC-EA8C-4469-8E6A-781DC0A6BE78}"/>
    <cellStyle name="Normal 4 2 5 5 2 3 2" xfId="38531" xr:uid="{D5DCE9FF-83D7-4393-8683-7C04452FB7EE}"/>
    <cellStyle name="Normal 4 2 5 5 2 4" xfId="29251" xr:uid="{9093E4FB-AD2B-414D-81A8-70E63C06C62F}"/>
    <cellStyle name="Normal 4 2 5 5 2 5" xfId="20804" xr:uid="{0FF0C196-52C8-47B2-9795-B8488BB9D35D}"/>
    <cellStyle name="Normal 4 2 5 5 3" xfId="5979" xr:uid="{00000000-0005-0000-0000-0000EB130000}"/>
    <cellStyle name="Normal 4 2 5 5 3 2" xfId="14429" xr:uid="{6ACBE7A4-0112-46EC-98B5-8ADFE2D1B77F}"/>
    <cellStyle name="Normal 4 2 5 5 3 2 2" xfId="40603" xr:uid="{2410CF7D-61D0-45A0-AEE4-D940D63FA216}"/>
    <cellStyle name="Normal 4 2 5 5 3 3" xfId="31324" xr:uid="{0DE007AD-880E-4218-B533-B09C0AD9DE78}"/>
    <cellStyle name="Normal 4 2 5 5 3 4" xfId="22876" xr:uid="{45285B6E-C7E0-4CD4-92EE-E752C94CEFD2}"/>
    <cellStyle name="Normal 4 2 5 5 4" xfId="10211" xr:uid="{CB6367BC-E133-457A-A36A-F8F910E6C97A}"/>
    <cellStyle name="Normal 4 2 5 5 4 2" xfId="36386" xr:uid="{9B28F29C-4031-4050-88CC-F17D38A6FDE0}"/>
    <cellStyle name="Normal 4 2 5 5 5" xfId="27106" xr:uid="{0C4B5657-9499-4A9C-97C8-D29303404187}"/>
    <cellStyle name="Normal 4 2 5 5 6" xfId="18659" xr:uid="{B1AB0A20-0C37-4D40-9292-B801A58279D7}"/>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3F135BA9-1FD8-45D9-8750-401FD3485FDE}"/>
    <cellStyle name="Normal 4 2 5 6 2 2 2 2" xfId="43161" xr:uid="{96BE173D-F143-41F1-9532-BC13DF05C7DF}"/>
    <cellStyle name="Normal 4 2 5 6 2 2 3" xfId="33882" xr:uid="{9AC35F98-2D7C-475B-868F-0624EB5C0978}"/>
    <cellStyle name="Normal 4 2 5 6 2 2 4" xfId="25434" xr:uid="{2F04EC60-8DC5-4744-90E1-09794F065AD3}"/>
    <cellStyle name="Normal 4 2 5 6 2 3" xfId="12769" xr:uid="{66093854-4446-4DEF-8232-A419A6040F6D}"/>
    <cellStyle name="Normal 4 2 5 6 2 3 2" xfId="38944" xr:uid="{F65F2F79-2B89-4322-94C1-6682BD9475F4}"/>
    <cellStyle name="Normal 4 2 5 6 2 4" xfId="29664" xr:uid="{97D9C69D-D9A7-436B-B5A4-1B3571F69984}"/>
    <cellStyle name="Normal 4 2 5 6 2 5" xfId="21217" xr:uid="{94BA3FEC-2EAF-4E81-BA60-A87A87339EB8}"/>
    <cellStyle name="Normal 4 2 5 6 3" xfId="6392" xr:uid="{00000000-0005-0000-0000-0000EF130000}"/>
    <cellStyle name="Normal 4 2 5 6 3 2" xfId="14842" xr:uid="{D13B9464-48AA-4EAE-BC11-99023344F6FB}"/>
    <cellStyle name="Normal 4 2 5 6 3 2 2" xfId="41016" xr:uid="{7A3ED2D2-FA9B-4E4A-AA3E-8CECB4D4192F}"/>
    <cellStyle name="Normal 4 2 5 6 3 3" xfId="31737" xr:uid="{6DBC653A-4DC2-4A4E-B45D-02BC28403374}"/>
    <cellStyle name="Normal 4 2 5 6 3 4" xfId="23289" xr:uid="{C3F1FB81-BFA4-4B60-95A2-04ECC66432B3}"/>
    <cellStyle name="Normal 4 2 5 6 4" xfId="10624" xr:uid="{E4024402-CB5D-474F-8D69-2F0A02118080}"/>
    <cellStyle name="Normal 4 2 5 6 4 2" xfId="36799" xr:uid="{4EFD9A54-8E15-49B7-B559-C945C2053CCE}"/>
    <cellStyle name="Normal 4 2 5 6 5" xfId="27519" xr:uid="{306FDD5A-BD61-4B8A-BC9C-5B43DA047E5F}"/>
    <cellStyle name="Normal 4 2 5 6 6" xfId="19072" xr:uid="{BD87A944-A576-4D7F-8887-2E8723967DB8}"/>
    <cellStyle name="Normal 4 2 5 7" xfId="2522" xr:uid="{00000000-0005-0000-0000-0000F0130000}"/>
    <cellStyle name="Normal 4 2 5 7 2" xfId="6805" xr:uid="{00000000-0005-0000-0000-0000F1130000}"/>
    <cellStyle name="Normal 4 2 5 7 2 2" xfId="15255" xr:uid="{64CB04B6-0A7E-4059-A81D-7D20400D3CFF}"/>
    <cellStyle name="Normal 4 2 5 7 2 2 2" xfId="41429" xr:uid="{61B3A7E2-AE7E-4938-9721-CCF3F40AE4BE}"/>
    <cellStyle name="Normal 4 2 5 7 2 3" xfId="32150" xr:uid="{F4A5C95F-0175-452C-B7AB-E10828397873}"/>
    <cellStyle name="Normal 4 2 5 7 2 4" xfId="23702" xr:uid="{2962FC73-66B9-4F08-80A1-AD87A8AB4827}"/>
    <cellStyle name="Normal 4 2 5 7 3" xfId="11037" xr:uid="{B5C04417-E878-464A-BF04-6B9259D56F4F}"/>
    <cellStyle name="Normal 4 2 5 7 3 2" xfId="37212" xr:uid="{76864273-D5C1-4BC4-A034-C483BBF3F5D6}"/>
    <cellStyle name="Normal 4 2 5 7 4" xfId="27932" xr:uid="{F60AEB3B-5DE0-45AB-A8AF-D8A7C4EEDF5B}"/>
    <cellStyle name="Normal 4 2 5 7 5" xfId="19485" xr:uid="{8D1A88B3-7BC6-4625-9ABF-577A904747DB}"/>
    <cellStyle name="Normal 4 2 5 8" xfId="4740" xr:uid="{00000000-0005-0000-0000-0000F2130000}"/>
    <cellStyle name="Normal 4 2 5 8 2" xfId="13190" xr:uid="{C3B39615-800A-4C3E-8733-9BC2BD8D4566}"/>
    <cellStyle name="Normal 4 2 5 8 2 2" xfId="39364" xr:uid="{B5CAA045-1972-4ED2-BF0B-9683E4830FC6}"/>
    <cellStyle name="Normal 4 2 5 8 3" xfId="30085" xr:uid="{45B661CD-EF11-4EC4-918B-010C84EE2A4F}"/>
    <cellStyle name="Normal 4 2 5 8 4" xfId="21637" xr:uid="{5F1C5C5C-027F-4781-A982-CF57E4DD39F0}"/>
    <cellStyle name="Normal 4 2 5 9" xfId="8972" xr:uid="{27D783AC-5FBD-416F-A678-30EE54A1A0F4}"/>
    <cellStyle name="Normal 4 2 5 9 2" xfId="35147" xr:uid="{874F779B-410C-4084-91A3-7EE8A57612E6}"/>
    <cellStyle name="Normal 4 2 6" xfId="365" xr:uid="{00000000-0005-0000-0000-0000F3130000}"/>
    <cellStyle name="Normal 4 2 6 10" xfId="25869" xr:uid="{073300EF-E37E-463B-8A5B-273838427DEC}"/>
    <cellStyle name="Normal 4 2 6 11" xfId="17422" xr:uid="{D026B305-1166-4FBC-856C-BCD449EEF1DC}"/>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A074C3EA-00B1-46AB-8364-DDFD61D48CBE}"/>
    <cellStyle name="Normal 4 2 6 2 2 2 2 2" xfId="41924" xr:uid="{6DD754C1-241C-4427-AF32-5B5B697C9473}"/>
    <cellStyle name="Normal 4 2 6 2 2 2 3" xfId="32645" xr:uid="{D8DEB947-4FAD-4D61-8B5B-1C73A539B2C3}"/>
    <cellStyle name="Normal 4 2 6 2 2 2 4" xfId="24197" xr:uid="{4023D322-CC97-49D9-8A83-FAE2681C82A1}"/>
    <cellStyle name="Normal 4 2 6 2 2 3" xfId="11532" xr:uid="{C6A16C29-3A0B-438D-B9F2-71983C800279}"/>
    <cellStyle name="Normal 4 2 6 2 2 3 2" xfId="37707" xr:uid="{4A96BB8D-A3BB-4833-879E-C0A6F73903A5}"/>
    <cellStyle name="Normal 4 2 6 2 2 4" xfId="28427" xr:uid="{67281DD0-F86D-461F-937E-4D935C84AA7B}"/>
    <cellStyle name="Normal 4 2 6 2 2 5" xfId="19980" xr:uid="{3E381003-E978-4A54-B25E-C0B153665E45}"/>
    <cellStyle name="Normal 4 2 6 2 3" xfId="5155" xr:uid="{00000000-0005-0000-0000-0000F7130000}"/>
    <cellStyle name="Normal 4 2 6 2 3 2" xfId="13605" xr:uid="{1849B08A-78FE-4225-BCBF-F0CF84EB8D5B}"/>
    <cellStyle name="Normal 4 2 6 2 3 2 2" xfId="39779" xr:uid="{F56C0BDB-1EF9-4C48-AB28-630F8FC7C208}"/>
    <cellStyle name="Normal 4 2 6 2 3 3" xfId="30500" xr:uid="{7B0815F6-8CB8-46B2-B3DA-5CBEDCD34B20}"/>
    <cellStyle name="Normal 4 2 6 2 3 4" xfId="22052" xr:uid="{0F39E106-B81C-4579-ABB4-69ED96757E02}"/>
    <cellStyle name="Normal 4 2 6 2 4" xfId="9387" xr:uid="{33D8E407-22B8-4430-A2F8-E0A647BA81C8}"/>
    <cellStyle name="Normal 4 2 6 2 4 2" xfId="35562" xr:uid="{B05C18C5-7EA4-4FB8-B695-8CFF5522BAA6}"/>
    <cellStyle name="Normal 4 2 6 2 5" xfId="34734" xr:uid="{8DB3414A-6C4D-4349-A104-754D7B3C54FB}"/>
    <cellStyle name="Normal 4 2 6 2 6" xfId="26282" xr:uid="{A735EF78-A75C-4106-B48F-B8D3B9964A31}"/>
    <cellStyle name="Normal 4 2 6 2 7" xfId="17835" xr:uid="{B21D0250-CB21-4B15-BE5D-7B1290EA71BD}"/>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DD2C0A3B-668E-4CDE-BF37-B721D7DF019C}"/>
    <cellStyle name="Normal 4 2 6 3 2 2 2 2" xfId="42337" xr:uid="{6B557D24-651A-4447-98E2-57ED51E46AC2}"/>
    <cellStyle name="Normal 4 2 6 3 2 2 3" xfId="33058" xr:uid="{531F7E7C-D427-424F-B138-F1DE175A1995}"/>
    <cellStyle name="Normal 4 2 6 3 2 2 4" xfId="24610" xr:uid="{99E8FC02-32CD-4D29-8D43-20E748053A63}"/>
    <cellStyle name="Normal 4 2 6 3 2 3" xfId="11945" xr:uid="{82123597-4D57-454E-A3C4-44163B66B9D7}"/>
    <cellStyle name="Normal 4 2 6 3 2 3 2" xfId="38120" xr:uid="{884C137D-42A7-43C0-9675-65565BA09D82}"/>
    <cellStyle name="Normal 4 2 6 3 2 4" xfId="28840" xr:uid="{298E9E77-29A8-4BCA-BC98-DE3FD6C0AC7A}"/>
    <cellStyle name="Normal 4 2 6 3 2 5" xfId="20393" xr:uid="{936011BF-CA60-4A0B-B822-338CA669BD81}"/>
    <cellStyle name="Normal 4 2 6 3 3" xfId="5568" xr:uid="{00000000-0005-0000-0000-0000FB130000}"/>
    <cellStyle name="Normal 4 2 6 3 3 2" xfId="14018" xr:uid="{DF35F002-67B5-4A98-9C2F-C795DC0C687E}"/>
    <cellStyle name="Normal 4 2 6 3 3 2 2" xfId="40192" xr:uid="{D6431D4F-4224-49A9-804F-348E004F239B}"/>
    <cellStyle name="Normal 4 2 6 3 3 3" xfId="30913" xr:uid="{2DA1E51D-1147-4F3D-AB71-3AC98015487E}"/>
    <cellStyle name="Normal 4 2 6 3 3 4" xfId="22465" xr:uid="{09760F74-0B18-4EF7-AC7A-5E9EB774517A}"/>
    <cellStyle name="Normal 4 2 6 3 4" xfId="9800" xr:uid="{CA6871A6-F3AA-459E-AEF5-60577AE65358}"/>
    <cellStyle name="Normal 4 2 6 3 4 2" xfId="35975" xr:uid="{03785AB7-DD72-46CE-A2F1-B385FF00748D}"/>
    <cellStyle name="Normal 4 2 6 3 5" xfId="26695" xr:uid="{3D3FE4BF-2ABA-47EB-8A72-6A37D63D303B}"/>
    <cellStyle name="Normal 4 2 6 3 6" xfId="18248" xr:uid="{31E55F2B-E346-4950-997D-78F687C6A67F}"/>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7DB079FA-C408-455B-A48E-5E74BD2ABC43}"/>
    <cellStyle name="Normal 4 2 6 4 2 2 2 2" xfId="42750" xr:uid="{567C7DA1-EE2E-4BCA-9A00-F03398866175}"/>
    <cellStyle name="Normal 4 2 6 4 2 2 3" xfId="33471" xr:uid="{DB32C0BD-4779-4EEA-8A89-0036BD38EE50}"/>
    <cellStyle name="Normal 4 2 6 4 2 2 4" xfId="25023" xr:uid="{47156B2C-5544-4492-B5D7-252C7DE0900E}"/>
    <cellStyle name="Normal 4 2 6 4 2 3" xfId="12358" xr:uid="{399495D1-976E-4F6A-A4B4-0278985EEF2E}"/>
    <cellStyle name="Normal 4 2 6 4 2 3 2" xfId="38533" xr:uid="{21F15C55-D1DD-402D-8D15-7F43FFEB231B}"/>
    <cellStyle name="Normal 4 2 6 4 2 4" xfId="29253" xr:uid="{7D757E5E-FE5D-48F6-A497-C5F34D229B4F}"/>
    <cellStyle name="Normal 4 2 6 4 2 5" xfId="20806" xr:uid="{DFD01498-36B5-445C-B50E-62AC7768E298}"/>
    <cellStyle name="Normal 4 2 6 4 3" xfId="5981" xr:uid="{00000000-0005-0000-0000-0000FF130000}"/>
    <cellStyle name="Normal 4 2 6 4 3 2" xfId="14431" xr:uid="{3C5F1ED4-7EEC-48F3-841E-4DF56297EBF6}"/>
    <cellStyle name="Normal 4 2 6 4 3 2 2" xfId="40605" xr:uid="{714244C8-F03E-4247-8A05-00F7D06D93ED}"/>
    <cellStyle name="Normal 4 2 6 4 3 3" xfId="31326" xr:uid="{83FF04A8-00BC-4AE4-9640-8E80A8C274C2}"/>
    <cellStyle name="Normal 4 2 6 4 3 4" xfId="22878" xr:uid="{EB012CC0-928B-4C0D-AA99-C915A282D179}"/>
    <cellStyle name="Normal 4 2 6 4 4" xfId="10213" xr:uid="{DBC09C83-B2BA-4CCB-8B8C-F62A14879258}"/>
    <cellStyle name="Normal 4 2 6 4 4 2" xfId="36388" xr:uid="{A7506B8B-EB25-48B1-ACE8-4C3932722E29}"/>
    <cellStyle name="Normal 4 2 6 4 5" xfId="27108" xr:uid="{23BDFD25-FEE2-4E76-8208-1A457B7E2C5F}"/>
    <cellStyle name="Normal 4 2 6 4 6" xfId="18661" xr:uid="{84FCBD40-A1C0-4EA2-BC99-E908DDD0B4AC}"/>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5AAE923A-86E3-4541-AFD5-03CC2887DED3}"/>
    <cellStyle name="Normal 4 2 6 5 2 2 2 2" xfId="43163" xr:uid="{B9A8CE2B-FCCE-4CAD-8734-A11B08BE123D}"/>
    <cellStyle name="Normal 4 2 6 5 2 2 3" xfId="33884" xr:uid="{8239C1EF-7366-4796-9376-0B59272D842E}"/>
    <cellStyle name="Normal 4 2 6 5 2 2 4" xfId="25436" xr:uid="{3437731D-6AC1-4FAA-B1BA-31EA98FA4A50}"/>
    <cellStyle name="Normal 4 2 6 5 2 3" xfId="12771" xr:uid="{85C2E41F-3074-4043-86CB-454D66CEE30E}"/>
    <cellStyle name="Normal 4 2 6 5 2 3 2" xfId="38946" xr:uid="{24A7A3A2-44F6-4C9D-87B0-27A52B288274}"/>
    <cellStyle name="Normal 4 2 6 5 2 4" xfId="29666" xr:uid="{B88AC648-4918-4F7F-8FCC-A3CB640213DB}"/>
    <cellStyle name="Normal 4 2 6 5 2 5" xfId="21219" xr:uid="{7E18400E-F131-44D2-BFCB-E8C5CF6E3706}"/>
    <cellStyle name="Normal 4 2 6 5 3" xfId="6394" xr:uid="{00000000-0005-0000-0000-000003140000}"/>
    <cellStyle name="Normal 4 2 6 5 3 2" xfId="14844" xr:uid="{DD6EE6ED-0BE9-4D01-B032-CD677C257192}"/>
    <cellStyle name="Normal 4 2 6 5 3 2 2" xfId="41018" xr:uid="{AED5A7BD-AF68-4E7B-AFF8-510A7F6B12A5}"/>
    <cellStyle name="Normal 4 2 6 5 3 3" xfId="31739" xr:uid="{157FBD4C-02F6-4B30-AE25-37CD80BBA615}"/>
    <cellStyle name="Normal 4 2 6 5 3 4" xfId="23291" xr:uid="{8AFBAAE5-ECC3-408D-AEB7-C74E4305AD36}"/>
    <cellStyle name="Normal 4 2 6 5 4" xfId="10626" xr:uid="{F6605643-8E76-42F0-8BE7-1F302C2C4CCB}"/>
    <cellStyle name="Normal 4 2 6 5 4 2" xfId="36801" xr:uid="{CC07910A-9E33-4BA3-AD87-04690DA902BC}"/>
    <cellStyle name="Normal 4 2 6 5 5" xfId="27521" xr:uid="{AA8D8B29-AA82-4760-A811-EF63F2A7F0D6}"/>
    <cellStyle name="Normal 4 2 6 5 6" xfId="19074" xr:uid="{58EA5928-0891-4BBB-AC0A-6A38E5F4FD47}"/>
    <cellStyle name="Normal 4 2 6 6" xfId="2524" xr:uid="{00000000-0005-0000-0000-000004140000}"/>
    <cellStyle name="Normal 4 2 6 6 2" xfId="6807" xr:uid="{00000000-0005-0000-0000-000005140000}"/>
    <cellStyle name="Normal 4 2 6 6 2 2" xfId="15257" xr:uid="{E1B4EDDB-223C-4A05-A30D-79F743EB4403}"/>
    <cellStyle name="Normal 4 2 6 6 2 2 2" xfId="41431" xr:uid="{CA7227CB-09D3-4832-B916-DBDC3D669F8B}"/>
    <cellStyle name="Normal 4 2 6 6 2 3" xfId="32152" xr:uid="{0C072F90-6985-40BA-8476-E83D3AEE8AA7}"/>
    <cellStyle name="Normal 4 2 6 6 2 4" xfId="23704" xr:uid="{C7560AD8-AADF-46E8-B3A2-EF20341CBFF1}"/>
    <cellStyle name="Normal 4 2 6 6 3" xfId="11039" xr:uid="{26BB64EC-23D5-4BC9-B5D7-3823BEA08EAA}"/>
    <cellStyle name="Normal 4 2 6 6 3 2" xfId="37214" xr:uid="{B7DF6992-9ABC-4E48-A868-4900FC346F9E}"/>
    <cellStyle name="Normal 4 2 6 6 4" xfId="27934" xr:uid="{57C6A3E3-F0A4-4D29-819B-B8F52D77BC53}"/>
    <cellStyle name="Normal 4 2 6 6 5" xfId="19487" xr:uid="{5485853C-D7D0-4FE5-A043-5EB7CA4974F6}"/>
    <cellStyle name="Normal 4 2 6 7" xfId="4742" xr:uid="{00000000-0005-0000-0000-000006140000}"/>
    <cellStyle name="Normal 4 2 6 7 2" xfId="13192" xr:uid="{E7E8793D-AFE9-4AC3-A5B8-E22A1412B80E}"/>
    <cellStyle name="Normal 4 2 6 7 2 2" xfId="39366" xr:uid="{58D63307-D31B-4280-91AD-C124D54AC2A9}"/>
    <cellStyle name="Normal 4 2 6 7 3" xfId="30087" xr:uid="{FA116DA5-C952-42EF-8879-BC55C6CDC535}"/>
    <cellStyle name="Normal 4 2 6 7 4" xfId="21639" xr:uid="{D4BB4791-2EC0-498E-A10C-F8DD1E334297}"/>
    <cellStyle name="Normal 4 2 6 8" xfId="8974" xr:uid="{14F88ECA-587E-4D7F-8701-44F8E0DD52F4}"/>
    <cellStyle name="Normal 4 2 6 8 2" xfId="35149" xr:uid="{C1D19C70-DE49-49A8-A148-057A47009FB5}"/>
    <cellStyle name="Normal 4 2 6 9" xfId="34316" xr:uid="{50DBF2DD-7FF2-4CF3-AA49-7DAA9FA9C546}"/>
    <cellStyle name="Normal 4 3" xfId="366" xr:uid="{00000000-0005-0000-0000-000007140000}"/>
    <cellStyle name="Normal 4 3 10" xfId="8975" xr:uid="{4DE3ABBD-16D1-4B1F-B42F-CA0BF09CD526}"/>
    <cellStyle name="Normal 4 3 10 2" xfId="35150" xr:uid="{EA45EC94-2B98-4189-90A1-74D2624CE2D7}"/>
    <cellStyle name="Normal 4 3 11" xfId="34317" xr:uid="{8BC741CA-9D1B-47EA-B84A-7B0220F111D3}"/>
    <cellStyle name="Normal 4 3 12" xfId="25870" xr:uid="{5218E5F7-8401-4781-B76C-955725CB19DE}"/>
    <cellStyle name="Normal 4 3 13" xfId="17423" xr:uid="{DB094FDA-9ECF-4F47-864A-B283352BDEE3}"/>
    <cellStyle name="Normal 4 3 2" xfId="367" xr:uid="{00000000-0005-0000-0000-000008140000}"/>
    <cellStyle name="Normal 4 3 2 2" xfId="368" xr:uid="{00000000-0005-0000-0000-000009140000}"/>
    <cellStyle name="Normal 4 3 2 2 2" xfId="369" xr:uid="{00000000-0005-0000-0000-00000A140000}"/>
    <cellStyle name="Normal 4 3 2 2 2 10" xfId="8976" xr:uid="{238E3482-2A62-4148-939B-814731D55B9B}"/>
    <cellStyle name="Normal 4 3 2 2 2 10 2" xfId="35151" xr:uid="{EC3549BF-0474-4880-8738-EFB1A3B7CDD7}"/>
    <cellStyle name="Normal 4 3 2 2 2 11" xfId="34318" xr:uid="{05A1DF8C-026B-4234-81CA-B628A69772F8}"/>
    <cellStyle name="Normal 4 3 2 2 2 12" xfId="25871" xr:uid="{75A9A873-A54C-4E08-8ECC-438E5D338A94}"/>
    <cellStyle name="Normal 4 3 2 2 2 13" xfId="17424" xr:uid="{E0F0832D-3F1B-4813-A8D5-462378ADCE2C}"/>
    <cellStyle name="Normal 4 3 2 2 2 2" xfId="370" xr:uid="{00000000-0005-0000-0000-00000B140000}"/>
    <cellStyle name="Normal 4 3 2 2 2 2 10" xfId="34319" xr:uid="{B41E69F3-BFBC-42DE-93E2-27C81B000C11}"/>
    <cellStyle name="Normal 4 3 2 2 2 2 11" xfId="25872" xr:uid="{228A1BE6-3C1F-4FAA-A075-6584A7E76C41}"/>
    <cellStyle name="Normal 4 3 2 2 2 2 12" xfId="17425" xr:uid="{F7A351FE-5D97-4FEE-BC0C-368C2A9AEBAC}"/>
    <cellStyle name="Normal 4 3 2 2 2 2 2" xfId="371" xr:uid="{00000000-0005-0000-0000-00000C140000}"/>
    <cellStyle name="Normal 4 3 2 2 2 2 2 10" xfId="25873" xr:uid="{8C0F4620-301A-4FAB-B1E1-4E35466C04A2}"/>
    <cellStyle name="Normal 4 3 2 2 2 2 2 11" xfId="17426" xr:uid="{67A7FE88-7381-4432-9712-243B00495415}"/>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641F2D04-7E6C-4930-8D1B-42579BC2D638}"/>
    <cellStyle name="Normal 4 3 2 2 2 2 2 2 2 2 2 2" xfId="41928" xr:uid="{F5D60AF3-DDA1-40FB-AEF3-189EADD1CB76}"/>
    <cellStyle name="Normal 4 3 2 2 2 2 2 2 2 2 3" xfId="32649" xr:uid="{ED45D60F-0729-472D-9E3B-D70AC9ABD79C}"/>
    <cellStyle name="Normal 4 3 2 2 2 2 2 2 2 2 4" xfId="24201" xr:uid="{935659D5-8DBA-4F2D-86AB-D139BD6B0C7C}"/>
    <cellStyle name="Normal 4 3 2 2 2 2 2 2 2 3" xfId="11536" xr:uid="{08BB1B0F-3074-46B6-AC8F-D88583961DC2}"/>
    <cellStyle name="Normal 4 3 2 2 2 2 2 2 2 3 2" xfId="37711" xr:uid="{9B6AB5FB-FDC2-44A3-9437-B49D7EC94F98}"/>
    <cellStyle name="Normal 4 3 2 2 2 2 2 2 2 4" xfId="28431" xr:uid="{09D57500-9280-4943-A7FE-D2E06F7BA840}"/>
    <cellStyle name="Normal 4 3 2 2 2 2 2 2 2 5" xfId="19984" xr:uid="{913381AB-A8F8-4BF2-9C50-3AC7CFBC818B}"/>
    <cellStyle name="Normal 4 3 2 2 2 2 2 2 3" xfId="5159" xr:uid="{00000000-0005-0000-0000-000010140000}"/>
    <cellStyle name="Normal 4 3 2 2 2 2 2 2 3 2" xfId="13609" xr:uid="{9CC1A7A1-DC30-41DD-B2FE-09B8639016E6}"/>
    <cellStyle name="Normal 4 3 2 2 2 2 2 2 3 2 2" xfId="39783" xr:uid="{C16B83A0-EFFB-44B8-9A3B-C0F3554126DA}"/>
    <cellStyle name="Normal 4 3 2 2 2 2 2 2 3 3" xfId="30504" xr:uid="{7EA51D73-FB14-464C-AE92-DDBCEBC225A9}"/>
    <cellStyle name="Normal 4 3 2 2 2 2 2 2 3 4" xfId="22056" xr:uid="{3B66A15D-D0D2-41E6-9506-B9FA80A8D673}"/>
    <cellStyle name="Normal 4 3 2 2 2 2 2 2 4" xfId="9391" xr:uid="{60B96C2B-4754-4421-8B03-29750BFDC884}"/>
    <cellStyle name="Normal 4 3 2 2 2 2 2 2 4 2" xfId="35566" xr:uid="{AD6713A2-0F09-4F95-BBB6-39B6B667E5F1}"/>
    <cellStyle name="Normal 4 3 2 2 2 2 2 2 5" xfId="34738" xr:uid="{34BEEF14-D9EE-4068-BACF-A3D6F27DB293}"/>
    <cellStyle name="Normal 4 3 2 2 2 2 2 2 6" xfId="26286" xr:uid="{FB20DB3E-6FCF-4BD6-ABE5-02D7483656D0}"/>
    <cellStyle name="Normal 4 3 2 2 2 2 2 2 7" xfId="17839" xr:uid="{30147D86-B01A-4F0B-AA96-D7D409FCF89B}"/>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DEB265B4-A65F-4093-BEAC-74B81807A30E}"/>
    <cellStyle name="Normal 4 3 2 2 2 2 2 3 2 2 2 2" xfId="42341" xr:uid="{0DF34EB4-A87C-434C-895B-25205652B28B}"/>
    <cellStyle name="Normal 4 3 2 2 2 2 2 3 2 2 3" xfId="33062" xr:uid="{C4CB0B4E-7537-4FEC-BA74-5BF4C6B26A2D}"/>
    <cellStyle name="Normal 4 3 2 2 2 2 2 3 2 2 4" xfId="24614" xr:uid="{033C525A-871D-4791-873D-1A68E7CF3036}"/>
    <cellStyle name="Normal 4 3 2 2 2 2 2 3 2 3" xfId="11949" xr:uid="{1085662E-ABCB-4CD7-9C2A-42E6FBBBCFCB}"/>
    <cellStyle name="Normal 4 3 2 2 2 2 2 3 2 3 2" xfId="38124" xr:uid="{84EEDC99-C1B7-4280-9C26-106EF9FE61BF}"/>
    <cellStyle name="Normal 4 3 2 2 2 2 2 3 2 4" xfId="28844" xr:uid="{05EB0E11-711D-469B-805A-471B9FE01797}"/>
    <cellStyle name="Normal 4 3 2 2 2 2 2 3 2 5" xfId="20397" xr:uid="{BB372534-F705-45FD-9FC5-AE5D6522287E}"/>
    <cellStyle name="Normal 4 3 2 2 2 2 2 3 3" xfId="5572" xr:uid="{00000000-0005-0000-0000-000014140000}"/>
    <cellStyle name="Normal 4 3 2 2 2 2 2 3 3 2" xfId="14022" xr:uid="{AA504A1B-9E33-4E54-93A6-D348205D07B0}"/>
    <cellStyle name="Normal 4 3 2 2 2 2 2 3 3 2 2" xfId="40196" xr:uid="{DD5F8F26-EEA9-4485-BF8E-9619FFF06912}"/>
    <cellStyle name="Normal 4 3 2 2 2 2 2 3 3 3" xfId="30917" xr:uid="{4955B19A-91E0-4988-BCAC-BB3FC2D9465B}"/>
    <cellStyle name="Normal 4 3 2 2 2 2 2 3 3 4" xfId="22469" xr:uid="{5A58AA73-76FF-4BC8-BB30-9DC93917C968}"/>
    <cellStyle name="Normal 4 3 2 2 2 2 2 3 4" xfId="9804" xr:uid="{DC94AFFF-BA37-4688-98EC-15F4ACA4C56E}"/>
    <cellStyle name="Normal 4 3 2 2 2 2 2 3 4 2" xfId="35979" xr:uid="{B5B2417B-BF9B-4074-81BE-67F520C1173C}"/>
    <cellStyle name="Normal 4 3 2 2 2 2 2 3 5" xfId="26699" xr:uid="{C4E0546D-23E3-430E-94AA-42DAADB68328}"/>
    <cellStyle name="Normal 4 3 2 2 2 2 2 3 6" xfId="18252" xr:uid="{39B5436A-8D6F-4B6B-A70E-B8D3D74E607F}"/>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C118C37F-0BC8-4DCB-97C3-93D6CAD19BBA}"/>
    <cellStyle name="Normal 4 3 2 2 2 2 2 4 2 2 2 2" xfId="42754" xr:uid="{C94BFDAE-A687-4FCF-B252-9072A29342F6}"/>
    <cellStyle name="Normal 4 3 2 2 2 2 2 4 2 2 3" xfId="33475" xr:uid="{BB56D332-D5C2-427F-A8B6-E06C6002A985}"/>
    <cellStyle name="Normal 4 3 2 2 2 2 2 4 2 2 4" xfId="25027" xr:uid="{27400996-6591-4624-9FFD-329B5EF94D8B}"/>
    <cellStyle name="Normal 4 3 2 2 2 2 2 4 2 3" xfId="12362" xr:uid="{4569FB56-3A5C-499B-9632-CE9BDB945830}"/>
    <cellStyle name="Normal 4 3 2 2 2 2 2 4 2 3 2" xfId="38537" xr:uid="{6E2BAE06-7682-4F82-98AB-23A1A7B594E8}"/>
    <cellStyle name="Normal 4 3 2 2 2 2 2 4 2 4" xfId="29257" xr:uid="{1DF7AFEC-FA5A-4688-9067-1C418342C02F}"/>
    <cellStyle name="Normal 4 3 2 2 2 2 2 4 2 5" xfId="20810" xr:uid="{43A777CB-B061-42C7-80CB-EC2F68AC9F1B}"/>
    <cellStyle name="Normal 4 3 2 2 2 2 2 4 3" xfId="5985" xr:uid="{00000000-0005-0000-0000-000018140000}"/>
    <cellStyle name="Normal 4 3 2 2 2 2 2 4 3 2" xfId="14435" xr:uid="{445D692E-933B-444D-85CC-885B3E6079C1}"/>
    <cellStyle name="Normal 4 3 2 2 2 2 2 4 3 2 2" xfId="40609" xr:uid="{F2BA186B-45F4-43BF-92DB-4944ED7748A6}"/>
    <cellStyle name="Normal 4 3 2 2 2 2 2 4 3 3" xfId="31330" xr:uid="{05A028F9-7583-4528-9E9D-9168D7B223E4}"/>
    <cellStyle name="Normal 4 3 2 2 2 2 2 4 3 4" xfId="22882" xr:uid="{373E4FF9-2B25-4A03-8EC4-7CE2B20A9601}"/>
    <cellStyle name="Normal 4 3 2 2 2 2 2 4 4" xfId="10217" xr:uid="{0A88101D-2A94-47C8-B0BF-4E281C3C2763}"/>
    <cellStyle name="Normal 4 3 2 2 2 2 2 4 4 2" xfId="36392" xr:uid="{E2BC5CC0-DC56-4191-8E33-E58DE5BC7607}"/>
    <cellStyle name="Normal 4 3 2 2 2 2 2 4 5" xfId="27112" xr:uid="{636904AE-F220-419D-B1FE-C1D56DDE5C54}"/>
    <cellStyle name="Normal 4 3 2 2 2 2 2 4 6" xfId="18665" xr:uid="{DAE05EB1-174E-4249-A50A-B839D60ADF8F}"/>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B0C6D389-4123-4BDC-B29D-26DC3403FB30}"/>
    <cellStyle name="Normal 4 3 2 2 2 2 2 5 2 2 2 2" xfId="43167" xr:uid="{60DA8CB3-EC1E-4901-92C6-5B3DCAD3AF85}"/>
    <cellStyle name="Normal 4 3 2 2 2 2 2 5 2 2 3" xfId="33888" xr:uid="{08DE134D-345B-4019-B64D-ED32BCB70D43}"/>
    <cellStyle name="Normal 4 3 2 2 2 2 2 5 2 2 4" xfId="25440" xr:uid="{D26308A0-E29B-4961-8799-6CA9CCAC3F11}"/>
    <cellStyle name="Normal 4 3 2 2 2 2 2 5 2 3" xfId="12775" xr:uid="{077EC45F-FF23-46EB-B3AF-5B5F3A883AA4}"/>
    <cellStyle name="Normal 4 3 2 2 2 2 2 5 2 3 2" xfId="38950" xr:uid="{59C09D19-2D2E-46B7-B994-F5FDB8C0EB95}"/>
    <cellStyle name="Normal 4 3 2 2 2 2 2 5 2 4" xfId="29670" xr:uid="{7DF39C28-A9A4-49B7-8268-7ABFD21708A7}"/>
    <cellStyle name="Normal 4 3 2 2 2 2 2 5 2 5" xfId="21223" xr:uid="{759CE5AC-0513-4A62-B6F2-C2DCBBF8E06B}"/>
    <cellStyle name="Normal 4 3 2 2 2 2 2 5 3" xfId="6398" xr:uid="{00000000-0005-0000-0000-00001C140000}"/>
    <cellStyle name="Normal 4 3 2 2 2 2 2 5 3 2" xfId="14848" xr:uid="{404F439E-2434-4A09-8A3E-8F694D3E57EC}"/>
    <cellStyle name="Normal 4 3 2 2 2 2 2 5 3 2 2" xfId="41022" xr:uid="{9A803E26-69BD-4A1B-9427-5EBB345AE98E}"/>
    <cellStyle name="Normal 4 3 2 2 2 2 2 5 3 3" xfId="31743" xr:uid="{5352BD93-4205-48DC-A3D0-CB98CE085152}"/>
    <cellStyle name="Normal 4 3 2 2 2 2 2 5 3 4" xfId="23295" xr:uid="{8ADFA5AC-7D87-4FAB-8656-DD78E97C6C0E}"/>
    <cellStyle name="Normal 4 3 2 2 2 2 2 5 4" xfId="10630" xr:uid="{E51BAA74-99F5-44D5-9D55-27BB006F86F2}"/>
    <cellStyle name="Normal 4 3 2 2 2 2 2 5 4 2" xfId="36805" xr:uid="{B1F2FA39-6848-48AE-A18C-A5AC34A31B4B}"/>
    <cellStyle name="Normal 4 3 2 2 2 2 2 5 5" xfId="27525" xr:uid="{85FEEA90-1AF6-4F9C-86FE-E9F5C0F4B0EB}"/>
    <cellStyle name="Normal 4 3 2 2 2 2 2 5 6" xfId="19078" xr:uid="{B5D5719F-595B-49FB-A688-F12949DD22CA}"/>
    <cellStyle name="Normal 4 3 2 2 2 2 2 6" xfId="2528" xr:uid="{00000000-0005-0000-0000-00001D140000}"/>
    <cellStyle name="Normal 4 3 2 2 2 2 2 6 2" xfId="6811" xr:uid="{00000000-0005-0000-0000-00001E140000}"/>
    <cellStyle name="Normal 4 3 2 2 2 2 2 6 2 2" xfId="15261" xr:uid="{60838270-A83B-4B60-9AAC-CCA3D18AA6C5}"/>
    <cellStyle name="Normal 4 3 2 2 2 2 2 6 2 2 2" xfId="41435" xr:uid="{51565E23-637B-4803-8A05-FAB973F9FF29}"/>
    <cellStyle name="Normal 4 3 2 2 2 2 2 6 2 3" xfId="32156" xr:uid="{6D730EF4-2BD3-4483-A3FB-347277860E0A}"/>
    <cellStyle name="Normal 4 3 2 2 2 2 2 6 2 4" xfId="23708" xr:uid="{19EBC141-A1F6-4B1A-B472-5AE671B45345}"/>
    <cellStyle name="Normal 4 3 2 2 2 2 2 6 3" xfId="11043" xr:uid="{F721B6B2-4460-4B55-8FB4-88F577F65244}"/>
    <cellStyle name="Normal 4 3 2 2 2 2 2 6 3 2" xfId="37218" xr:uid="{8D680D8D-7F5F-471C-A40B-40472EF1F42D}"/>
    <cellStyle name="Normal 4 3 2 2 2 2 2 6 4" xfId="27938" xr:uid="{EE02345B-07F1-419D-93B3-FDDE0A445C5D}"/>
    <cellStyle name="Normal 4 3 2 2 2 2 2 6 5" xfId="19491" xr:uid="{415D4E45-2579-4EA8-A9F9-A6973190CFA0}"/>
    <cellStyle name="Normal 4 3 2 2 2 2 2 7" xfId="4746" xr:uid="{00000000-0005-0000-0000-00001F140000}"/>
    <cellStyle name="Normal 4 3 2 2 2 2 2 7 2" xfId="13196" xr:uid="{1BC0D0D1-88E0-47C1-A74D-6D840D0AA6DD}"/>
    <cellStyle name="Normal 4 3 2 2 2 2 2 7 2 2" xfId="39370" xr:uid="{815C1F5B-B8CF-4F42-AE4C-498EDD922C28}"/>
    <cellStyle name="Normal 4 3 2 2 2 2 2 7 3" xfId="30091" xr:uid="{5B7B85CE-274E-4291-9CC5-CDF644D64BAC}"/>
    <cellStyle name="Normal 4 3 2 2 2 2 2 7 4" xfId="21643" xr:uid="{2585F2B2-3D6E-46B3-B2EF-F9AE721293DC}"/>
    <cellStyle name="Normal 4 3 2 2 2 2 2 8" xfId="8978" xr:uid="{E807C131-2A6C-49F9-B4C7-7A8DF7C4B59B}"/>
    <cellStyle name="Normal 4 3 2 2 2 2 2 8 2" xfId="35153" xr:uid="{65A5BD87-C633-4EA7-A11C-A66B902AB061}"/>
    <cellStyle name="Normal 4 3 2 2 2 2 2 9" xfId="34320" xr:uid="{17E3767D-E6B0-44B6-AD6C-1E10D78AD4BA}"/>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9F81352E-0742-4864-9CFA-9702B2DC6B82}"/>
    <cellStyle name="Normal 4 3 2 2 2 2 3 2 2 2 2" xfId="41927" xr:uid="{FED394B3-490E-41EC-9954-5253EE2E3771}"/>
    <cellStyle name="Normal 4 3 2 2 2 2 3 2 2 3" xfId="32648" xr:uid="{71756D3A-04AE-4F20-B036-723E5B168048}"/>
    <cellStyle name="Normal 4 3 2 2 2 2 3 2 2 4" xfId="24200" xr:uid="{D6AE3213-AE68-4C4A-91EF-A3DC382FA193}"/>
    <cellStyle name="Normal 4 3 2 2 2 2 3 2 3" xfId="11535" xr:uid="{8D5163B3-9D7E-40A5-9B78-C29D2B9F4588}"/>
    <cellStyle name="Normal 4 3 2 2 2 2 3 2 3 2" xfId="37710" xr:uid="{96962673-8237-4E0F-ADD1-290713B2B222}"/>
    <cellStyle name="Normal 4 3 2 2 2 2 3 2 4" xfId="28430" xr:uid="{788EEEA7-1A44-4548-91D5-0AFDF1618795}"/>
    <cellStyle name="Normal 4 3 2 2 2 2 3 2 5" xfId="19983" xr:uid="{56254D38-7772-494E-AB75-D0064066AB13}"/>
    <cellStyle name="Normal 4 3 2 2 2 2 3 3" xfId="5158" xr:uid="{00000000-0005-0000-0000-000023140000}"/>
    <cellStyle name="Normal 4 3 2 2 2 2 3 3 2" xfId="13608" xr:uid="{1C99AFB7-3196-4A76-8502-BBE5F1C454F4}"/>
    <cellStyle name="Normal 4 3 2 2 2 2 3 3 2 2" xfId="39782" xr:uid="{902F87CC-71A8-4805-8CEA-3E08BFBEAF93}"/>
    <cellStyle name="Normal 4 3 2 2 2 2 3 3 3" xfId="30503" xr:uid="{38088212-FB26-4AA6-97E9-9F779CA4E71F}"/>
    <cellStyle name="Normal 4 3 2 2 2 2 3 3 4" xfId="22055" xr:uid="{73E00EA2-F3C1-4D06-BCD8-33FD0186B2DB}"/>
    <cellStyle name="Normal 4 3 2 2 2 2 3 4" xfId="9390" xr:uid="{E7D5D7E8-0E0A-4BE3-B331-1891DBA448B3}"/>
    <cellStyle name="Normal 4 3 2 2 2 2 3 4 2" xfId="35565" xr:uid="{A6BE88DC-16AD-46EA-BC84-5327F36948E1}"/>
    <cellStyle name="Normal 4 3 2 2 2 2 3 5" xfId="34737" xr:uid="{6A0886F8-C209-45FE-9747-6F12CECFA6F1}"/>
    <cellStyle name="Normal 4 3 2 2 2 2 3 6" xfId="26285" xr:uid="{5112C611-0510-46D8-80F3-7C445C587591}"/>
    <cellStyle name="Normal 4 3 2 2 2 2 3 7" xfId="17838" xr:uid="{5E562E7A-F277-47D1-856E-670F065090B2}"/>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A892970C-F8B1-4150-9539-334B309AE40D}"/>
    <cellStyle name="Normal 4 3 2 2 2 2 4 2 2 2 2" xfId="42340" xr:uid="{2D461E15-9BDD-4E8C-880B-D2579BBE7C6D}"/>
    <cellStyle name="Normal 4 3 2 2 2 2 4 2 2 3" xfId="33061" xr:uid="{33474C31-1DF9-4DFE-9875-4A6A3B1C7A8A}"/>
    <cellStyle name="Normal 4 3 2 2 2 2 4 2 2 4" xfId="24613" xr:uid="{2B2CD362-4C34-40D3-8B0C-9FAD8BE897B8}"/>
    <cellStyle name="Normal 4 3 2 2 2 2 4 2 3" xfId="11948" xr:uid="{3B3AE13E-0881-4D16-80C7-AE63220CD4B2}"/>
    <cellStyle name="Normal 4 3 2 2 2 2 4 2 3 2" xfId="38123" xr:uid="{27128E01-7D74-49B9-B2AF-AF0A99CFABFF}"/>
    <cellStyle name="Normal 4 3 2 2 2 2 4 2 4" xfId="28843" xr:uid="{7874B2A7-43FA-4A1B-8CC7-BEE833D5920B}"/>
    <cellStyle name="Normal 4 3 2 2 2 2 4 2 5" xfId="20396" xr:uid="{43F9C982-1C43-4F77-A873-8AF7C1EEC463}"/>
    <cellStyle name="Normal 4 3 2 2 2 2 4 3" xfId="5571" xr:uid="{00000000-0005-0000-0000-000027140000}"/>
    <cellStyle name="Normal 4 3 2 2 2 2 4 3 2" xfId="14021" xr:uid="{79DB3D33-63BE-4B2A-8E85-6E0E09BF4B45}"/>
    <cellStyle name="Normal 4 3 2 2 2 2 4 3 2 2" xfId="40195" xr:uid="{99CC4A24-DF65-4640-8F96-2163439FC264}"/>
    <cellStyle name="Normal 4 3 2 2 2 2 4 3 3" xfId="30916" xr:uid="{A2B87C00-F4A5-472C-BA24-6FD9BDF48637}"/>
    <cellStyle name="Normal 4 3 2 2 2 2 4 3 4" xfId="22468" xr:uid="{D76E398B-5550-4952-BCD3-596731A3BF8B}"/>
    <cellStyle name="Normal 4 3 2 2 2 2 4 4" xfId="9803" xr:uid="{47895EAA-669C-4F3D-BB0D-C09454D20306}"/>
    <cellStyle name="Normal 4 3 2 2 2 2 4 4 2" xfId="35978" xr:uid="{65B91099-7218-4AA1-B19F-8C06CE902E9D}"/>
    <cellStyle name="Normal 4 3 2 2 2 2 4 5" xfId="26698" xr:uid="{E100DFA4-92D4-47C5-9A40-65978E1DF44C}"/>
    <cellStyle name="Normal 4 3 2 2 2 2 4 6" xfId="18251" xr:uid="{82D8F7F4-95DB-4843-A0FF-BD235B1788A7}"/>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351A8F7A-D617-4407-B916-F8F29F7CF733}"/>
    <cellStyle name="Normal 4 3 2 2 2 2 5 2 2 2 2" xfId="42753" xr:uid="{59928572-DE54-469F-87F7-36E738E1C473}"/>
    <cellStyle name="Normal 4 3 2 2 2 2 5 2 2 3" xfId="33474" xr:uid="{D422D061-2706-4192-982B-4FB7E7E1AEA8}"/>
    <cellStyle name="Normal 4 3 2 2 2 2 5 2 2 4" xfId="25026" xr:uid="{D4DBA5C4-8065-46B7-BC89-97F07120EA1C}"/>
    <cellStyle name="Normal 4 3 2 2 2 2 5 2 3" xfId="12361" xr:uid="{3C823633-4758-4D7A-9787-DEEF759C99FC}"/>
    <cellStyle name="Normal 4 3 2 2 2 2 5 2 3 2" xfId="38536" xr:uid="{CF86AF40-C1C6-4823-9865-00D721AC9549}"/>
    <cellStyle name="Normal 4 3 2 2 2 2 5 2 4" xfId="29256" xr:uid="{8E957BAE-434D-46AE-B8DF-EF025FADE1F4}"/>
    <cellStyle name="Normal 4 3 2 2 2 2 5 2 5" xfId="20809" xr:uid="{D9E1324B-2924-46CA-868D-FA1CE3490FAC}"/>
    <cellStyle name="Normal 4 3 2 2 2 2 5 3" xfId="5984" xr:uid="{00000000-0005-0000-0000-00002B140000}"/>
    <cellStyle name="Normal 4 3 2 2 2 2 5 3 2" xfId="14434" xr:uid="{06504944-8A4D-47D9-8906-9910332C7A85}"/>
    <cellStyle name="Normal 4 3 2 2 2 2 5 3 2 2" xfId="40608" xr:uid="{5B37EF97-68EC-4768-B948-C3EBCB6CD4F7}"/>
    <cellStyle name="Normal 4 3 2 2 2 2 5 3 3" xfId="31329" xr:uid="{9B0792E5-9CF6-49F8-9559-14B865FC4788}"/>
    <cellStyle name="Normal 4 3 2 2 2 2 5 3 4" xfId="22881" xr:uid="{3DD1C68C-CC4E-4E21-AC3B-390969650EB1}"/>
    <cellStyle name="Normal 4 3 2 2 2 2 5 4" xfId="10216" xr:uid="{355B53DD-07C0-4C85-9344-DDC05DF13A39}"/>
    <cellStyle name="Normal 4 3 2 2 2 2 5 4 2" xfId="36391" xr:uid="{AE3DF9B9-BCF3-401F-95D8-1000E15B26C3}"/>
    <cellStyle name="Normal 4 3 2 2 2 2 5 5" xfId="27111" xr:uid="{BCED1357-7285-4E2A-A031-742838A47DEB}"/>
    <cellStyle name="Normal 4 3 2 2 2 2 5 6" xfId="18664" xr:uid="{5C0B057A-105D-40E1-97DB-AB8F189ED2F8}"/>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638BCAA0-F66A-4890-ADBE-442A82C8FDE6}"/>
    <cellStyle name="Normal 4 3 2 2 2 2 6 2 2 2 2" xfId="43166" xr:uid="{8D467EEB-FC6C-4797-9F55-08FAE30F4E6C}"/>
    <cellStyle name="Normal 4 3 2 2 2 2 6 2 2 3" xfId="33887" xr:uid="{D46BDB08-6D70-4D82-A4ED-51215272F644}"/>
    <cellStyle name="Normal 4 3 2 2 2 2 6 2 2 4" xfId="25439" xr:uid="{D9C61B18-2905-4903-8E2A-02F3C3B21BF0}"/>
    <cellStyle name="Normal 4 3 2 2 2 2 6 2 3" xfId="12774" xr:uid="{6D1931B7-7A81-4EFA-A5D4-CDA847B8F6C0}"/>
    <cellStyle name="Normal 4 3 2 2 2 2 6 2 3 2" xfId="38949" xr:uid="{0C2F9902-1DD3-48F3-86FF-7CE5861D19A1}"/>
    <cellStyle name="Normal 4 3 2 2 2 2 6 2 4" xfId="29669" xr:uid="{58C4AD87-9F7D-4D5D-9475-14CF99DE871C}"/>
    <cellStyle name="Normal 4 3 2 2 2 2 6 2 5" xfId="21222" xr:uid="{39EE1A1A-4EC5-4A4A-ACFC-0BAC8C4BCCEF}"/>
    <cellStyle name="Normal 4 3 2 2 2 2 6 3" xfId="6397" xr:uid="{00000000-0005-0000-0000-00002F140000}"/>
    <cellStyle name="Normal 4 3 2 2 2 2 6 3 2" xfId="14847" xr:uid="{223386C5-6031-4258-87F6-9E94614F5AE7}"/>
    <cellStyle name="Normal 4 3 2 2 2 2 6 3 2 2" xfId="41021" xr:uid="{216CE484-5BEE-4E96-B80F-91980643EEF3}"/>
    <cellStyle name="Normal 4 3 2 2 2 2 6 3 3" xfId="31742" xr:uid="{547CCDCB-BFB1-4270-B3CA-FB13B910C4AD}"/>
    <cellStyle name="Normal 4 3 2 2 2 2 6 3 4" xfId="23294" xr:uid="{ECAC0E9A-1329-4A29-AD61-D7BA475CEE1C}"/>
    <cellStyle name="Normal 4 3 2 2 2 2 6 4" xfId="10629" xr:uid="{E0D7AAFA-E6C1-4706-BD36-60C18F7BC9F9}"/>
    <cellStyle name="Normal 4 3 2 2 2 2 6 4 2" xfId="36804" xr:uid="{26D56FDA-77C8-4895-AC75-F3F31F5FA15F}"/>
    <cellStyle name="Normal 4 3 2 2 2 2 6 5" xfId="27524" xr:uid="{76B96AFD-6CD9-4BF5-82F7-9CCAE3CBACBD}"/>
    <cellStyle name="Normal 4 3 2 2 2 2 6 6" xfId="19077" xr:uid="{B8EC1CEC-56CE-46E0-9BE0-006FF5A5CD7F}"/>
    <cellStyle name="Normal 4 3 2 2 2 2 7" xfId="2527" xr:uid="{00000000-0005-0000-0000-000030140000}"/>
    <cellStyle name="Normal 4 3 2 2 2 2 7 2" xfId="6810" xr:uid="{00000000-0005-0000-0000-000031140000}"/>
    <cellStyle name="Normal 4 3 2 2 2 2 7 2 2" xfId="15260" xr:uid="{46BE0B44-BB97-47A0-8A19-8DFDDF6C926D}"/>
    <cellStyle name="Normal 4 3 2 2 2 2 7 2 2 2" xfId="41434" xr:uid="{BC6F6B75-F395-45C9-85EA-88A1EE410266}"/>
    <cellStyle name="Normal 4 3 2 2 2 2 7 2 3" xfId="32155" xr:uid="{8F3FDB14-76F8-4D95-B3DD-B939DC7E2E3B}"/>
    <cellStyle name="Normal 4 3 2 2 2 2 7 2 4" xfId="23707" xr:uid="{F8943FED-3305-4F26-913B-AD84B9F719CA}"/>
    <cellStyle name="Normal 4 3 2 2 2 2 7 3" xfId="11042" xr:uid="{893C36A3-1151-4BA2-8F4B-BD87F3C67A43}"/>
    <cellStyle name="Normal 4 3 2 2 2 2 7 3 2" xfId="37217" xr:uid="{EC064808-0749-487C-B34A-AE171568A3F2}"/>
    <cellStyle name="Normal 4 3 2 2 2 2 7 4" xfId="27937" xr:uid="{3795F8D2-F4E9-41F0-B48C-7B0883ED6137}"/>
    <cellStyle name="Normal 4 3 2 2 2 2 7 5" xfId="19490" xr:uid="{E15CD649-2130-4478-8F4A-91D786B3BD1D}"/>
    <cellStyle name="Normal 4 3 2 2 2 2 8" xfId="4745" xr:uid="{00000000-0005-0000-0000-000032140000}"/>
    <cellStyle name="Normal 4 3 2 2 2 2 8 2" xfId="13195" xr:uid="{CC4EB0A6-49A4-40D3-B7B9-EC8008EDE2CA}"/>
    <cellStyle name="Normal 4 3 2 2 2 2 8 2 2" xfId="39369" xr:uid="{1BB73A3D-A124-4D8F-932E-B42109272CFF}"/>
    <cellStyle name="Normal 4 3 2 2 2 2 8 3" xfId="30090" xr:uid="{C68E6772-07EC-4544-B6B2-1E5188357875}"/>
    <cellStyle name="Normal 4 3 2 2 2 2 8 4" xfId="21642" xr:uid="{67BDB72D-A9C5-4C1E-961F-929601B8A5AE}"/>
    <cellStyle name="Normal 4 3 2 2 2 2 9" xfId="8977" xr:uid="{04AB19F7-21AC-443F-9CB3-B40B2A8F2175}"/>
    <cellStyle name="Normal 4 3 2 2 2 2 9 2" xfId="35152" xr:uid="{EF5954FD-2FAE-4A4D-88F0-C40A952EE1BB}"/>
    <cellStyle name="Normal 4 3 2 2 2 3" xfId="372" xr:uid="{00000000-0005-0000-0000-000033140000}"/>
    <cellStyle name="Normal 4 3 2 2 2 3 10" xfId="25874" xr:uid="{A469BA77-5AF6-49FD-8C94-285B6A015A93}"/>
    <cellStyle name="Normal 4 3 2 2 2 3 11" xfId="17427" xr:uid="{C842A8ED-7A0B-4B5D-B307-9BE5E4246DD2}"/>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575C65C9-F409-4309-BF7A-E45B0AE90BC4}"/>
    <cellStyle name="Normal 4 3 2 2 2 3 2 2 2 2 2" xfId="41929" xr:uid="{45BA54D6-D9A7-48EE-BEFE-EB4E43FA18BA}"/>
    <cellStyle name="Normal 4 3 2 2 2 3 2 2 2 3" xfId="32650" xr:uid="{0C98E362-A35A-4705-BB71-D25E5F99BD9E}"/>
    <cellStyle name="Normal 4 3 2 2 2 3 2 2 2 4" xfId="24202" xr:uid="{F2B39603-8038-4AB1-8FAC-7CF417BFBAB6}"/>
    <cellStyle name="Normal 4 3 2 2 2 3 2 2 3" xfId="11537" xr:uid="{2905436A-ED67-4A90-BAF3-229AEDCA775B}"/>
    <cellStyle name="Normal 4 3 2 2 2 3 2 2 3 2" xfId="37712" xr:uid="{808A9471-A05F-42FA-A2AB-F7DA5B65DE64}"/>
    <cellStyle name="Normal 4 3 2 2 2 3 2 2 4" xfId="28432" xr:uid="{0C1D7F58-C498-4A8B-B449-87E220CB615E}"/>
    <cellStyle name="Normal 4 3 2 2 2 3 2 2 5" xfId="19985" xr:uid="{3CCA1DCC-60AB-44C8-847D-6F04E7350EDA}"/>
    <cellStyle name="Normal 4 3 2 2 2 3 2 3" xfId="5160" xr:uid="{00000000-0005-0000-0000-000037140000}"/>
    <cellStyle name="Normal 4 3 2 2 2 3 2 3 2" xfId="13610" xr:uid="{EFFBC491-29BB-4633-8E5A-C9C1852CDA23}"/>
    <cellStyle name="Normal 4 3 2 2 2 3 2 3 2 2" xfId="39784" xr:uid="{7BDABA99-4E14-4FC9-A555-A809C5B43E8B}"/>
    <cellStyle name="Normal 4 3 2 2 2 3 2 3 3" xfId="30505" xr:uid="{259051F3-063B-4F47-BBF5-5AC6F8AE556B}"/>
    <cellStyle name="Normal 4 3 2 2 2 3 2 3 4" xfId="22057" xr:uid="{35C4A56F-8D5C-436E-9156-8BF9C7C4D0D1}"/>
    <cellStyle name="Normal 4 3 2 2 2 3 2 4" xfId="9392" xr:uid="{91229EDE-89D2-4B2A-981D-5D580C425948}"/>
    <cellStyle name="Normal 4 3 2 2 2 3 2 4 2" xfId="35567" xr:uid="{901D73D6-9C19-403B-99A1-AA11F24D094C}"/>
    <cellStyle name="Normal 4 3 2 2 2 3 2 5" xfId="34739" xr:uid="{5947C35D-8DCA-4159-8CDE-F169274ADD56}"/>
    <cellStyle name="Normal 4 3 2 2 2 3 2 6" xfId="26287" xr:uid="{49D3C0B4-D0F2-4916-9641-D1D75E3CB61E}"/>
    <cellStyle name="Normal 4 3 2 2 2 3 2 7" xfId="17840" xr:uid="{CFCEB4CF-F183-4E70-8B33-F87B69B2E06F}"/>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C478CF62-C144-4F5C-AC48-EB08B73261FF}"/>
    <cellStyle name="Normal 4 3 2 2 2 3 3 2 2 2 2" xfId="42342" xr:uid="{27331553-33E0-4130-BDDC-DD5D24C435C9}"/>
    <cellStyle name="Normal 4 3 2 2 2 3 3 2 2 3" xfId="33063" xr:uid="{21203A62-35C9-49FA-81CD-19154F2CD65B}"/>
    <cellStyle name="Normal 4 3 2 2 2 3 3 2 2 4" xfId="24615" xr:uid="{45E59A45-B386-46D4-AD8B-22F9E3A4231D}"/>
    <cellStyle name="Normal 4 3 2 2 2 3 3 2 3" xfId="11950" xr:uid="{5DDBC570-B219-4345-B478-DCB53A564376}"/>
    <cellStyle name="Normal 4 3 2 2 2 3 3 2 3 2" xfId="38125" xr:uid="{F67BE19D-B7D0-495D-9AFA-9E9EE932D3C3}"/>
    <cellStyle name="Normal 4 3 2 2 2 3 3 2 4" xfId="28845" xr:uid="{5607ABD9-77AC-42F6-BDAC-C9C62EA15023}"/>
    <cellStyle name="Normal 4 3 2 2 2 3 3 2 5" xfId="20398" xr:uid="{3D537C93-E462-495D-960F-517AD705FFBA}"/>
    <cellStyle name="Normal 4 3 2 2 2 3 3 3" xfId="5573" xr:uid="{00000000-0005-0000-0000-00003B140000}"/>
    <cellStyle name="Normal 4 3 2 2 2 3 3 3 2" xfId="14023" xr:uid="{378A302D-BB84-4FDC-AA6D-9A0364B4CE27}"/>
    <cellStyle name="Normal 4 3 2 2 2 3 3 3 2 2" xfId="40197" xr:uid="{59247C31-0642-499A-BB2C-DE562A6E2678}"/>
    <cellStyle name="Normal 4 3 2 2 2 3 3 3 3" xfId="30918" xr:uid="{DF95BD00-E894-4692-B9D2-3A09141B7E1D}"/>
    <cellStyle name="Normal 4 3 2 2 2 3 3 3 4" xfId="22470" xr:uid="{02BCBD06-D702-4184-8619-D7596CBE3F2B}"/>
    <cellStyle name="Normal 4 3 2 2 2 3 3 4" xfId="9805" xr:uid="{7832D4EB-548A-4320-A7A6-032007591547}"/>
    <cellStyle name="Normal 4 3 2 2 2 3 3 4 2" xfId="35980" xr:uid="{96E75C96-9293-4103-8340-70096577A3F6}"/>
    <cellStyle name="Normal 4 3 2 2 2 3 3 5" xfId="26700" xr:uid="{60A2DD41-0112-48C9-A3FC-EB3FE93CA55E}"/>
    <cellStyle name="Normal 4 3 2 2 2 3 3 6" xfId="18253" xr:uid="{9FB66B52-E99E-4AF5-8C8E-C0C80CC5DA1F}"/>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ABA34D1B-7CB8-4D17-8AB5-28C22CBC39EE}"/>
    <cellStyle name="Normal 4 3 2 2 2 3 4 2 2 2 2" xfId="42755" xr:uid="{B8BB91CF-B8F3-4B6C-8940-68837268BF1B}"/>
    <cellStyle name="Normal 4 3 2 2 2 3 4 2 2 3" xfId="33476" xr:uid="{C2F96F9E-EAAD-44A8-8A58-ECBCC7C1C360}"/>
    <cellStyle name="Normal 4 3 2 2 2 3 4 2 2 4" xfId="25028" xr:uid="{44A1EC89-DD12-4B0B-B840-F328CE0D3F96}"/>
    <cellStyle name="Normal 4 3 2 2 2 3 4 2 3" xfId="12363" xr:uid="{BFD59A61-C663-4044-A1CE-E3838A52CC72}"/>
    <cellStyle name="Normal 4 3 2 2 2 3 4 2 3 2" xfId="38538" xr:uid="{067D73CA-AB29-45D9-8754-B99EA3613F70}"/>
    <cellStyle name="Normal 4 3 2 2 2 3 4 2 4" xfId="29258" xr:uid="{5E31B587-F67F-437D-B141-F3B2CAA2B3E4}"/>
    <cellStyle name="Normal 4 3 2 2 2 3 4 2 5" xfId="20811" xr:uid="{A79E52C3-FDE3-4C15-85C2-E340C991C410}"/>
    <cellStyle name="Normal 4 3 2 2 2 3 4 3" xfId="5986" xr:uid="{00000000-0005-0000-0000-00003F140000}"/>
    <cellStyle name="Normal 4 3 2 2 2 3 4 3 2" xfId="14436" xr:uid="{58EC826C-F150-47D7-9DFE-4E3A20941F08}"/>
    <cellStyle name="Normal 4 3 2 2 2 3 4 3 2 2" xfId="40610" xr:uid="{06083A6C-896E-49ED-8988-6D97DBC06E82}"/>
    <cellStyle name="Normal 4 3 2 2 2 3 4 3 3" xfId="31331" xr:uid="{8401ACD6-8A92-43C0-94A6-7BA43817D74D}"/>
    <cellStyle name="Normal 4 3 2 2 2 3 4 3 4" xfId="22883" xr:uid="{CD9A6F89-8E9D-4B9D-9A3E-E4473914ACF9}"/>
    <cellStyle name="Normal 4 3 2 2 2 3 4 4" xfId="10218" xr:uid="{1C8F60E5-1C4A-4654-9CB2-418977758EC8}"/>
    <cellStyle name="Normal 4 3 2 2 2 3 4 4 2" xfId="36393" xr:uid="{56A048DA-AF29-44D2-A3D6-FEAF8F395806}"/>
    <cellStyle name="Normal 4 3 2 2 2 3 4 5" xfId="27113" xr:uid="{CC4C05F9-55AD-4F35-9BD1-1E7960F6EDF0}"/>
    <cellStyle name="Normal 4 3 2 2 2 3 4 6" xfId="18666" xr:uid="{8B28ED70-7115-4636-83CB-81BCB466C96D}"/>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DBBB62F5-3401-41BA-8C84-02F735856918}"/>
    <cellStyle name="Normal 4 3 2 2 2 3 5 2 2 2 2" xfId="43168" xr:uid="{D16154CD-9406-4DAA-89D8-78EDF5BA6A0F}"/>
    <cellStyle name="Normal 4 3 2 2 2 3 5 2 2 3" xfId="33889" xr:uid="{2C1E5189-32F7-45BB-AA95-36704086405C}"/>
    <cellStyle name="Normal 4 3 2 2 2 3 5 2 2 4" xfId="25441" xr:uid="{F5C1BA81-A5CA-47F5-95C4-A5397949CFC2}"/>
    <cellStyle name="Normal 4 3 2 2 2 3 5 2 3" xfId="12776" xr:uid="{CCA75A26-C0C0-4E41-9DB6-C4C2F7D49297}"/>
    <cellStyle name="Normal 4 3 2 2 2 3 5 2 3 2" xfId="38951" xr:uid="{C69638F5-2C7C-418E-99CA-811B104CC4DD}"/>
    <cellStyle name="Normal 4 3 2 2 2 3 5 2 4" xfId="29671" xr:uid="{52C4A35A-98D0-4394-9CF8-20EE3DA576DC}"/>
    <cellStyle name="Normal 4 3 2 2 2 3 5 2 5" xfId="21224" xr:uid="{B3FA638E-B9FD-49AA-9DFD-3AAA28D9188D}"/>
    <cellStyle name="Normal 4 3 2 2 2 3 5 3" xfId="6399" xr:uid="{00000000-0005-0000-0000-000043140000}"/>
    <cellStyle name="Normal 4 3 2 2 2 3 5 3 2" xfId="14849" xr:uid="{993A0A57-A865-4DF6-A83E-9A708F119E08}"/>
    <cellStyle name="Normal 4 3 2 2 2 3 5 3 2 2" xfId="41023" xr:uid="{8DB9BC92-A8AD-4A8D-BF5B-10B1268D52BC}"/>
    <cellStyle name="Normal 4 3 2 2 2 3 5 3 3" xfId="31744" xr:uid="{4022C5A5-E62B-435D-AE76-EE73E3335E6F}"/>
    <cellStyle name="Normal 4 3 2 2 2 3 5 3 4" xfId="23296" xr:uid="{DE76BCA1-B34F-4035-BD44-81806E217AE7}"/>
    <cellStyle name="Normal 4 3 2 2 2 3 5 4" xfId="10631" xr:uid="{567EA7B7-C0CF-40CD-B35A-BA5007507677}"/>
    <cellStyle name="Normal 4 3 2 2 2 3 5 4 2" xfId="36806" xr:uid="{5F306707-70CB-44D0-AA9D-F8D10ED7B1EF}"/>
    <cellStyle name="Normal 4 3 2 2 2 3 5 5" xfId="27526" xr:uid="{79944FE6-BB22-4363-A84F-967A15F77D22}"/>
    <cellStyle name="Normal 4 3 2 2 2 3 5 6" xfId="19079" xr:uid="{8139236D-235C-4056-9553-8A9CF8D1CC53}"/>
    <cellStyle name="Normal 4 3 2 2 2 3 6" xfId="2529" xr:uid="{00000000-0005-0000-0000-000044140000}"/>
    <cellStyle name="Normal 4 3 2 2 2 3 6 2" xfId="6812" xr:uid="{00000000-0005-0000-0000-000045140000}"/>
    <cellStyle name="Normal 4 3 2 2 2 3 6 2 2" xfId="15262" xr:uid="{F6561775-2E46-45FC-B37B-A40DD1CEC7F5}"/>
    <cellStyle name="Normal 4 3 2 2 2 3 6 2 2 2" xfId="41436" xr:uid="{FBE7443C-90A7-441F-90A5-9D0232AE7627}"/>
    <cellStyle name="Normal 4 3 2 2 2 3 6 2 3" xfId="32157" xr:uid="{A2247A38-A853-4829-A07F-D4989CBD0FB4}"/>
    <cellStyle name="Normal 4 3 2 2 2 3 6 2 4" xfId="23709" xr:uid="{85B1A16A-2D00-4D05-B5D2-F997CA24F6E0}"/>
    <cellStyle name="Normal 4 3 2 2 2 3 6 3" xfId="11044" xr:uid="{FA38BCCB-C4B2-49BD-88F8-35E8C0077DFB}"/>
    <cellStyle name="Normal 4 3 2 2 2 3 6 3 2" xfId="37219" xr:uid="{C45C7EC7-2CDB-4149-B0E6-D4213C0301C5}"/>
    <cellStyle name="Normal 4 3 2 2 2 3 6 4" xfId="27939" xr:uid="{13E57DFC-C6FC-433E-953A-6411492754C6}"/>
    <cellStyle name="Normal 4 3 2 2 2 3 6 5" xfId="19492" xr:uid="{91499484-E931-47DB-97F7-EE4C7F3CFE66}"/>
    <cellStyle name="Normal 4 3 2 2 2 3 7" xfId="4747" xr:uid="{00000000-0005-0000-0000-000046140000}"/>
    <cellStyle name="Normal 4 3 2 2 2 3 7 2" xfId="13197" xr:uid="{07BDE470-E283-4A86-9577-8A18AF8BFAE0}"/>
    <cellStyle name="Normal 4 3 2 2 2 3 7 2 2" xfId="39371" xr:uid="{0A430960-E6F0-44E9-BD8D-01089E4F2BF6}"/>
    <cellStyle name="Normal 4 3 2 2 2 3 7 3" xfId="30092" xr:uid="{08B00163-5727-4B8B-8799-BD6B131F0E8A}"/>
    <cellStyle name="Normal 4 3 2 2 2 3 7 4" xfId="21644" xr:uid="{57CFA9F9-3647-4446-97CA-632B89E4E128}"/>
    <cellStyle name="Normal 4 3 2 2 2 3 8" xfId="8979" xr:uid="{D3C7A94C-4226-4A9A-8418-65B50E65B50A}"/>
    <cellStyle name="Normal 4 3 2 2 2 3 8 2" xfId="35154" xr:uid="{1717CEC7-FDA3-4851-9B3D-487214C548FB}"/>
    <cellStyle name="Normal 4 3 2 2 2 3 9" xfId="34321" xr:uid="{33CAD043-E9D5-4D08-95B0-C86219E99CE2}"/>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64B74BA0-5EFE-4B5F-A24A-E269D7DD2D6F}"/>
    <cellStyle name="Normal 4 3 2 2 2 4 2 2 2 2" xfId="41926" xr:uid="{0C436CE7-A155-49E7-9ED8-B77E0E6FF5FF}"/>
    <cellStyle name="Normal 4 3 2 2 2 4 2 2 3" xfId="32647" xr:uid="{5F7F7F20-00D9-46D8-87A4-92452CC3F291}"/>
    <cellStyle name="Normal 4 3 2 2 2 4 2 2 4" xfId="24199" xr:uid="{5E73F325-1ECB-4F81-B496-72E4D67177A4}"/>
    <cellStyle name="Normal 4 3 2 2 2 4 2 3" xfId="11534" xr:uid="{80F2CDA3-9C9F-4049-9948-09E5157D2365}"/>
    <cellStyle name="Normal 4 3 2 2 2 4 2 3 2" xfId="37709" xr:uid="{6801DE9C-8A6F-461E-A9F7-F9CB63F86C5B}"/>
    <cellStyle name="Normal 4 3 2 2 2 4 2 4" xfId="28429" xr:uid="{06FE948F-3EB0-4E70-8699-DEB0EF9AF1A1}"/>
    <cellStyle name="Normal 4 3 2 2 2 4 2 5" xfId="19982" xr:uid="{511569FB-CC88-4C77-91F7-E661DE895F21}"/>
    <cellStyle name="Normal 4 3 2 2 2 4 3" xfId="5157" xr:uid="{00000000-0005-0000-0000-00004A140000}"/>
    <cellStyle name="Normal 4 3 2 2 2 4 3 2" xfId="13607" xr:uid="{018C88A1-5D24-4731-B5CF-0E109A8610A4}"/>
    <cellStyle name="Normal 4 3 2 2 2 4 3 2 2" xfId="39781" xr:uid="{51733913-D156-4C40-A491-5E8201269A01}"/>
    <cellStyle name="Normal 4 3 2 2 2 4 3 3" xfId="30502" xr:uid="{E8E29FF2-A46F-48F3-887C-5E255DD563DB}"/>
    <cellStyle name="Normal 4 3 2 2 2 4 3 4" xfId="22054" xr:uid="{2F7F8AB2-8D1C-4E91-B6AE-80E557EE034F}"/>
    <cellStyle name="Normal 4 3 2 2 2 4 4" xfId="9389" xr:uid="{D27CC8BC-5B13-44FD-B34A-CDC63ED0232C}"/>
    <cellStyle name="Normal 4 3 2 2 2 4 4 2" xfId="35564" xr:uid="{B0BD0201-5DD8-4FC4-AABC-1B814ED208F0}"/>
    <cellStyle name="Normal 4 3 2 2 2 4 5" xfId="34736" xr:uid="{FE434F6C-0B6B-482D-AC3C-894FA0569FA6}"/>
    <cellStyle name="Normal 4 3 2 2 2 4 6" xfId="26284" xr:uid="{E713DA93-1F4C-40E3-9D4F-0E04610988D0}"/>
    <cellStyle name="Normal 4 3 2 2 2 4 7" xfId="17837" xr:uid="{2EDCDD27-5AA4-4ECE-85D8-BEF42124BC2E}"/>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899397BF-476C-432A-A71F-423C296E2D3A}"/>
    <cellStyle name="Normal 4 3 2 2 2 5 2 2 2 2" xfId="42339" xr:uid="{1E537403-C444-4455-8520-13F659E4AB32}"/>
    <cellStyle name="Normal 4 3 2 2 2 5 2 2 3" xfId="33060" xr:uid="{81365CB2-C6D1-4713-8917-2E5246597AB9}"/>
    <cellStyle name="Normal 4 3 2 2 2 5 2 2 4" xfId="24612" xr:uid="{B398A55E-C653-4101-A0B3-264101167AF3}"/>
    <cellStyle name="Normal 4 3 2 2 2 5 2 3" xfId="11947" xr:uid="{F49C736F-C1F9-4318-B7BA-BEF3E89BE06D}"/>
    <cellStyle name="Normal 4 3 2 2 2 5 2 3 2" xfId="38122" xr:uid="{6FB2046D-ACDC-4E60-90BB-AE96685A9C55}"/>
    <cellStyle name="Normal 4 3 2 2 2 5 2 4" xfId="28842" xr:uid="{0285174D-C0DC-4850-91DC-B30898AD70B3}"/>
    <cellStyle name="Normal 4 3 2 2 2 5 2 5" xfId="20395" xr:uid="{98C7A6E4-61D0-40F7-833C-B1AF83A2445F}"/>
    <cellStyle name="Normal 4 3 2 2 2 5 3" xfId="5570" xr:uid="{00000000-0005-0000-0000-00004E140000}"/>
    <cellStyle name="Normal 4 3 2 2 2 5 3 2" xfId="14020" xr:uid="{41CAD400-554B-49C1-9AFA-DF44D1FF3E78}"/>
    <cellStyle name="Normal 4 3 2 2 2 5 3 2 2" xfId="40194" xr:uid="{E557DD7F-56D4-4C17-9586-BA28B7D87F69}"/>
    <cellStyle name="Normal 4 3 2 2 2 5 3 3" xfId="30915" xr:uid="{F447394A-4DB7-4681-ADB4-27CA15EE93CE}"/>
    <cellStyle name="Normal 4 3 2 2 2 5 3 4" xfId="22467" xr:uid="{2C758816-C4B6-47C3-A717-73698F03BFBB}"/>
    <cellStyle name="Normal 4 3 2 2 2 5 4" xfId="9802" xr:uid="{2678BF3E-3BCD-4007-9E90-02A38B9D35C2}"/>
    <cellStyle name="Normal 4 3 2 2 2 5 4 2" xfId="35977" xr:uid="{EAC0427F-05AE-4B30-87D4-68D1C2AE30B4}"/>
    <cellStyle name="Normal 4 3 2 2 2 5 5" xfId="26697" xr:uid="{6A0261B1-7935-48F2-A45B-17C81071C59A}"/>
    <cellStyle name="Normal 4 3 2 2 2 5 6" xfId="18250" xr:uid="{99E1FC23-63CD-47DB-B136-6EFDDA9BF646}"/>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CE75E1CE-406D-4D7E-B679-A1809572EBDD}"/>
    <cellStyle name="Normal 4 3 2 2 2 6 2 2 2 2" xfId="42752" xr:uid="{97D891CB-5615-4360-A177-A5A7C53B676A}"/>
    <cellStyle name="Normal 4 3 2 2 2 6 2 2 3" xfId="33473" xr:uid="{E08D251E-86F2-43B9-B7F9-7BF48309CD77}"/>
    <cellStyle name="Normal 4 3 2 2 2 6 2 2 4" xfId="25025" xr:uid="{19C3AE0C-DA51-488B-8443-F3339BA55A14}"/>
    <cellStyle name="Normal 4 3 2 2 2 6 2 3" xfId="12360" xr:uid="{DDE8F03C-7F9D-4C48-B74C-1B25A0605B4E}"/>
    <cellStyle name="Normal 4 3 2 2 2 6 2 3 2" xfId="38535" xr:uid="{E171368B-48AA-4C55-A7EB-22745EEC37BC}"/>
    <cellStyle name="Normal 4 3 2 2 2 6 2 4" xfId="29255" xr:uid="{F07A42AC-306A-41E2-8BA3-641D9CD03A40}"/>
    <cellStyle name="Normal 4 3 2 2 2 6 2 5" xfId="20808" xr:uid="{DC39FF29-8AF4-4E8E-84E6-95A251AAD3C8}"/>
    <cellStyle name="Normal 4 3 2 2 2 6 3" xfId="5983" xr:uid="{00000000-0005-0000-0000-000052140000}"/>
    <cellStyle name="Normal 4 3 2 2 2 6 3 2" xfId="14433" xr:uid="{EADCBF89-D3A6-49F5-8361-933B66D84C43}"/>
    <cellStyle name="Normal 4 3 2 2 2 6 3 2 2" xfId="40607" xr:uid="{C1692A61-EC68-47D8-B48B-1544E9D5F6E8}"/>
    <cellStyle name="Normal 4 3 2 2 2 6 3 3" xfId="31328" xr:uid="{5A68599C-DDFA-4E1E-8704-BB11B2027ACA}"/>
    <cellStyle name="Normal 4 3 2 2 2 6 3 4" xfId="22880" xr:uid="{FC7FC219-6380-4C7E-8149-8DCFA30B34A0}"/>
    <cellStyle name="Normal 4 3 2 2 2 6 4" xfId="10215" xr:uid="{C3C061AE-1D20-4BAC-AEF9-BBECC80215A9}"/>
    <cellStyle name="Normal 4 3 2 2 2 6 4 2" xfId="36390" xr:uid="{68A55236-FD6D-4C8F-96A3-F8CCEE2E0ECB}"/>
    <cellStyle name="Normal 4 3 2 2 2 6 5" xfId="27110" xr:uid="{E49CD8F6-F8AC-4C88-811F-D057630035AB}"/>
    <cellStyle name="Normal 4 3 2 2 2 6 6" xfId="18663" xr:uid="{42ACC6AE-AAD8-4644-A962-904A9413366A}"/>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C1B921B3-F94F-47AE-BA2E-78B02DCAF13A}"/>
    <cellStyle name="Normal 4 3 2 2 2 7 2 2 2 2" xfId="43165" xr:uid="{8FE629E1-6FC7-42AC-A8AA-128AB22CA325}"/>
    <cellStyle name="Normal 4 3 2 2 2 7 2 2 3" xfId="33886" xr:uid="{7A0FFDFD-9DB4-4290-8519-3C475089CC40}"/>
    <cellStyle name="Normal 4 3 2 2 2 7 2 2 4" xfId="25438" xr:uid="{51D7DCAF-C625-49DA-97C6-5A5EE89F0975}"/>
    <cellStyle name="Normal 4 3 2 2 2 7 2 3" xfId="12773" xr:uid="{D2866D3C-0E34-4F1D-BC56-8B9A19326C5A}"/>
    <cellStyle name="Normal 4 3 2 2 2 7 2 3 2" xfId="38948" xr:uid="{7B3F097F-86D2-4D83-9E70-FBD6D6C892B7}"/>
    <cellStyle name="Normal 4 3 2 2 2 7 2 4" xfId="29668" xr:uid="{AA3D0024-BD1D-4E22-BF03-F3E072BBDC4C}"/>
    <cellStyle name="Normal 4 3 2 2 2 7 2 5" xfId="21221" xr:uid="{7BCA1EFA-67F5-4A4E-85A9-A91E5836A0FB}"/>
    <cellStyle name="Normal 4 3 2 2 2 7 3" xfId="6396" xr:uid="{00000000-0005-0000-0000-000056140000}"/>
    <cellStyle name="Normal 4 3 2 2 2 7 3 2" xfId="14846" xr:uid="{B6BF16B9-A8F7-424D-A929-9D1E98EC1156}"/>
    <cellStyle name="Normal 4 3 2 2 2 7 3 2 2" xfId="41020" xr:uid="{F3C04C51-D237-47E2-A5C1-969562A2581B}"/>
    <cellStyle name="Normal 4 3 2 2 2 7 3 3" xfId="31741" xr:uid="{DC20E1A4-D6B0-44AF-ABDD-360487039235}"/>
    <cellStyle name="Normal 4 3 2 2 2 7 3 4" xfId="23293" xr:uid="{996BB8DF-4EFB-4754-BDF2-928314504B56}"/>
    <cellStyle name="Normal 4 3 2 2 2 7 4" xfId="10628" xr:uid="{DA8CE0B9-9DCF-43CD-9ABF-CB8E20732E5A}"/>
    <cellStyle name="Normal 4 3 2 2 2 7 4 2" xfId="36803" xr:uid="{D8D8CB55-2F1C-4E4D-8222-92D9560C90B1}"/>
    <cellStyle name="Normal 4 3 2 2 2 7 5" xfId="27523" xr:uid="{C8BCADCE-8E12-47FA-8490-ACD28D5098AB}"/>
    <cellStyle name="Normal 4 3 2 2 2 7 6" xfId="19076" xr:uid="{C1B9DCA6-FB16-4D3F-A108-31989D126A76}"/>
    <cellStyle name="Normal 4 3 2 2 2 8" xfId="2526" xr:uid="{00000000-0005-0000-0000-000057140000}"/>
    <cellStyle name="Normal 4 3 2 2 2 8 2" xfId="6809" xr:uid="{00000000-0005-0000-0000-000058140000}"/>
    <cellStyle name="Normal 4 3 2 2 2 8 2 2" xfId="15259" xr:uid="{C455AB6F-44F3-4F70-ABEA-975BED18602B}"/>
    <cellStyle name="Normal 4 3 2 2 2 8 2 2 2" xfId="41433" xr:uid="{A0994422-1779-4013-9AEC-C739FBD1DF2F}"/>
    <cellStyle name="Normal 4 3 2 2 2 8 2 3" xfId="32154" xr:uid="{E3247731-3F14-4040-9212-1AF752AC09DC}"/>
    <cellStyle name="Normal 4 3 2 2 2 8 2 4" xfId="23706" xr:uid="{DF36EE9B-2BAF-492B-B413-500F1B0E2F48}"/>
    <cellStyle name="Normal 4 3 2 2 2 8 3" xfId="11041" xr:uid="{7B9FD436-7490-41A2-B5D2-1197A230F13F}"/>
    <cellStyle name="Normal 4 3 2 2 2 8 3 2" xfId="37216" xr:uid="{C2E40CCD-1E31-485B-A3F8-66D0C29A5B4D}"/>
    <cellStyle name="Normal 4 3 2 2 2 8 4" xfId="27936" xr:uid="{6F68D821-8519-42B4-B971-2C99438BFC57}"/>
    <cellStyle name="Normal 4 3 2 2 2 8 5" xfId="19489" xr:uid="{597C8B39-D1BF-438A-886F-626B9243E26D}"/>
    <cellStyle name="Normal 4 3 2 2 2 9" xfId="4744" xr:uid="{00000000-0005-0000-0000-000059140000}"/>
    <cellStyle name="Normal 4 3 2 2 2 9 2" xfId="13194" xr:uid="{A69A8377-B022-484B-A600-63778739B419}"/>
    <cellStyle name="Normal 4 3 2 2 2 9 2 2" xfId="39368" xr:uid="{E266491E-57CB-4CEA-8167-CE596E0BECDC}"/>
    <cellStyle name="Normal 4 3 2 2 2 9 3" xfId="30089" xr:uid="{6979C02F-257F-4BE7-AEC4-19CBC062BE0A}"/>
    <cellStyle name="Normal 4 3 2 2 2 9 4" xfId="21641" xr:uid="{468C31CC-FC6B-470F-838C-01B49672D2E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818B72FD-609F-41C3-B9C9-4656BEDC563C}"/>
    <cellStyle name="Normal 4 3 3 10 2" xfId="35155" xr:uid="{F0AC7379-B522-48BB-A79D-5BDBD5006D2A}"/>
    <cellStyle name="Normal 4 3 3 11" xfId="34322" xr:uid="{3570631A-6F60-4B13-9F57-82CE05CB9003}"/>
    <cellStyle name="Normal 4 3 3 12" xfId="25875" xr:uid="{9B6C8925-289B-41CD-A332-026F05466B4D}"/>
    <cellStyle name="Normal 4 3 3 13" xfId="17428" xr:uid="{16453490-8B56-48EF-8157-7D14E8965722}"/>
    <cellStyle name="Normal 4 3 3 2" xfId="375" xr:uid="{00000000-0005-0000-0000-00005E140000}"/>
    <cellStyle name="Normal 4 3 3 2 10" xfId="34323" xr:uid="{4C52DF2C-CDAD-4CA1-B29E-D7DF7A559840}"/>
    <cellStyle name="Normal 4 3 3 2 11" xfId="25876" xr:uid="{146D0AF8-A31A-4A63-AB17-365A83891337}"/>
    <cellStyle name="Normal 4 3 3 2 12" xfId="17429" xr:uid="{D27FEDED-95EB-4EE7-9E60-8B25F108ECFB}"/>
    <cellStyle name="Normal 4 3 3 2 2" xfId="376" xr:uid="{00000000-0005-0000-0000-00005F140000}"/>
    <cellStyle name="Normal 4 3 3 2 2 10" xfId="25877" xr:uid="{82C0C690-2A14-44DA-A8E5-F7D1AFEEDD57}"/>
    <cellStyle name="Normal 4 3 3 2 2 11" xfId="17430" xr:uid="{0BF2FECE-0C06-4506-8D78-4F7CE2B7A9C8}"/>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CFD07A6D-45EE-46DC-8761-B985863BF81E}"/>
    <cellStyle name="Normal 4 3 3 2 2 2 2 2 2 2" xfId="41932" xr:uid="{61F7851D-AD99-4DB3-AECF-86678DE10EF2}"/>
    <cellStyle name="Normal 4 3 3 2 2 2 2 2 3" xfId="32653" xr:uid="{63401FA7-8C99-430D-B542-7B47B6B0FDD7}"/>
    <cellStyle name="Normal 4 3 3 2 2 2 2 2 4" xfId="24205" xr:uid="{1D12BB62-4A2E-4C09-8E38-A45B73A02261}"/>
    <cellStyle name="Normal 4 3 3 2 2 2 2 3" xfId="11540" xr:uid="{EFDDD772-36D6-4257-890D-51C17C5297BC}"/>
    <cellStyle name="Normal 4 3 3 2 2 2 2 3 2" xfId="37715" xr:uid="{A4A5ECF5-8BBD-495B-9FA0-2A0C43F9937B}"/>
    <cellStyle name="Normal 4 3 3 2 2 2 2 4" xfId="28435" xr:uid="{F0F08E0E-50B1-4B16-9795-2907F1AD8CC2}"/>
    <cellStyle name="Normal 4 3 3 2 2 2 2 5" xfId="19988" xr:uid="{7341C356-5866-45C9-9313-2250629B298A}"/>
    <cellStyle name="Normal 4 3 3 2 2 2 3" xfId="5163" xr:uid="{00000000-0005-0000-0000-000063140000}"/>
    <cellStyle name="Normal 4 3 3 2 2 2 3 2" xfId="13613" xr:uid="{625BB6E5-DA55-4EFE-896A-2E5E2197ED56}"/>
    <cellStyle name="Normal 4 3 3 2 2 2 3 2 2" xfId="39787" xr:uid="{0FCDE7BA-1C8E-41DB-9D94-D6CEF0F16429}"/>
    <cellStyle name="Normal 4 3 3 2 2 2 3 3" xfId="30508" xr:uid="{FBB54EF5-E15A-42C0-AE1D-8B314C7E470D}"/>
    <cellStyle name="Normal 4 3 3 2 2 2 3 4" xfId="22060" xr:uid="{46AA47E3-D0FE-474D-B0FE-1054F09217E4}"/>
    <cellStyle name="Normal 4 3 3 2 2 2 4" xfId="9395" xr:uid="{31F33417-AEAD-45E8-85BE-1712BB6D5CD0}"/>
    <cellStyle name="Normal 4 3 3 2 2 2 4 2" xfId="35570" xr:uid="{98590796-1762-4D04-B9BF-C466B0FE087D}"/>
    <cellStyle name="Normal 4 3 3 2 2 2 5" xfId="34742" xr:uid="{A0DC4727-3621-440B-BED5-8F6C17E113B0}"/>
    <cellStyle name="Normal 4 3 3 2 2 2 6" xfId="26290" xr:uid="{4F232ECC-EDA1-442B-8DB8-B20C181F8C81}"/>
    <cellStyle name="Normal 4 3 3 2 2 2 7" xfId="17843" xr:uid="{24A99CFE-406F-49C2-90FB-9FDA779CB035}"/>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4E51AAC9-1331-49FE-8B9E-FC17427C8AD2}"/>
    <cellStyle name="Normal 4 3 3 2 2 3 2 2 2 2" xfId="42345" xr:uid="{2836D5C4-E133-4473-B9C4-3EA76C420919}"/>
    <cellStyle name="Normal 4 3 3 2 2 3 2 2 3" xfId="33066" xr:uid="{7EE8A129-5DBD-4AED-A43B-89E2BA91B43D}"/>
    <cellStyle name="Normal 4 3 3 2 2 3 2 2 4" xfId="24618" xr:uid="{F929721F-7386-417C-895D-56E9840268BE}"/>
    <cellStyle name="Normal 4 3 3 2 2 3 2 3" xfId="11953" xr:uid="{2AF85DC6-ACA1-4274-93EF-6FD8CD4B0402}"/>
    <cellStyle name="Normal 4 3 3 2 2 3 2 3 2" xfId="38128" xr:uid="{0E73C677-C56E-4026-88AE-7E5375F436A4}"/>
    <cellStyle name="Normal 4 3 3 2 2 3 2 4" xfId="28848" xr:uid="{AA285406-F752-49D0-8AE4-C1CDB8AE75CF}"/>
    <cellStyle name="Normal 4 3 3 2 2 3 2 5" xfId="20401" xr:uid="{AD9DB6D7-2039-4EA6-95BE-0FAC9D991A20}"/>
    <cellStyle name="Normal 4 3 3 2 2 3 3" xfId="5576" xr:uid="{00000000-0005-0000-0000-000067140000}"/>
    <cellStyle name="Normal 4 3 3 2 2 3 3 2" xfId="14026" xr:uid="{C059415C-3D0E-4F60-B3CB-D78EE2D238AB}"/>
    <cellStyle name="Normal 4 3 3 2 2 3 3 2 2" xfId="40200" xr:uid="{6D602BBE-8907-47DD-A3B4-D4978F976815}"/>
    <cellStyle name="Normal 4 3 3 2 2 3 3 3" xfId="30921" xr:uid="{5369274E-2775-4CB0-A797-99AC7B07E043}"/>
    <cellStyle name="Normal 4 3 3 2 2 3 3 4" xfId="22473" xr:uid="{9E9664A5-FDF6-41DF-B702-97406EE5003F}"/>
    <cellStyle name="Normal 4 3 3 2 2 3 4" xfId="9808" xr:uid="{8A959A5C-A213-4861-B063-E49CF4877C8F}"/>
    <cellStyle name="Normal 4 3 3 2 2 3 4 2" xfId="35983" xr:uid="{2F4FC12E-2077-4C46-ABED-E03BEB77E61F}"/>
    <cellStyle name="Normal 4 3 3 2 2 3 5" xfId="26703" xr:uid="{9DDB5673-9679-49B3-BCA9-E6B74A44BD88}"/>
    <cellStyle name="Normal 4 3 3 2 2 3 6" xfId="18256" xr:uid="{2DF1ED19-4C9F-4A10-A230-128C681D047D}"/>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18E1E1B1-BB0B-4CF3-BFCD-433F3318E1A2}"/>
    <cellStyle name="Normal 4 3 3 2 2 4 2 2 2 2" xfId="42758" xr:uid="{311ED53C-4EA1-4EFB-BA3B-77853CD8313C}"/>
    <cellStyle name="Normal 4 3 3 2 2 4 2 2 3" xfId="33479" xr:uid="{DA9D9BBA-AFF7-4699-A7FC-5502E74C7B18}"/>
    <cellStyle name="Normal 4 3 3 2 2 4 2 2 4" xfId="25031" xr:uid="{A1DBB96B-B5B4-4E90-9D96-850EDDC4B824}"/>
    <cellStyle name="Normal 4 3 3 2 2 4 2 3" xfId="12366" xr:uid="{F25FB3FC-00CE-4E7D-A62C-7BEA59969DC0}"/>
    <cellStyle name="Normal 4 3 3 2 2 4 2 3 2" xfId="38541" xr:uid="{FFCCB001-7FBA-4F79-BFCC-E5DFF326B548}"/>
    <cellStyle name="Normal 4 3 3 2 2 4 2 4" xfId="29261" xr:uid="{EE38D042-BAD4-47DE-9F2F-4B494D0D08B8}"/>
    <cellStyle name="Normal 4 3 3 2 2 4 2 5" xfId="20814" xr:uid="{F7D3328B-3DA5-400D-9D64-EFE4E902DCAA}"/>
    <cellStyle name="Normal 4 3 3 2 2 4 3" xfId="5989" xr:uid="{00000000-0005-0000-0000-00006B140000}"/>
    <cellStyle name="Normal 4 3 3 2 2 4 3 2" xfId="14439" xr:uid="{CF307178-9E4F-4C99-9DCE-134111B0236D}"/>
    <cellStyle name="Normal 4 3 3 2 2 4 3 2 2" xfId="40613" xr:uid="{1DD18BA5-9B54-4BD5-B1EC-7965B10609F0}"/>
    <cellStyle name="Normal 4 3 3 2 2 4 3 3" xfId="31334" xr:uid="{73E29C4F-7B61-454B-887B-05740F5F1642}"/>
    <cellStyle name="Normal 4 3 3 2 2 4 3 4" xfId="22886" xr:uid="{EF411358-0CF0-4C28-89A3-3434677DCB7C}"/>
    <cellStyle name="Normal 4 3 3 2 2 4 4" xfId="10221" xr:uid="{4EDC276A-9EEA-4A6D-BEF9-50C79E8B9916}"/>
    <cellStyle name="Normal 4 3 3 2 2 4 4 2" xfId="36396" xr:uid="{4F02DE17-64A2-4C57-BA39-5FBDF9774F46}"/>
    <cellStyle name="Normal 4 3 3 2 2 4 5" xfId="27116" xr:uid="{955A68C6-A90B-4583-807A-86446943BA56}"/>
    <cellStyle name="Normal 4 3 3 2 2 4 6" xfId="18669" xr:uid="{0A28546A-F098-4AE3-B059-8DACAC270F29}"/>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2983E52C-527A-4F87-9037-9DB00F54B5A3}"/>
    <cellStyle name="Normal 4 3 3 2 2 5 2 2 2 2" xfId="43171" xr:uid="{9FF52F64-D0EB-4D11-8DB9-9FDF3637677D}"/>
    <cellStyle name="Normal 4 3 3 2 2 5 2 2 3" xfId="33892" xr:uid="{98EE3C4F-62D6-47B3-9D26-758104B5A99D}"/>
    <cellStyle name="Normal 4 3 3 2 2 5 2 2 4" xfId="25444" xr:uid="{497D9096-74A4-4086-850D-23E169C474C9}"/>
    <cellStyle name="Normal 4 3 3 2 2 5 2 3" xfId="12779" xr:uid="{02AC0157-7D93-4B88-8346-6E677457CADB}"/>
    <cellStyle name="Normal 4 3 3 2 2 5 2 3 2" xfId="38954" xr:uid="{0100C8C5-B1FE-4422-AD5B-FCFB35267B76}"/>
    <cellStyle name="Normal 4 3 3 2 2 5 2 4" xfId="29674" xr:uid="{547689AF-90B2-4BBE-A66B-FC55B827A6C9}"/>
    <cellStyle name="Normal 4 3 3 2 2 5 2 5" xfId="21227" xr:uid="{D29A9038-DCD5-4042-B336-84B25FB2CAB8}"/>
    <cellStyle name="Normal 4 3 3 2 2 5 3" xfId="6402" xr:uid="{00000000-0005-0000-0000-00006F140000}"/>
    <cellStyle name="Normal 4 3 3 2 2 5 3 2" xfId="14852" xr:uid="{09D932DB-089B-4D60-8DE8-6808EFD346F2}"/>
    <cellStyle name="Normal 4 3 3 2 2 5 3 2 2" xfId="41026" xr:uid="{C40AD7AC-8BC4-4835-AC46-CF58EA761310}"/>
    <cellStyle name="Normal 4 3 3 2 2 5 3 3" xfId="31747" xr:uid="{266FF383-55B4-461D-973D-99BA6C9C4295}"/>
    <cellStyle name="Normal 4 3 3 2 2 5 3 4" xfId="23299" xr:uid="{9CF49D61-7399-43E7-846F-68E5E00F4B17}"/>
    <cellStyle name="Normal 4 3 3 2 2 5 4" xfId="10634" xr:uid="{B8BEAE3D-F402-4B00-AF09-D12A6D1CC86E}"/>
    <cellStyle name="Normal 4 3 3 2 2 5 4 2" xfId="36809" xr:uid="{0796DE35-04BF-4F0A-95CA-AC231D6FCCBD}"/>
    <cellStyle name="Normal 4 3 3 2 2 5 5" xfId="27529" xr:uid="{F5E22DC0-1BFC-41BF-B96A-382F4ADA7153}"/>
    <cellStyle name="Normal 4 3 3 2 2 5 6" xfId="19082" xr:uid="{C04490E4-6AB3-41BC-9E85-959EB32F413B}"/>
    <cellStyle name="Normal 4 3 3 2 2 6" xfId="2532" xr:uid="{00000000-0005-0000-0000-000070140000}"/>
    <cellStyle name="Normal 4 3 3 2 2 6 2" xfId="6815" xr:uid="{00000000-0005-0000-0000-000071140000}"/>
    <cellStyle name="Normal 4 3 3 2 2 6 2 2" xfId="15265" xr:uid="{327578BC-4CAE-447A-AE0A-EF7640621CC8}"/>
    <cellStyle name="Normal 4 3 3 2 2 6 2 2 2" xfId="41439" xr:uid="{E06472F3-9DDE-4E84-B12D-8F81EFC1E8BD}"/>
    <cellStyle name="Normal 4 3 3 2 2 6 2 3" xfId="32160" xr:uid="{5EA7BED4-8C7B-4FD4-80F9-2BFFA9C158C7}"/>
    <cellStyle name="Normal 4 3 3 2 2 6 2 4" xfId="23712" xr:uid="{0D144C3B-54FC-432E-9D99-A6863DA77BB9}"/>
    <cellStyle name="Normal 4 3 3 2 2 6 3" xfId="11047" xr:uid="{D07161C8-1EAA-4C82-A959-498D25A769F1}"/>
    <cellStyle name="Normal 4 3 3 2 2 6 3 2" xfId="37222" xr:uid="{0D912A0D-844C-4157-8D9A-C4A3DE6F85D6}"/>
    <cellStyle name="Normal 4 3 3 2 2 6 4" xfId="27942" xr:uid="{C67D4FC2-6782-4610-A350-1D9D6D165AA8}"/>
    <cellStyle name="Normal 4 3 3 2 2 6 5" xfId="19495" xr:uid="{F03B179D-7F1A-4002-8303-CEE0242AE163}"/>
    <cellStyle name="Normal 4 3 3 2 2 7" xfId="4750" xr:uid="{00000000-0005-0000-0000-000072140000}"/>
    <cellStyle name="Normal 4 3 3 2 2 7 2" xfId="13200" xr:uid="{82554948-A7CE-40C9-8FFE-65690BED917B}"/>
    <cellStyle name="Normal 4 3 3 2 2 7 2 2" xfId="39374" xr:uid="{6C17FB45-67D8-4A64-B89E-485B5475B7FE}"/>
    <cellStyle name="Normal 4 3 3 2 2 7 3" xfId="30095" xr:uid="{6F2D5CF6-E4D8-436F-82B7-726DFA36AB3D}"/>
    <cellStyle name="Normal 4 3 3 2 2 7 4" xfId="21647" xr:uid="{9DF297B8-0B0A-4710-8A30-2B4A6F86BAF4}"/>
    <cellStyle name="Normal 4 3 3 2 2 8" xfId="8982" xr:uid="{15EA8D32-2940-4A84-AEE2-1D4DF6C49C29}"/>
    <cellStyle name="Normal 4 3 3 2 2 8 2" xfId="35157" xr:uid="{A58662BE-A703-4112-A929-6B3001AEF3A2}"/>
    <cellStyle name="Normal 4 3 3 2 2 9" xfId="34324" xr:uid="{EF6EB9F9-C649-4683-80D6-2DC61557331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FD2E8142-FCE4-4BBB-B680-AE3B97A9233F}"/>
    <cellStyle name="Normal 4 3 3 2 3 2 2 2 2" xfId="41931" xr:uid="{0906FAAD-2E48-4F49-839D-87E8DB020DBC}"/>
    <cellStyle name="Normal 4 3 3 2 3 2 2 3" xfId="32652" xr:uid="{A630B15B-6ECA-43AD-AAE2-69C441F3E084}"/>
    <cellStyle name="Normal 4 3 3 2 3 2 2 4" xfId="24204" xr:uid="{71DD69BB-8017-45CD-AAAB-0F60BFA00D60}"/>
    <cellStyle name="Normal 4 3 3 2 3 2 3" xfId="11539" xr:uid="{5CD4B5A8-7882-4ECF-B69F-43B41EAAEE35}"/>
    <cellStyle name="Normal 4 3 3 2 3 2 3 2" xfId="37714" xr:uid="{318A2413-3F66-4492-AFEB-FA7CA85B8910}"/>
    <cellStyle name="Normal 4 3 3 2 3 2 4" xfId="28434" xr:uid="{014B75A0-3177-45BF-AF9B-7CDA87E67DF6}"/>
    <cellStyle name="Normal 4 3 3 2 3 2 5" xfId="19987" xr:uid="{537E7A28-03B7-45BE-BA0D-69A76BD30149}"/>
    <cellStyle name="Normal 4 3 3 2 3 3" xfId="5162" xr:uid="{00000000-0005-0000-0000-000076140000}"/>
    <cellStyle name="Normal 4 3 3 2 3 3 2" xfId="13612" xr:uid="{23B9F95D-00F6-4724-957B-FBEFDCB239AD}"/>
    <cellStyle name="Normal 4 3 3 2 3 3 2 2" xfId="39786" xr:uid="{CE35E138-FFAF-4DB2-A075-AF027F8474B8}"/>
    <cellStyle name="Normal 4 3 3 2 3 3 3" xfId="30507" xr:uid="{FBA1501E-D7C1-4DFD-A2BF-7015AB924061}"/>
    <cellStyle name="Normal 4 3 3 2 3 3 4" xfId="22059" xr:uid="{D15EE9CB-928A-42A3-BAF7-03B3EABADA4C}"/>
    <cellStyle name="Normal 4 3 3 2 3 4" xfId="9394" xr:uid="{FBC441F7-2DF4-4970-8FD0-00A7E75F829A}"/>
    <cellStyle name="Normal 4 3 3 2 3 4 2" xfId="35569" xr:uid="{ED0F9EA0-575F-4ABD-803E-FDC3B8943AD5}"/>
    <cellStyle name="Normal 4 3 3 2 3 5" xfId="34741" xr:uid="{72615DB6-49B8-4A4F-B76D-46BB89EE422A}"/>
    <cellStyle name="Normal 4 3 3 2 3 6" xfId="26289" xr:uid="{5BF64F32-A513-4895-AE86-BFC1E0B78097}"/>
    <cellStyle name="Normal 4 3 3 2 3 7" xfId="17842" xr:uid="{AC69328A-7AE6-451E-85ED-79B222A872D4}"/>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FF2B874A-42E3-4DCD-A971-11F1134B37B6}"/>
    <cellStyle name="Normal 4 3 3 2 4 2 2 2 2" xfId="42344" xr:uid="{637DC9BE-2417-4649-B39E-3514588C1D47}"/>
    <cellStyle name="Normal 4 3 3 2 4 2 2 3" xfId="33065" xr:uid="{DB70B645-EA0A-4552-AC1A-FD469A0A1996}"/>
    <cellStyle name="Normal 4 3 3 2 4 2 2 4" xfId="24617" xr:uid="{4B94067F-0DA9-47F7-BCC8-799771316D91}"/>
    <cellStyle name="Normal 4 3 3 2 4 2 3" xfId="11952" xr:uid="{9BAFB0DC-9658-4477-AF7E-3BCA88083C0E}"/>
    <cellStyle name="Normal 4 3 3 2 4 2 3 2" xfId="38127" xr:uid="{89C5D2E9-75DE-4C70-BC62-9E4E972DF427}"/>
    <cellStyle name="Normal 4 3 3 2 4 2 4" xfId="28847" xr:uid="{F5F2309D-E8FE-446A-AFA3-88819BD6D713}"/>
    <cellStyle name="Normal 4 3 3 2 4 2 5" xfId="20400" xr:uid="{C82953EB-A1DE-482B-843F-3A91389F6358}"/>
    <cellStyle name="Normal 4 3 3 2 4 3" xfId="5575" xr:uid="{00000000-0005-0000-0000-00007A140000}"/>
    <cellStyle name="Normal 4 3 3 2 4 3 2" xfId="14025" xr:uid="{CB0BF0FC-44BC-4E74-B670-8893F84C6892}"/>
    <cellStyle name="Normal 4 3 3 2 4 3 2 2" xfId="40199" xr:uid="{7D0F9E84-011E-4A96-9F48-93618CE5F29C}"/>
    <cellStyle name="Normal 4 3 3 2 4 3 3" xfId="30920" xr:uid="{5FDC65B2-D887-4ACD-BAF1-71E3F56A412B}"/>
    <cellStyle name="Normal 4 3 3 2 4 3 4" xfId="22472" xr:uid="{E1D8AB59-8EBF-45E2-9EC3-5A2C160F8BC4}"/>
    <cellStyle name="Normal 4 3 3 2 4 4" xfId="9807" xr:uid="{89D7533D-D8F3-40DA-A9B6-8D5F044ECC79}"/>
    <cellStyle name="Normal 4 3 3 2 4 4 2" xfId="35982" xr:uid="{FC6DF734-901F-43A1-9EB8-68BB4D16A1E3}"/>
    <cellStyle name="Normal 4 3 3 2 4 5" xfId="26702" xr:uid="{8AE9397D-4609-408B-9C38-F3691B5E77FD}"/>
    <cellStyle name="Normal 4 3 3 2 4 6" xfId="18255" xr:uid="{944355CC-1E78-4AE6-8D83-33DCF5712604}"/>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197B9295-A3EC-426D-8F2A-9397412CCC0F}"/>
    <cellStyle name="Normal 4 3 3 2 5 2 2 2 2" xfId="42757" xr:uid="{1DFB0BD8-1A8E-4FFE-9D55-863167D9B62A}"/>
    <cellStyle name="Normal 4 3 3 2 5 2 2 3" xfId="33478" xr:uid="{95DE1BB2-26CD-4B72-87BA-50677C9A54F0}"/>
    <cellStyle name="Normal 4 3 3 2 5 2 2 4" xfId="25030" xr:uid="{CE348CEB-8664-44D5-BD58-C8D0DC793020}"/>
    <cellStyle name="Normal 4 3 3 2 5 2 3" xfId="12365" xr:uid="{8D5D507F-E45E-4085-BE51-874EDF87DBE6}"/>
    <cellStyle name="Normal 4 3 3 2 5 2 3 2" xfId="38540" xr:uid="{8691E12D-2954-4467-AE09-1544B8243942}"/>
    <cellStyle name="Normal 4 3 3 2 5 2 4" xfId="29260" xr:uid="{66DE3CA2-EA05-407B-B83B-C85BF242846F}"/>
    <cellStyle name="Normal 4 3 3 2 5 2 5" xfId="20813" xr:uid="{F3A848E3-D458-4EBD-9C0E-FF7863F4448B}"/>
    <cellStyle name="Normal 4 3 3 2 5 3" xfId="5988" xr:uid="{00000000-0005-0000-0000-00007E140000}"/>
    <cellStyle name="Normal 4 3 3 2 5 3 2" xfId="14438" xr:uid="{BBF0E985-43C1-4EFF-99E6-7D1E1D5D1544}"/>
    <cellStyle name="Normal 4 3 3 2 5 3 2 2" xfId="40612" xr:uid="{24F4163E-9624-42CE-A083-57AACAC85EAE}"/>
    <cellStyle name="Normal 4 3 3 2 5 3 3" xfId="31333" xr:uid="{5286D0E2-911F-463D-82B3-21EF2FFCA569}"/>
    <cellStyle name="Normal 4 3 3 2 5 3 4" xfId="22885" xr:uid="{4D80FCC2-C4FA-4B88-8A2C-6F30F82B62FC}"/>
    <cellStyle name="Normal 4 3 3 2 5 4" xfId="10220" xr:uid="{75741307-3469-4702-A767-595CE4135FFA}"/>
    <cellStyle name="Normal 4 3 3 2 5 4 2" xfId="36395" xr:uid="{CBEF5B65-3889-42DC-9044-A3C969A7217B}"/>
    <cellStyle name="Normal 4 3 3 2 5 5" xfId="27115" xr:uid="{D2013DCD-BBD9-4447-88C0-E4DFE121B013}"/>
    <cellStyle name="Normal 4 3 3 2 5 6" xfId="18668" xr:uid="{1EA8318C-72D3-4B2A-98F9-9D663529A999}"/>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697DE9B4-41C7-494B-AC81-DE419AB1C4A5}"/>
    <cellStyle name="Normal 4 3 3 2 6 2 2 2 2" xfId="43170" xr:uid="{47A12E6D-1BF6-4BE6-B5CD-16B44EC03760}"/>
    <cellStyle name="Normal 4 3 3 2 6 2 2 3" xfId="33891" xr:uid="{FD7DA0C4-6ED8-48FD-80E9-3680F0B709FB}"/>
    <cellStyle name="Normal 4 3 3 2 6 2 2 4" xfId="25443" xr:uid="{C34B3DDC-2210-4297-AD5C-C2AA5B005CA3}"/>
    <cellStyle name="Normal 4 3 3 2 6 2 3" xfId="12778" xr:uid="{FF8D5671-58C2-4A66-961D-E48683F9FA8B}"/>
    <cellStyle name="Normal 4 3 3 2 6 2 3 2" xfId="38953" xr:uid="{34954303-0537-403A-A0BB-41716D5A9C5C}"/>
    <cellStyle name="Normal 4 3 3 2 6 2 4" xfId="29673" xr:uid="{87823503-8006-4FE4-BD15-9B9B7CF273C6}"/>
    <cellStyle name="Normal 4 3 3 2 6 2 5" xfId="21226" xr:uid="{7DCA32D8-3470-4F55-8757-8D5B74A601CE}"/>
    <cellStyle name="Normal 4 3 3 2 6 3" xfId="6401" xr:uid="{00000000-0005-0000-0000-000082140000}"/>
    <cellStyle name="Normal 4 3 3 2 6 3 2" xfId="14851" xr:uid="{663C14AD-B9E5-4B7A-9A59-1C04ACFF5647}"/>
    <cellStyle name="Normal 4 3 3 2 6 3 2 2" xfId="41025" xr:uid="{312A7FB5-EA6D-4D18-9327-B1F5FC8994AC}"/>
    <cellStyle name="Normal 4 3 3 2 6 3 3" xfId="31746" xr:uid="{76ECEF5E-C663-4E83-A90B-4C46D9FEFE5A}"/>
    <cellStyle name="Normal 4 3 3 2 6 3 4" xfId="23298" xr:uid="{D25C1C49-C52E-4436-8245-FC47F2E41E01}"/>
    <cellStyle name="Normal 4 3 3 2 6 4" xfId="10633" xr:uid="{7199E2BC-847C-4FD3-A0F5-80811360D269}"/>
    <cellStyle name="Normal 4 3 3 2 6 4 2" xfId="36808" xr:uid="{D1306A42-0A49-4139-9E7C-77CCCE78E4EC}"/>
    <cellStyle name="Normal 4 3 3 2 6 5" xfId="27528" xr:uid="{921789AA-ED41-4AA3-9576-061307BFBFC7}"/>
    <cellStyle name="Normal 4 3 3 2 6 6" xfId="19081" xr:uid="{7EA9222D-E9D1-4DF9-AF76-B029B502806A}"/>
    <cellStyle name="Normal 4 3 3 2 7" xfId="2531" xr:uid="{00000000-0005-0000-0000-000083140000}"/>
    <cellStyle name="Normal 4 3 3 2 7 2" xfId="6814" xr:uid="{00000000-0005-0000-0000-000084140000}"/>
    <cellStyle name="Normal 4 3 3 2 7 2 2" xfId="15264" xr:uid="{DC551027-5B3A-4A1F-958D-8F545F8B6BFF}"/>
    <cellStyle name="Normal 4 3 3 2 7 2 2 2" xfId="41438" xr:uid="{048AD8E7-E7A5-428A-9103-A3B3A3C5F400}"/>
    <cellStyle name="Normal 4 3 3 2 7 2 3" xfId="32159" xr:uid="{3EB574A5-C828-4468-AAE4-7AD27CF3B91C}"/>
    <cellStyle name="Normal 4 3 3 2 7 2 4" xfId="23711" xr:uid="{BE4CDF6F-509E-48A1-966E-98D194A5822D}"/>
    <cellStyle name="Normal 4 3 3 2 7 3" xfId="11046" xr:uid="{F18364BA-FFA1-4417-811C-DBCDAB46F790}"/>
    <cellStyle name="Normal 4 3 3 2 7 3 2" xfId="37221" xr:uid="{525D58C2-0813-4E75-8003-99AFCE8C7889}"/>
    <cellStyle name="Normal 4 3 3 2 7 4" xfId="27941" xr:uid="{387A9CDD-493C-4667-AE15-E80D37431B65}"/>
    <cellStyle name="Normal 4 3 3 2 7 5" xfId="19494" xr:uid="{D2EA415A-71CD-48CB-9C02-08EF2ACA459D}"/>
    <cellStyle name="Normal 4 3 3 2 8" xfId="4749" xr:uid="{00000000-0005-0000-0000-000085140000}"/>
    <cellStyle name="Normal 4 3 3 2 8 2" xfId="13199" xr:uid="{1BDD7C7B-14DE-469E-8662-CF5C60190666}"/>
    <cellStyle name="Normal 4 3 3 2 8 2 2" xfId="39373" xr:uid="{2DAB563F-8E58-4F7D-916D-44AE54E7B17B}"/>
    <cellStyle name="Normal 4 3 3 2 8 3" xfId="30094" xr:uid="{1897C64E-D4EA-44E3-B6F6-B82F04A98634}"/>
    <cellStyle name="Normal 4 3 3 2 8 4" xfId="21646" xr:uid="{3A110E89-A606-41BC-A8B3-1ABA2F056AA7}"/>
    <cellStyle name="Normal 4 3 3 2 9" xfId="8981" xr:uid="{5070CEDB-505E-4D58-A5E2-55D72E356FAE}"/>
    <cellStyle name="Normal 4 3 3 2 9 2" xfId="35156" xr:uid="{0CBB3136-121C-4E18-B914-8DB2EAE30FAB}"/>
    <cellStyle name="Normal 4 3 3 3" xfId="377" xr:uid="{00000000-0005-0000-0000-000086140000}"/>
    <cellStyle name="Normal 4 3 3 3 10" xfId="25878" xr:uid="{6BC4A05B-81E3-4A89-9ABB-6B7F99DE9F8A}"/>
    <cellStyle name="Normal 4 3 3 3 11" xfId="17431" xr:uid="{6808B376-BD00-4451-A10E-038E353C1D88}"/>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DD622C2D-DA6B-4829-B1D6-F33B2E1CB60C}"/>
    <cellStyle name="Normal 4 3 3 3 2 2 2 2 2" xfId="41933" xr:uid="{F303005B-CBD7-4AEC-8C94-EBE9CF504998}"/>
    <cellStyle name="Normal 4 3 3 3 2 2 2 3" xfId="32654" xr:uid="{F6313024-6FEA-4441-BE7E-5C0DC5F32F5A}"/>
    <cellStyle name="Normal 4 3 3 3 2 2 2 4" xfId="24206" xr:uid="{AA8418F7-1DE1-478E-8636-1B0854A5E188}"/>
    <cellStyle name="Normal 4 3 3 3 2 2 3" xfId="11541" xr:uid="{B0E284A1-C734-449C-A262-E07BAE536DE1}"/>
    <cellStyle name="Normal 4 3 3 3 2 2 3 2" xfId="37716" xr:uid="{51FF9EE8-EAD1-408C-904B-175FEBF07374}"/>
    <cellStyle name="Normal 4 3 3 3 2 2 4" xfId="28436" xr:uid="{30D92978-39E3-4EB1-86E6-D5099A76026C}"/>
    <cellStyle name="Normal 4 3 3 3 2 2 5" xfId="19989" xr:uid="{2696C758-603F-47C0-958B-462031808C33}"/>
    <cellStyle name="Normal 4 3 3 3 2 3" xfId="5164" xr:uid="{00000000-0005-0000-0000-00008A140000}"/>
    <cellStyle name="Normal 4 3 3 3 2 3 2" xfId="13614" xr:uid="{5F032F65-35FF-4666-811E-95DF95B98C86}"/>
    <cellStyle name="Normal 4 3 3 3 2 3 2 2" xfId="39788" xr:uid="{4C561A78-E7B2-43F0-B9FC-26F6C8763E8D}"/>
    <cellStyle name="Normal 4 3 3 3 2 3 3" xfId="30509" xr:uid="{C92FE796-DD9F-4F28-BDBD-D4EBEAA7BA65}"/>
    <cellStyle name="Normal 4 3 3 3 2 3 4" xfId="22061" xr:uid="{43D3068C-889D-43CB-B219-AB765AA14516}"/>
    <cellStyle name="Normal 4 3 3 3 2 4" xfId="9396" xr:uid="{739771ED-7E77-48DD-B994-D3147B9F81F1}"/>
    <cellStyle name="Normal 4 3 3 3 2 4 2" xfId="35571" xr:uid="{AAFA68F0-A067-4D7B-A26C-2563F709C9EE}"/>
    <cellStyle name="Normal 4 3 3 3 2 5" xfId="34743" xr:uid="{7571B7EB-B8CA-455D-9FB7-1111EECF6FE2}"/>
    <cellStyle name="Normal 4 3 3 3 2 6" xfId="26291" xr:uid="{1EA7FA8B-7192-47B8-8DAB-DCF320F1DEDC}"/>
    <cellStyle name="Normal 4 3 3 3 2 7" xfId="17844" xr:uid="{CB65B6D1-2216-4ADC-A426-B63B787B36BD}"/>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D21BF23D-09C6-427E-970B-C8DA1A403488}"/>
    <cellStyle name="Normal 4 3 3 3 3 2 2 2 2" xfId="42346" xr:uid="{C0BCB234-47CB-4781-847B-A553F5C1DB74}"/>
    <cellStyle name="Normal 4 3 3 3 3 2 2 3" xfId="33067" xr:uid="{DEF988CC-5070-4C80-8332-4750755F20BD}"/>
    <cellStyle name="Normal 4 3 3 3 3 2 2 4" xfId="24619" xr:uid="{810E4607-429E-4664-B009-82A1863EB566}"/>
    <cellStyle name="Normal 4 3 3 3 3 2 3" xfId="11954" xr:uid="{7CC5B04D-4AF0-4236-803A-DD0446E99AB1}"/>
    <cellStyle name="Normal 4 3 3 3 3 2 3 2" xfId="38129" xr:uid="{5CF3D41D-A9BF-4C84-9B9E-568A9288CD2E}"/>
    <cellStyle name="Normal 4 3 3 3 3 2 4" xfId="28849" xr:uid="{99093F87-E978-4701-98D3-4AE6ECC2C692}"/>
    <cellStyle name="Normal 4 3 3 3 3 2 5" xfId="20402" xr:uid="{D2D051C5-8C4B-48DF-8D47-1C32E078DB45}"/>
    <cellStyle name="Normal 4 3 3 3 3 3" xfId="5577" xr:uid="{00000000-0005-0000-0000-00008E140000}"/>
    <cellStyle name="Normal 4 3 3 3 3 3 2" xfId="14027" xr:uid="{6A22E0A0-E151-4C06-8199-898189742941}"/>
    <cellStyle name="Normal 4 3 3 3 3 3 2 2" xfId="40201" xr:uid="{E71831BD-7F40-42C0-AF01-4C7D2CEA9B74}"/>
    <cellStyle name="Normal 4 3 3 3 3 3 3" xfId="30922" xr:uid="{D3BCEF0E-806F-4DDC-BEC2-E3BC5F27DAAF}"/>
    <cellStyle name="Normal 4 3 3 3 3 3 4" xfId="22474" xr:uid="{0CF83B09-32A5-483B-8060-D05528271B1C}"/>
    <cellStyle name="Normal 4 3 3 3 3 4" xfId="9809" xr:uid="{65252E50-EE0F-4412-AE80-DD86E95D3247}"/>
    <cellStyle name="Normal 4 3 3 3 3 4 2" xfId="35984" xr:uid="{99E8E51F-B4CA-4F2A-BBCD-6C2458DF42EE}"/>
    <cellStyle name="Normal 4 3 3 3 3 5" xfId="26704" xr:uid="{3B248B16-7176-4F89-9EA2-5A2F239C2A94}"/>
    <cellStyle name="Normal 4 3 3 3 3 6" xfId="18257" xr:uid="{9FDEF816-E600-470D-BC8C-D0AA5770A326}"/>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80F72ED9-0645-49B1-9BA8-40C0A32B9C5C}"/>
    <cellStyle name="Normal 4 3 3 3 4 2 2 2 2" xfId="42759" xr:uid="{62E2D7D2-2C97-4C17-9056-46CA8A6A5889}"/>
    <cellStyle name="Normal 4 3 3 3 4 2 2 3" xfId="33480" xr:uid="{1DF106DE-20AC-486B-A6E4-02EE104A30F6}"/>
    <cellStyle name="Normal 4 3 3 3 4 2 2 4" xfId="25032" xr:uid="{D217B117-B9EE-4745-A0D7-87BD23ADC2B0}"/>
    <cellStyle name="Normal 4 3 3 3 4 2 3" xfId="12367" xr:uid="{A461B3D2-36D3-4C4D-9DF2-A462F83BA62C}"/>
    <cellStyle name="Normal 4 3 3 3 4 2 3 2" xfId="38542" xr:uid="{916FBA50-2870-4F96-AEFB-FE00D9B3BDD7}"/>
    <cellStyle name="Normal 4 3 3 3 4 2 4" xfId="29262" xr:uid="{F7862936-8A42-411A-A603-659B086FA5E4}"/>
    <cellStyle name="Normal 4 3 3 3 4 2 5" xfId="20815" xr:uid="{20674A7B-3B8B-463D-9A85-11E4C1D82CD7}"/>
    <cellStyle name="Normal 4 3 3 3 4 3" xfId="5990" xr:uid="{00000000-0005-0000-0000-000092140000}"/>
    <cellStyle name="Normal 4 3 3 3 4 3 2" xfId="14440" xr:uid="{52D7B1CB-508F-4A36-9D5B-6F4061056F7D}"/>
    <cellStyle name="Normal 4 3 3 3 4 3 2 2" xfId="40614" xr:uid="{389A53FF-1316-4C3F-B109-35546B3374B5}"/>
    <cellStyle name="Normal 4 3 3 3 4 3 3" xfId="31335" xr:uid="{87710594-9E94-4EF0-A767-567BCA1AFD3A}"/>
    <cellStyle name="Normal 4 3 3 3 4 3 4" xfId="22887" xr:uid="{D2BDA6C0-2A13-42E7-BF15-103438146C45}"/>
    <cellStyle name="Normal 4 3 3 3 4 4" xfId="10222" xr:uid="{0CF1FF84-7F1A-4BA5-9B2E-8A809EBD9331}"/>
    <cellStyle name="Normal 4 3 3 3 4 4 2" xfId="36397" xr:uid="{B92431F1-FAEE-4FDC-8DEA-083A1BDD06FF}"/>
    <cellStyle name="Normal 4 3 3 3 4 5" xfId="27117" xr:uid="{4B1D5DCA-A3B5-4122-9865-493306ACC45B}"/>
    <cellStyle name="Normal 4 3 3 3 4 6" xfId="18670" xr:uid="{549D021C-B620-40CC-94ED-D4B60E065AA1}"/>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4D7523C1-5D42-4848-8DD7-216BD8424B68}"/>
    <cellStyle name="Normal 4 3 3 3 5 2 2 2 2" xfId="43172" xr:uid="{CAAC9B05-2392-4589-B9E6-8F7AAD11460E}"/>
    <cellStyle name="Normal 4 3 3 3 5 2 2 3" xfId="33893" xr:uid="{2E89CC56-4D2B-42C9-9F86-371B0967A06A}"/>
    <cellStyle name="Normal 4 3 3 3 5 2 2 4" xfId="25445" xr:uid="{646B1F82-4652-4264-8E34-2A3B573AFB64}"/>
    <cellStyle name="Normal 4 3 3 3 5 2 3" xfId="12780" xr:uid="{617D5D4C-6262-400A-AF8D-DB636CDE5B86}"/>
    <cellStyle name="Normal 4 3 3 3 5 2 3 2" xfId="38955" xr:uid="{821F0CD8-AD08-4CB5-B8FD-38B2C2E214CF}"/>
    <cellStyle name="Normal 4 3 3 3 5 2 4" xfId="29675" xr:uid="{8968E13B-9A88-4C4E-85C6-543A3661D58E}"/>
    <cellStyle name="Normal 4 3 3 3 5 2 5" xfId="21228" xr:uid="{AFF3AA6C-C464-472A-B6B3-E10633846A97}"/>
    <cellStyle name="Normal 4 3 3 3 5 3" xfId="6403" xr:uid="{00000000-0005-0000-0000-000096140000}"/>
    <cellStyle name="Normal 4 3 3 3 5 3 2" xfId="14853" xr:uid="{58DDAEDC-8EB3-4C43-96B8-508D80398574}"/>
    <cellStyle name="Normal 4 3 3 3 5 3 2 2" xfId="41027" xr:uid="{FFFFFCF3-5A39-4CFE-B4BF-D41E854722F5}"/>
    <cellStyle name="Normal 4 3 3 3 5 3 3" xfId="31748" xr:uid="{20124C56-0A15-4DE6-A73C-3AC18782BE09}"/>
    <cellStyle name="Normal 4 3 3 3 5 3 4" xfId="23300" xr:uid="{7951658D-1670-43E8-BF55-EABAD58198D5}"/>
    <cellStyle name="Normal 4 3 3 3 5 4" xfId="10635" xr:uid="{26C28522-223F-49E2-9D95-DFE26B64C17C}"/>
    <cellStyle name="Normal 4 3 3 3 5 4 2" xfId="36810" xr:uid="{AACC89ED-3846-41E6-80FD-557EFE7574AF}"/>
    <cellStyle name="Normal 4 3 3 3 5 5" xfId="27530" xr:uid="{7CEFF1C5-DAEA-4139-9EE6-E73DC19ECC0C}"/>
    <cellStyle name="Normal 4 3 3 3 5 6" xfId="19083" xr:uid="{F4C8C458-34E0-4365-B62A-A78EFE16B050}"/>
    <cellStyle name="Normal 4 3 3 3 6" xfId="2533" xr:uid="{00000000-0005-0000-0000-000097140000}"/>
    <cellStyle name="Normal 4 3 3 3 6 2" xfId="6816" xr:uid="{00000000-0005-0000-0000-000098140000}"/>
    <cellStyle name="Normal 4 3 3 3 6 2 2" xfId="15266" xr:uid="{14A292B2-708F-4F14-BF7B-39ACDB555BF2}"/>
    <cellStyle name="Normal 4 3 3 3 6 2 2 2" xfId="41440" xr:uid="{E512B793-9372-4837-9F1E-B18D080297D7}"/>
    <cellStyle name="Normal 4 3 3 3 6 2 3" xfId="32161" xr:uid="{498AB109-4D45-44A9-95C7-71D680C37548}"/>
    <cellStyle name="Normal 4 3 3 3 6 2 4" xfId="23713" xr:uid="{6A0BD7F9-4489-4772-9B30-B545E9DA960F}"/>
    <cellStyle name="Normal 4 3 3 3 6 3" xfId="11048" xr:uid="{BE4027EB-1323-4442-B8F5-BE899D66F1CD}"/>
    <cellStyle name="Normal 4 3 3 3 6 3 2" xfId="37223" xr:uid="{CD497129-952D-48AA-8056-ABD3CC4A91AC}"/>
    <cellStyle name="Normal 4 3 3 3 6 4" xfId="27943" xr:uid="{6CACFBB7-4EF6-4EC2-9B91-FD76A7A9D6E3}"/>
    <cellStyle name="Normal 4 3 3 3 6 5" xfId="19496" xr:uid="{9D2EFD29-E71F-47EC-B80E-C91AEF7D3C54}"/>
    <cellStyle name="Normal 4 3 3 3 7" xfId="4751" xr:uid="{00000000-0005-0000-0000-000099140000}"/>
    <cellStyle name="Normal 4 3 3 3 7 2" xfId="13201" xr:uid="{6D21EF6C-2C9E-414A-ABB3-2CC27795FAF7}"/>
    <cellStyle name="Normal 4 3 3 3 7 2 2" xfId="39375" xr:uid="{3936437D-3F94-41E8-A461-535DF1D1F37D}"/>
    <cellStyle name="Normal 4 3 3 3 7 3" xfId="30096" xr:uid="{81183992-917E-4E0E-AC77-0A2D1D244915}"/>
    <cellStyle name="Normal 4 3 3 3 7 4" xfId="21648" xr:uid="{F4711548-E28B-4480-BF3E-96D815863B1C}"/>
    <cellStyle name="Normal 4 3 3 3 8" xfId="8983" xr:uid="{CED32A8E-5F8A-4059-9873-78CED22922B3}"/>
    <cellStyle name="Normal 4 3 3 3 8 2" xfId="35158" xr:uid="{635D8E74-31A8-4152-9AC7-D4E514D5F692}"/>
    <cellStyle name="Normal 4 3 3 3 9" xfId="34325" xr:uid="{75BAC111-E2B9-412B-902D-F366299D0D94}"/>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8F1E8587-B7D8-481C-8E28-CDB833824B1F}"/>
    <cellStyle name="Normal 4 3 3 4 2 2 2 2" xfId="41930" xr:uid="{517985C6-14F9-493B-8305-76B4CB87BB08}"/>
    <cellStyle name="Normal 4 3 3 4 2 2 3" xfId="32651" xr:uid="{65DACCD9-02E4-4B4E-91BD-51210CB7CE6A}"/>
    <cellStyle name="Normal 4 3 3 4 2 2 4" xfId="24203" xr:uid="{95F467E7-279C-4F86-8150-8EBC70DAC885}"/>
    <cellStyle name="Normal 4 3 3 4 2 3" xfId="11538" xr:uid="{283C4028-DF29-4EA6-B4AE-439CEE3B8DD3}"/>
    <cellStyle name="Normal 4 3 3 4 2 3 2" xfId="37713" xr:uid="{B73E7577-72DE-4216-93F2-43F29EBCFA6F}"/>
    <cellStyle name="Normal 4 3 3 4 2 4" xfId="28433" xr:uid="{E05BEB41-F4CC-441F-AFC0-46C7C408B896}"/>
    <cellStyle name="Normal 4 3 3 4 2 5" xfId="19986" xr:uid="{6071CF6F-CD69-4CF4-A58F-D161D630EC72}"/>
    <cellStyle name="Normal 4 3 3 4 3" xfId="5161" xr:uid="{00000000-0005-0000-0000-00009D140000}"/>
    <cellStyle name="Normal 4 3 3 4 3 2" xfId="13611" xr:uid="{B0C79267-8F2D-46E0-8A36-C58C4000C9B4}"/>
    <cellStyle name="Normal 4 3 3 4 3 2 2" xfId="39785" xr:uid="{CEB67B74-0FA1-4B93-B520-2F3BBCC31131}"/>
    <cellStyle name="Normal 4 3 3 4 3 3" xfId="30506" xr:uid="{500A4FE2-F690-4956-9A65-70562DDF4600}"/>
    <cellStyle name="Normal 4 3 3 4 3 4" xfId="22058" xr:uid="{01423E97-04D4-4A01-8B01-97385563EC22}"/>
    <cellStyle name="Normal 4 3 3 4 4" xfId="9393" xr:uid="{F3E121AA-1E8F-4613-8A82-03A4C17F1BCB}"/>
    <cellStyle name="Normal 4 3 3 4 4 2" xfId="35568" xr:uid="{3C019AF2-76ED-4090-BC06-C85F685C9AD6}"/>
    <cellStyle name="Normal 4 3 3 4 5" xfId="34740" xr:uid="{5928B36B-B281-497F-A68C-DA1EA85171F2}"/>
    <cellStyle name="Normal 4 3 3 4 6" xfId="26288" xr:uid="{0CF4E703-DBE1-4072-9B26-582A6B9BC9F9}"/>
    <cellStyle name="Normal 4 3 3 4 7" xfId="17841" xr:uid="{62144714-363D-41DB-B680-BDC5BCCC03E1}"/>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E9EFA375-46A9-47E0-B576-001732F51029}"/>
    <cellStyle name="Normal 4 3 3 5 2 2 2 2" xfId="42343" xr:uid="{A2D81CC7-D4B7-4BEF-B266-84650C01D0E4}"/>
    <cellStyle name="Normal 4 3 3 5 2 2 3" xfId="33064" xr:uid="{355C18D9-69CF-4A0E-B0D0-EC6C0010584A}"/>
    <cellStyle name="Normal 4 3 3 5 2 2 4" xfId="24616" xr:uid="{F6C369A0-138C-41B8-9AB8-8F0297EBD043}"/>
    <cellStyle name="Normal 4 3 3 5 2 3" xfId="11951" xr:uid="{21DE540C-E38A-4559-8522-418E450607A4}"/>
    <cellStyle name="Normal 4 3 3 5 2 3 2" xfId="38126" xr:uid="{2D69209E-CC2D-424D-A40D-FF79E3C967E7}"/>
    <cellStyle name="Normal 4 3 3 5 2 4" xfId="28846" xr:uid="{252750D5-38BD-43AD-9224-C14A628C3923}"/>
    <cellStyle name="Normal 4 3 3 5 2 5" xfId="20399" xr:uid="{D41A6ADD-E04F-4792-9757-F2BD76AB34D8}"/>
    <cellStyle name="Normal 4 3 3 5 3" xfId="5574" xr:uid="{00000000-0005-0000-0000-0000A1140000}"/>
    <cellStyle name="Normal 4 3 3 5 3 2" xfId="14024" xr:uid="{7F17BAE2-6E31-479F-95C9-82D324E948E2}"/>
    <cellStyle name="Normal 4 3 3 5 3 2 2" xfId="40198" xr:uid="{57B8EEC1-E381-45A6-80EF-4E3A3E725AEC}"/>
    <cellStyle name="Normal 4 3 3 5 3 3" xfId="30919" xr:uid="{8E14FEE5-B551-45D0-BB77-AF7A21BE29DC}"/>
    <cellStyle name="Normal 4 3 3 5 3 4" xfId="22471" xr:uid="{82603A39-4EC7-48AD-827F-1587A6B2D958}"/>
    <cellStyle name="Normal 4 3 3 5 4" xfId="9806" xr:uid="{5F342EFF-CACE-4EB5-B128-04D49499F0E4}"/>
    <cellStyle name="Normal 4 3 3 5 4 2" xfId="35981" xr:uid="{EF8E380F-46D4-4889-A059-B3A4D9440A68}"/>
    <cellStyle name="Normal 4 3 3 5 5" xfId="26701" xr:uid="{0FB0D0FE-B993-4FBB-B77D-9C94A16C3C55}"/>
    <cellStyle name="Normal 4 3 3 5 6" xfId="18254" xr:uid="{42A635BB-D002-49A0-96DC-DCD646979F1E}"/>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645B83E4-D8F6-412D-B972-E49D22CAE508}"/>
    <cellStyle name="Normal 4 3 3 6 2 2 2 2" xfId="42756" xr:uid="{D98F59D3-90D6-467B-B477-0DE149B41E12}"/>
    <cellStyle name="Normal 4 3 3 6 2 2 3" xfId="33477" xr:uid="{6C11F502-D8CB-4C43-BDB6-6ABF7C0E4B77}"/>
    <cellStyle name="Normal 4 3 3 6 2 2 4" xfId="25029" xr:uid="{F0F5F5F3-6A21-4F91-A837-520C2CA4B094}"/>
    <cellStyle name="Normal 4 3 3 6 2 3" xfId="12364" xr:uid="{C1467CEB-5C29-42F4-AFA6-60CA7A21AE3C}"/>
    <cellStyle name="Normal 4 3 3 6 2 3 2" xfId="38539" xr:uid="{C9E85D91-7F64-4090-BCEC-99BF74EEC9C7}"/>
    <cellStyle name="Normal 4 3 3 6 2 4" xfId="29259" xr:uid="{B8FD5F00-B78D-4E9C-9696-108033C24609}"/>
    <cellStyle name="Normal 4 3 3 6 2 5" xfId="20812" xr:uid="{BAF5E11F-0AA9-40CE-B471-D74A5A8D108A}"/>
    <cellStyle name="Normal 4 3 3 6 3" xfId="5987" xr:uid="{00000000-0005-0000-0000-0000A5140000}"/>
    <cellStyle name="Normal 4 3 3 6 3 2" xfId="14437" xr:uid="{50D261DD-4F31-495D-84AA-816E7ED0B48C}"/>
    <cellStyle name="Normal 4 3 3 6 3 2 2" xfId="40611" xr:uid="{15865FD8-D5AA-4972-AB90-A40150992F2D}"/>
    <cellStyle name="Normal 4 3 3 6 3 3" xfId="31332" xr:uid="{02128EB8-208A-4EA7-8E27-E176ACE3456B}"/>
    <cellStyle name="Normal 4 3 3 6 3 4" xfId="22884" xr:uid="{20AFB8F2-9F38-495E-B826-5FE764F8773F}"/>
    <cellStyle name="Normal 4 3 3 6 4" xfId="10219" xr:uid="{0306F19C-7CF0-490D-90F1-82536DA9FD80}"/>
    <cellStyle name="Normal 4 3 3 6 4 2" xfId="36394" xr:uid="{F4CAC8BF-612B-456F-AFEF-06B5161218D7}"/>
    <cellStyle name="Normal 4 3 3 6 5" xfId="27114" xr:uid="{92497AC7-4D9D-4988-85DF-2183C21C1E18}"/>
    <cellStyle name="Normal 4 3 3 6 6" xfId="18667" xr:uid="{9A4FDDC8-C0A9-4BE3-9E81-FB28C93BD936}"/>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8C0DAB17-A685-4528-B21C-B35C655C8560}"/>
    <cellStyle name="Normal 4 3 3 7 2 2 2 2" xfId="43169" xr:uid="{9F57CA91-D98A-4E7B-AE12-4176106EF4F0}"/>
    <cellStyle name="Normal 4 3 3 7 2 2 3" xfId="33890" xr:uid="{DB07C09A-4044-490F-9AB3-0C5E14B7C5FE}"/>
    <cellStyle name="Normal 4 3 3 7 2 2 4" xfId="25442" xr:uid="{34A9D9C6-DD1B-4FA5-A5A8-E557C6084760}"/>
    <cellStyle name="Normal 4 3 3 7 2 3" xfId="12777" xr:uid="{900CDA1F-FD53-4BB8-BB76-2542F0F91F3C}"/>
    <cellStyle name="Normal 4 3 3 7 2 3 2" xfId="38952" xr:uid="{31921B43-B327-49D4-B085-33EA3135D262}"/>
    <cellStyle name="Normal 4 3 3 7 2 4" xfId="29672" xr:uid="{3BCE2CF2-DF0E-46C8-9F10-61F726438A08}"/>
    <cellStyle name="Normal 4 3 3 7 2 5" xfId="21225" xr:uid="{2593921B-16F4-4218-985F-39B4BE702C1A}"/>
    <cellStyle name="Normal 4 3 3 7 3" xfId="6400" xr:uid="{00000000-0005-0000-0000-0000A9140000}"/>
    <cellStyle name="Normal 4 3 3 7 3 2" xfId="14850" xr:uid="{A792879E-7D73-4BE7-A12B-88AC330E26CF}"/>
    <cellStyle name="Normal 4 3 3 7 3 2 2" xfId="41024" xr:uid="{7E3B96DF-37E2-46A8-821A-72691EA74B85}"/>
    <cellStyle name="Normal 4 3 3 7 3 3" xfId="31745" xr:uid="{42DDE050-383C-4507-B0DD-594BDD63A49B}"/>
    <cellStyle name="Normal 4 3 3 7 3 4" xfId="23297" xr:uid="{528BC36A-EF1B-4234-8F81-A5BDCE4371DB}"/>
    <cellStyle name="Normal 4 3 3 7 4" xfId="10632" xr:uid="{D22B7F4E-02A0-476F-8F88-055815D77E58}"/>
    <cellStyle name="Normal 4 3 3 7 4 2" xfId="36807" xr:uid="{0C3AAE5B-09C4-421B-A05D-DC6D55CED9EB}"/>
    <cellStyle name="Normal 4 3 3 7 5" xfId="27527" xr:uid="{A5599DB7-D029-43F6-938B-BA5D8D41F2C8}"/>
    <cellStyle name="Normal 4 3 3 7 6" xfId="19080" xr:uid="{C293A687-29CE-469E-9ACC-5756995DFB0B}"/>
    <cellStyle name="Normal 4 3 3 8" xfId="2530" xr:uid="{00000000-0005-0000-0000-0000AA140000}"/>
    <cellStyle name="Normal 4 3 3 8 2" xfId="6813" xr:uid="{00000000-0005-0000-0000-0000AB140000}"/>
    <cellStyle name="Normal 4 3 3 8 2 2" xfId="15263" xr:uid="{EE4F0A0E-F4F2-47F4-AC4C-CE2DB6673D0C}"/>
    <cellStyle name="Normal 4 3 3 8 2 2 2" xfId="41437" xr:uid="{BD96194C-C3CB-4ABB-9AC6-6E6E38A10ED3}"/>
    <cellStyle name="Normal 4 3 3 8 2 3" xfId="32158" xr:uid="{A6D3B966-E94F-4733-AB67-CECD76B59EB8}"/>
    <cellStyle name="Normal 4 3 3 8 2 4" xfId="23710" xr:uid="{6036079A-1A87-434E-928D-6C484CCBC55F}"/>
    <cellStyle name="Normal 4 3 3 8 3" xfId="11045" xr:uid="{E1F5E82C-04A3-4358-B9B4-B5583C24F700}"/>
    <cellStyle name="Normal 4 3 3 8 3 2" xfId="37220" xr:uid="{FAE057EA-843D-455A-9326-C6D826421055}"/>
    <cellStyle name="Normal 4 3 3 8 4" xfId="27940" xr:uid="{91A89368-B2A4-4028-BB1F-81B8B0199894}"/>
    <cellStyle name="Normal 4 3 3 8 5" xfId="19493" xr:uid="{AF9F865D-313B-43AD-BB46-63D7A6482136}"/>
    <cellStyle name="Normal 4 3 3 9" xfId="4748" xr:uid="{00000000-0005-0000-0000-0000AC140000}"/>
    <cellStyle name="Normal 4 3 3 9 2" xfId="13198" xr:uid="{9DD33108-1603-4084-A199-8EE9EA9481EF}"/>
    <cellStyle name="Normal 4 3 3 9 2 2" xfId="39372" xr:uid="{39CB9E9C-24F7-4A00-9825-B3F53DD64285}"/>
    <cellStyle name="Normal 4 3 3 9 3" xfId="30093" xr:uid="{AAF1BBAA-6EC2-4B00-8846-3967A89973A3}"/>
    <cellStyle name="Normal 4 3 3 9 4" xfId="21645" xr:uid="{1E2F3885-4B7A-42BD-8CD0-6ECDD729BDD2}"/>
    <cellStyle name="Normal 4 3 4" xfId="842" xr:uid="{00000000-0005-0000-0000-0000AD140000}"/>
    <cellStyle name="Normal 4 3 4 2" xfId="3079" xr:uid="{00000000-0005-0000-0000-0000AE140000}"/>
    <cellStyle name="Normal 4 3 4 2 2" xfId="7301" xr:uid="{00000000-0005-0000-0000-0000AF140000}"/>
    <cellStyle name="Normal 4 3 4 2 2 2" xfId="15751" xr:uid="{5AFF350C-A240-4E1B-B1D3-F5223E0EBFC8}"/>
    <cellStyle name="Normal 4 3 4 2 2 2 2" xfId="41925" xr:uid="{708E030B-D2B7-44AF-96C5-C6607364DFB6}"/>
    <cellStyle name="Normal 4 3 4 2 2 3" xfId="32646" xr:uid="{86A8E9AB-A428-4C44-BAE3-45F868C1B03E}"/>
    <cellStyle name="Normal 4 3 4 2 2 4" xfId="24198" xr:uid="{61E38ED0-3069-4A42-8569-B5A9C8B8DB4D}"/>
    <cellStyle name="Normal 4 3 4 2 3" xfId="11533" xr:uid="{01B9B8C2-8FBD-4A08-8D06-8E335BB32BAE}"/>
    <cellStyle name="Normal 4 3 4 2 3 2" xfId="37708" xr:uid="{99B9CCC1-0AAB-4F32-AB43-984D81659F0B}"/>
    <cellStyle name="Normal 4 3 4 2 4" xfId="28428" xr:uid="{BDEBECF0-623B-4C85-8D1B-663AEFEAA900}"/>
    <cellStyle name="Normal 4 3 4 2 5" xfId="19981" xr:uid="{F908CC64-79BC-48B2-8135-A66975D4A277}"/>
    <cellStyle name="Normal 4 3 4 3" xfId="5156" xr:uid="{00000000-0005-0000-0000-0000B0140000}"/>
    <cellStyle name="Normal 4 3 4 3 2" xfId="13606" xr:uid="{59F3C401-F08F-402D-8D15-FD11573B30F9}"/>
    <cellStyle name="Normal 4 3 4 3 2 2" xfId="39780" xr:uid="{C3F1DC13-2704-45A6-AFA9-FAD78F19199F}"/>
    <cellStyle name="Normal 4 3 4 3 3" xfId="30501" xr:uid="{150C267A-BBF6-49A5-BC13-ED85CEA9813F}"/>
    <cellStyle name="Normal 4 3 4 3 4" xfId="22053" xr:uid="{88E48A0A-141D-4B80-AC66-653A4C667F0F}"/>
    <cellStyle name="Normal 4 3 4 4" xfId="9388" xr:uid="{69FBF55D-AD54-40A5-9045-84C51CCDCDD0}"/>
    <cellStyle name="Normal 4 3 4 4 2" xfId="35563" xr:uid="{2C30FAB1-D59A-49E8-8F6D-0ED80173D442}"/>
    <cellStyle name="Normal 4 3 4 5" xfId="34735" xr:uid="{87092265-6F9E-4D38-BBCB-865C66D5DEB2}"/>
    <cellStyle name="Normal 4 3 4 6" xfId="26283" xr:uid="{B1314C76-4E7F-4EAE-AA7E-3FFF0BF70397}"/>
    <cellStyle name="Normal 4 3 4 7" xfId="17836" xr:uid="{E8B6A45C-3862-496D-AF54-05EF356F1A08}"/>
    <cellStyle name="Normal 4 3 5" xfId="1262" xr:uid="{00000000-0005-0000-0000-0000B1140000}"/>
    <cellStyle name="Normal 4 3 5 2" xfId="3492" xr:uid="{00000000-0005-0000-0000-0000B2140000}"/>
    <cellStyle name="Normal 4 3 5 2 2" xfId="7714" xr:uid="{00000000-0005-0000-0000-0000B3140000}"/>
    <cellStyle name="Normal 4 3 5 2 2 2" xfId="16164" xr:uid="{2593BEEB-9E56-4A0D-A17F-F4EE882DCF83}"/>
    <cellStyle name="Normal 4 3 5 2 2 2 2" xfId="42338" xr:uid="{75141D8B-574B-4090-98CE-5D7B3B99350B}"/>
    <cellStyle name="Normal 4 3 5 2 2 3" xfId="33059" xr:uid="{190EE639-1F19-4A3B-8716-D6749AB6A9F1}"/>
    <cellStyle name="Normal 4 3 5 2 2 4" xfId="24611" xr:uid="{DD5E4A3B-B436-463A-A3FF-3ABCCC828FF1}"/>
    <cellStyle name="Normal 4 3 5 2 3" xfId="11946" xr:uid="{72086E13-48C0-4A8C-80A0-E8B80FF147D2}"/>
    <cellStyle name="Normal 4 3 5 2 3 2" xfId="38121" xr:uid="{33E5DEBD-9C4B-49E7-90D3-D7527B26B81F}"/>
    <cellStyle name="Normal 4 3 5 2 4" xfId="28841" xr:uid="{72CFCD07-9168-4EC7-8966-57E6C24D2E9C}"/>
    <cellStyle name="Normal 4 3 5 2 5" xfId="20394" xr:uid="{AEED022A-1442-485D-90D2-2628D14CCD55}"/>
    <cellStyle name="Normal 4 3 5 3" xfId="5569" xr:uid="{00000000-0005-0000-0000-0000B4140000}"/>
    <cellStyle name="Normal 4 3 5 3 2" xfId="14019" xr:uid="{AA06EF3E-1439-4C05-81DE-529729A97E01}"/>
    <cellStyle name="Normal 4 3 5 3 2 2" xfId="40193" xr:uid="{8F765F97-98FC-4F15-BA04-3C8142CB8A92}"/>
    <cellStyle name="Normal 4 3 5 3 3" xfId="30914" xr:uid="{43316453-BF90-4D74-83B3-1C150C20AAD2}"/>
    <cellStyle name="Normal 4 3 5 3 4" xfId="22466" xr:uid="{BECA4591-0DFB-4138-8FB8-3A2CA62C8EA8}"/>
    <cellStyle name="Normal 4 3 5 4" xfId="9801" xr:uid="{507C5E1E-5CCF-4F07-B157-424163CF5EBD}"/>
    <cellStyle name="Normal 4 3 5 4 2" xfId="35976" xr:uid="{5000B906-78EC-41E6-B038-2493C0009FD2}"/>
    <cellStyle name="Normal 4 3 5 5" xfId="26696" xr:uid="{ADF7F189-5484-45FB-81C2-6FF4D2197306}"/>
    <cellStyle name="Normal 4 3 5 6" xfId="18249" xr:uid="{912DE4DC-2B74-4E61-86DE-0BECD4A0157B}"/>
    <cellStyle name="Normal 4 3 6" xfId="1675" xr:uid="{00000000-0005-0000-0000-0000B5140000}"/>
    <cellStyle name="Normal 4 3 6 2" xfId="3905" xr:uid="{00000000-0005-0000-0000-0000B6140000}"/>
    <cellStyle name="Normal 4 3 6 2 2" xfId="8127" xr:uid="{00000000-0005-0000-0000-0000B7140000}"/>
    <cellStyle name="Normal 4 3 6 2 2 2" xfId="16577" xr:uid="{3F32D566-7ACB-452B-B1D6-BF821C8E36A6}"/>
    <cellStyle name="Normal 4 3 6 2 2 2 2" xfId="42751" xr:uid="{B976CD6A-AC33-460A-838C-CA90E26B20DA}"/>
    <cellStyle name="Normal 4 3 6 2 2 3" xfId="33472" xr:uid="{AE2B54C8-3079-4183-B8A6-4E76A5BE53CF}"/>
    <cellStyle name="Normal 4 3 6 2 2 4" xfId="25024" xr:uid="{D52D9231-9CFA-4FB2-892E-30FA861F5D87}"/>
    <cellStyle name="Normal 4 3 6 2 3" xfId="12359" xr:uid="{9C7BB6E1-9222-4CD7-ACE9-9E411E071B2F}"/>
    <cellStyle name="Normal 4 3 6 2 3 2" xfId="38534" xr:uid="{87041F70-FACF-48A7-820A-99559905D21E}"/>
    <cellStyle name="Normal 4 3 6 2 4" xfId="29254" xr:uid="{B78AAF18-9E7F-4570-9A97-7405778C956E}"/>
    <cellStyle name="Normal 4 3 6 2 5" xfId="20807" xr:uid="{4AEFC76C-3B72-4156-92AF-49E83203A229}"/>
    <cellStyle name="Normal 4 3 6 3" xfId="5982" xr:uid="{00000000-0005-0000-0000-0000B8140000}"/>
    <cellStyle name="Normal 4 3 6 3 2" xfId="14432" xr:uid="{AE10D22F-B189-4134-ADA2-6DBB502283D8}"/>
    <cellStyle name="Normal 4 3 6 3 2 2" xfId="40606" xr:uid="{3293951B-A846-4EE0-8842-65D42A35DB97}"/>
    <cellStyle name="Normal 4 3 6 3 3" xfId="31327" xr:uid="{85E319A3-3BEF-419E-B6BC-BAADC7482A55}"/>
    <cellStyle name="Normal 4 3 6 3 4" xfId="22879" xr:uid="{4F34E7BC-C78A-4C91-BF41-ED7614B3258B}"/>
    <cellStyle name="Normal 4 3 6 4" xfId="10214" xr:uid="{B857A131-7DD0-4E46-957C-58D7B8E65A0D}"/>
    <cellStyle name="Normal 4 3 6 4 2" xfId="36389" xr:uid="{F290F434-50BA-4BE6-A228-33431DDBD249}"/>
    <cellStyle name="Normal 4 3 6 5" xfId="27109" xr:uid="{59354D85-6AAB-4611-BE20-5EDEE172ECEA}"/>
    <cellStyle name="Normal 4 3 6 6" xfId="18662" xr:uid="{811D1575-5271-4A68-BBF9-03F99A31AC16}"/>
    <cellStyle name="Normal 4 3 7" xfId="2089" xr:uid="{00000000-0005-0000-0000-0000B9140000}"/>
    <cellStyle name="Normal 4 3 7 2" xfId="4318" xr:uid="{00000000-0005-0000-0000-0000BA140000}"/>
    <cellStyle name="Normal 4 3 7 2 2" xfId="8540" xr:uid="{00000000-0005-0000-0000-0000BB140000}"/>
    <cellStyle name="Normal 4 3 7 2 2 2" xfId="16990" xr:uid="{86898583-90D8-4443-8929-BAA47D2F7901}"/>
    <cellStyle name="Normal 4 3 7 2 2 2 2" xfId="43164" xr:uid="{6252DECD-93EB-4509-A9DC-1DD64D63ECAC}"/>
    <cellStyle name="Normal 4 3 7 2 2 3" xfId="33885" xr:uid="{C936ACED-96F2-4FDB-9DB7-4859CCBB10ED}"/>
    <cellStyle name="Normal 4 3 7 2 2 4" xfId="25437" xr:uid="{86F384F4-529A-4F9E-89E0-44235E925953}"/>
    <cellStyle name="Normal 4 3 7 2 3" xfId="12772" xr:uid="{7F0B89EE-D712-41DD-B415-1FDEEE4E8211}"/>
    <cellStyle name="Normal 4 3 7 2 3 2" xfId="38947" xr:uid="{D426B8DC-4927-4983-A7C5-216B77EB1C39}"/>
    <cellStyle name="Normal 4 3 7 2 4" xfId="29667" xr:uid="{AD147A39-5B9D-4C1B-B4EA-9A40FEFDE566}"/>
    <cellStyle name="Normal 4 3 7 2 5" xfId="21220" xr:uid="{EA15965E-466B-496E-A526-58F9ECAA14B0}"/>
    <cellStyle name="Normal 4 3 7 3" xfId="6395" xr:uid="{00000000-0005-0000-0000-0000BC140000}"/>
    <cellStyle name="Normal 4 3 7 3 2" xfId="14845" xr:uid="{07A53605-5BEA-408F-AB02-E7CB237140D1}"/>
    <cellStyle name="Normal 4 3 7 3 2 2" xfId="41019" xr:uid="{102B110A-D9F5-45FB-8C67-3E2D1A36924E}"/>
    <cellStyle name="Normal 4 3 7 3 3" xfId="31740" xr:uid="{CB45E733-E715-4E8B-969C-EECD8B8B737A}"/>
    <cellStyle name="Normal 4 3 7 3 4" xfId="23292" xr:uid="{EFA9E771-6D28-4CCB-A93A-CE4FFE50A9E2}"/>
    <cellStyle name="Normal 4 3 7 4" xfId="10627" xr:uid="{115EF37A-1191-4BDD-84BB-019E3B74C2AD}"/>
    <cellStyle name="Normal 4 3 7 4 2" xfId="36802" xr:uid="{4A4A5C0E-CFBD-46E7-921D-4FFBF21234C5}"/>
    <cellStyle name="Normal 4 3 7 5" xfId="27522" xr:uid="{B808EC84-A59A-4E24-A459-98F0BA3B6496}"/>
    <cellStyle name="Normal 4 3 7 6" xfId="19075" xr:uid="{18CFB7D2-1A3F-40CE-AEFA-51F1E04DC165}"/>
    <cellStyle name="Normal 4 3 8" xfId="2525" xr:uid="{00000000-0005-0000-0000-0000BD140000}"/>
    <cellStyle name="Normal 4 3 8 2" xfId="6808" xr:uid="{00000000-0005-0000-0000-0000BE140000}"/>
    <cellStyle name="Normal 4 3 8 2 2" xfId="15258" xr:uid="{56B990DF-37B6-4D39-A467-CE8EAF6657E4}"/>
    <cellStyle name="Normal 4 3 8 2 2 2" xfId="41432" xr:uid="{49CEA270-BF9B-48D4-97B2-8566333C5E0F}"/>
    <cellStyle name="Normal 4 3 8 2 3" xfId="32153" xr:uid="{2E2EBE06-66AA-425B-B4C2-87764126A9D0}"/>
    <cellStyle name="Normal 4 3 8 2 4" xfId="23705" xr:uid="{7B988A7F-B783-4739-A762-6EAB84944F28}"/>
    <cellStyle name="Normal 4 3 8 3" xfId="11040" xr:uid="{F62E73E1-2C4C-4D69-B730-282CB13446AE}"/>
    <cellStyle name="Normal 4 3 8 3 2" xfId="37215" xr:uid="{66937E0C-9667-4111-A53F-CE929F0B48E1}"/>
    <cellStyle name="Normal 4 3 8 4" xfId="27935" xr:uid="{94C47C4E-DAFB-4AD3-BEFA-7E66BCB15B51}"/>
    <cellStyle name="Normal 4 3 8 5" xfId="19488" xr:uid="{24B6881F-2770-4103-BC26-226BBF1356AE}"/>
    <cellStyle name="Normal 4 3 9" xfId="4743" xr:uid="{00000000-0005-0000-0000-0000BF140000}"/>
    <cellStyle name="Normal 4 3 9 2" xfId="13193" xr:uid="{1D4DB0E2-1079-4C17-90AD-1E3172AC00BD}"/>
    <cellStyle name="Normal 4 3 9 2 2" xfId="39367" xr:uid="{D8DBA375-20F8-4DEA-836F-FD52614333AD}"/>
    <cellStyle name="Normal 4 3 9 3" xfId="30088" xr:uid="{1DD53C24-7576-4509-A99B-34E5792BDF65}"/>
    <cellStyle name="Normal 4 3 9 4" xfId="21640" xr:uid="{BDC0A07D-A2FC-4241-93FE-37F650EB18B8}"/>
    <cellStyle name="Normal 4 4" xfId="378" xr:uid="{00000000-0005-0000-0000-0000C0140000}"/>
    <cellStyle name="Normal 4 4 10" xfId="2534" xr:uid="{00000000-0005-0000-0000-0000C1140000}"/>
    <cellStyle name="Normal 4 4 10 2" xfId="6817" xr:uid="{00000000-0005-0000-0000-0000C2140000}"/>
    <cellStyle name="Normal 4 4 10 2 2" xfId="15267" xr:uid="{822C53C7-4856-4230-BC26-C03B2BC62895}"/>
    <cellStyle name="Normal 4 4 10 2 2 2" xfId="41441" xr:uid="{D00BEE37-634F-450E-9832-28C28C7F467B}"/>
    <cellStyle name="Normal 4 4 10 2 3" xfId="32162" xr:uid="{9D4719AB-6C67-4DFC-AC5D-4B1F76964C53}"/>
    <cellStyle name="Normal 4 4 10 2 4" xfId="23714" xr:uid="{F4AA128F-25DF-4A02-AF8C-85A29A26D27B}"/>
    <cellStyle name="Normal 4 4 10 3" xfId="11049" xr:uid="{3ADB74D5-8557-45C5-B489-DD5D674DDCDA}"/>
    <cellStyle name="Normal 4 4 10 3 2" xfId="37224" xr:uid="{68FFC4A0-CAC7-4B9C-ABD2-F6298C740A3C}"/>
    <cellStyle name="Normal 4 4 10 4" xfId="27944" xr:uid="{31375C44-02E0-4FBE-B877-055338CA7793}"/>
    <cellStyle name="Normal 4 4 10 5" xfId="19497" xr:uid="{29579C57-01AD-444F-A44F-CB1A7B1CE50A}"/>
    <cellStyle name="Normal 4 4 11" xfId="4752" xr:uid="{00000000-0005-0000-0000-0000C3140000}"/>
    <cellStyle name="Normal 4 4 11 2" xfId="13202" xr:uid="{A725D3BF-6238-49F0-92B7-339BE8D3705F}"/>
    <cellStyle name="Normal 4 4 11 2 2" xfId="39376" xr:uid="{E284C4F1-0749-43CC-BC77-EFEFED699E79}"/>
    <cellStyle name="Normal 4 4 11 3" xfId="30097" xr:uid="{1CCC0A2A-74FF-4E36-991F-F2B88954AA79}"/>
    <cellStyle name="Normal 4 4 11 4" xfId="21649" xr:uid="{7F977E36-8389-4FB0-B50B-693D214E98F9}"/>
    <cellStyle name="Normal 4 4 12" xfId="8984" xr:uid="{CBCDC4C5-C519-47B7-ADED-C7EA21B98039}"/>
    <cellStyle name="Normal 4 4 12 2" xfId="35159" xr:uid="{509B34CB-69C0-4FC3-8489-DCEFD142578F}"/>
    <cellStyle name="Normal 4 4 13" xfId="34326" xr:uid="{B328440A-10A2-4171-8335-03FC64D0B9C6}"/>
    <cellStyle name="Normal 4 4 14" xfId="25879" xr:uid="{927601E3-18C4-4645-BE32-4CDCEBD24C81}"/>
    <cellStyle name="Normal 4 4 15" xfId="17432" xr:uid="{3D7DD862-EE1A-4742-BA6C-06FC6E8BAA02}"/>
    <cellStyle name="Normal 4 4 2" xfId="379" xr:uid="{00000000-0005-0000-0000-0000C4140000}"/>
    <cellStyle name="Normal 4 4 2 10" xfId="4753" xr:uid="{00000000-0005-0000-0000-0000C5140000}"/>
    <cellStyle name="Normal 4 4 2 10 2" xfId="13203" xr:uid="{9ACB9560-A8F5-428D-A1BC-3FA0BC40C03D}"/>
    <cellStyle name="Normal 4 4 2 10 2 2" xfId="39377" xr:uid="{B3BC911B-E473-42FB-9045-3EBA0677D6FC}"/>
    <cellStyle name="Normal 4 4 2 10 3" xfId="30098" xr:uid="{32FCBD10-C67A-45CF-BEFC-D8C70D679838}"/>
    <cellStyle name="Normal 4 4 2 10 4" xfId="21650" xr:uid="{F4AF9093-B786-4306-A148-A00C9BBE04A4}"/>
    <cellStyle name="Normal 4 4 2 11" xfId="8985" xr:uid="{F0571B22-333D-4333-BB52-4585F32E66BA}"/>
    <cellStyle name="Normal 4 4 2 11 2" xfId="35160" xr:uid="{5DF9D1B2-3383-4345-8DBE-AAE4D97E3C3C}"/>
    <cellStyle name="Normal 4 4 2 12" xfId="34327" xr:uid="{A703879A-036C-41CE-B39B-F90A4A269FEA}"/>
    <cellStyle name="Normal 4 4 2 13" xfId="25880" xr:uid="{29F4A121-B22B-46D5-BD5E-A19B7FB3D8A3}"/>
    <cellStyle name="Normal 4 4 2 14" xfId="17433" xr:uid="{F0774EC0-EC8A-4F73-AFFC-B02863C32E63}"/>
    <cellStyle name="Normal 4 4 2 2" xfId="380" xr:uid="{00000000-0005-0000-0000-0000C6140000}"/>
    <cellStyle name="Normal 4 4 2 2 10" xfId="8986" xr:uid="{C296C0F2-7EAA-413E-BB0A-76AD661D2923}"/>
    <cellStyle name="Normal 4 4 2 2 10 2" xfId="35161" xr:uid="{1592DF4C-9C9B-4D53-A104-F3222F7A8E60}"/>
    <cellStyle name="Normal 4 4 2 2 11" xfId="34328" xr:uid="{65070531-511E-4810-B9DA-3AC810B2B278}"/>
    <cellStyle name="Normal 4 4 2 2 12" xfId="25881" xr:uid="{0DA735F0-FCEE-487C-8B9A-886B3F76AE33}"/>
    <cellStyle name="Normal 4 4 2 2 13" xfId="17434" xr:uid="{2C3187F0-D0BC-4ED4-8395-50C465A9596B}"/>
    <cellStyle name="Normal 4 4 2 2 2" xfId="381" xr:uid="{00000000-0005-0000-0000-0000C7140000}"/>
    <cellStyle name="Normal 4 4 2 2 2 10" xfId="34329" xr:uid="{2B90269A-EC71-4B86-83E6-8DECCA2C863F}"/>
    <cellStyle name="Normal 4 4 2 2 2 11" xfId="25882" xr:uid="{3649B80A-1C4D-4C4D-9E6F-9B42E6D10F19}"/>
    <cellStyle name="Normal 4 4 2 2 2 12" xfId="17435" xr:uid="{3460D844-BE43-49CC-8CA4-BA80AC1EA455}"/>
    <cellStyle name="Normal 4 4 2 2 2 2" xfId="382" xr:uid="{00000000-0005-0000-0000-0000C8140000}"/>
    <cellStyle name="Normal 4 4 2 2 2 2 10" xfId="25883" xr:uid="{65C8EEFE-2BDC-4CB7-B5EB-D9F7D6FC5300}"/>
    <cellStyle name="Normal 4 4 2 2 2 2 11" xfId="17436" xr:uid="{AE803DE6-9650-4FA0-BDB2-4545110E05F2}"/>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11C272CB-63A4-44E4-BC55-0907F0E63BE7}"/>
    <cellStyle name="Normal 4 4 2 2 2 2 2 2 2 2 2" xfId="41938" xr:uid="{C18E5063-D659-452E-9D5C-85464BCDB53B}"/>
    <cellStyle name="Normal 4 4 2 2 2 2 2 2 2 3" xfId="32659" xr:uid="{87996861-5024-4EE0-ABCD-1E062171836E}"/>
    <cellStyle name="Normal 4 4 2 2 2 2 2 2 2 4" xfId="24211" xr:uid="{C8A24D4D-F7FE-43B7-836E-F1034D47DD0F}"/>
    <cellStyle name="Normal 4 4 2 2 2 2 2 2 3" xfId="11546" xr:uid="{C18C1D5E-F17A-4562-A5A6-D705F623D2A0}"/>
    <cellStyle name="Normal 4 4 2 2 2 2 2 2 3 2" xfId="37721" xr:uid="{CE3A316D-11B0-4B8D-8D1D-FA7209B6403C}"/>
    <cellStyle name="Normal 4 4 2 2 2 2 2 2 4" xfId="28441" xr:uid="{8F67EE1F-F52A-49DF-909D-FB2D087B1EBF}"/>
    <cellStyle name="Normal 4 4 2 2 2 2 2 2 5" xfId="19994" xr:uid="{C3EE7F53-26D9-4F0C-BD63-06021127AA85}"/>
    <cellStyle name="Normal 4 4 2 2 2 2 2 3" xfId="5169" xr:uid="{00000000-0005-0000-0000-0000CC140000}"/>
    <cellStyle name="Normal 4 4 2 2 2 2 2 3 2" xfId="13619" xr:uid="{82537CB9-414C-484D-AA66-2E25D38943DA}"/>
    <cellStyle name="Normal 4 4 2 2 2 2 2 3 2 2" xfId="39793" xr:uid="{8B4061C3-74B3-43F7-93C7-BE8FE8BFD463}"/>
    <cellStyle name="Normal 4 4 2 2 2 2 2 3 3" xfId="30514" xr:uid="{2CCE1376-ED80-4DAF-A988-06B82928A6B6}"/>
    <cellStyle name="Normal 4 4 2 2 2 2 2 3 4" xfId="22066" xr:uid="{2A47D479-FF17-4F7E-89C9-1DEAA638A497}"/>
    <cellStyle name="Normal 4 4 2 2 2 2 2 4" xfId="9401" xr:uid="{89E0D850-F0A0-49CA-8053-D84C8E90E59E}"/>
    <cellStyle name="Normal 4 4 2 2 2 2 2 4 2" xfId="35576" xr:uid="{7EC7F3C7-089D-4D30-871F-3E30A2956789}"/>
    <cellStyle name="Normal 4 4 2 2 2 2 2 5" xfId="34748" xr:uid="{A9617E58-112C-4754-89DD-90EDAE5D1105}"/>
    <cellStyle name="Normal 4 4 2 2 2 2 2 6" xfId="26296" xr:uid="{96AD99EF-3003-4E3B-B0F9-4479C55E0F1D}"/>
    <cellStyle name="Normal 4 4 2 2 2 2 2 7" xfId="17849" xr:uid="{FFA72B4E-9095-4067-B06A-560732D67BB2}"/>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331CBE15-0021-4956-851B-321C839B7755}"/>
    <cellStyle name="Normal 4 4 2 2 2 2 3 2 2 2 2" xfId="42351" xr:uid="{572BC0C5-D3B5-44A5-AA31-5BC8A3FD0406}"/>
    <cellStyle name="Normal 4 4 2 2 2 2 3 2 2 3" xfId="33072" xr:uid="{C735697A-7B15-4685-BF95-2D57393E67AC}"/>
    <cellStyle name="Normal 4 4 2 2 2 2 3 2 2 4" xfId="24624" xr:uid="{DA926070-3283-45F3-AD5E-67B32AFFA84E}"/>
    <cellStyle name="Normal 4 4 2 2 2 2 3 2 3" xfId="11959" xr:uid="{82D48E68-0B38-4680-A6C8-1F57B32EBBE2}"/>
    <cellStyle name="Normal 4 4 2 2 2 2 3 2 3 2" xfId="38134" xr:uid="{A5FF43DA-508B-4EFC-AA1C-D3565CAFFC2D}"/>
    <cellStyle name="Normal 4 4 2 2 2 2 3 2 4" xfId="28854" xr:uid="{B524AF3E-9078-405C-AD5B-DAFD22CE3F5D}"/>
    <cellStyle name="Normal 4 4 2 2 2 2 3 2 5" xfId="20407" xr:uid="{E6CB43F3-3C33-4113-9F35-6385FA64FCBC}"/>
    <cellStyle name="Normal 4 4 2 2 2 2 3 3" xfId="5582" xr:uid="{00000000-0005-0000-0000-0000D0140000}"/>
    <cellStyle name="Normal 4 4 2 2 2 2 3 3 2" xfId="14032" xr:uid="{ED8CF797-EAE5-4BD8-ABE3-0D77588B5E95}"/>
    <cellStyle name="Normal 4 4 2 2 2 2 3 3 2 2" xfId="40206" xr:uid="{7A950A29-39ED-4259-BC3C-19AA7E639C88}"/>
    <cellStyle name="Normal 4 4 2 2 2 2 3 3 3" xfId="30927" xr:uid="{2CDDC026-C812-49E1-A285-667186EA1818}"/>
    <cellStyle name="Normal 4 4 2 2 2 2 3 3 4" xfId="22479" xr:uid="{4F049BEA-362E-4CAB-BB25-42B1035CCC1D}"/>
    <cellStyle name="Normal 4 4 2 2 2 2 3 4" xfId="9814" xr:uid="{36B431DA-59A5-431C-A6F5-99B476F01D88}"/>
    <cellStyle name="Normal 4 4 2 2 2 2 3 4 2" xfId="35989" xr:uid="{5F45EC79-D362-4D22-802E-E19A02D271BA}"/>
    <cellStyle name="Normal 4 4 2 2 2 2 3 5" xfId="26709" xr:uid="{2A13D785-F2E7-44B8-8E37-60A39D3D9A0F}"/>
    <cellStyle name="Normal 4 4 2 2 2 2 3 6" xfId="18262" xr:uid="{F0946D7D-DA64-4807-85C4-7337E67DA534}"/>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503B36B5-DE73-4F87-A825-56248D5BBE78}"/>
    <cellStyle name="Normal 4 4 2 2 2 2 4 2 2 2 2" xfId="42764" xr:uid="{54486A46-C269-4E1E-92E6-4226AF3D1FF7}"/>
    <cellStyle name="Normal 4 4 2 2 2 2 4 2 2 3" xfId="33485" xr:uid="{C0D4ADFC-04C9-47E5-BF51-8885F1AD450A}"/>
    <cellStyle name="Normal 4 4 2 2 2 2 4 2 2 4" xfId="25037" xr:uid="{5CAFC541-94CF-493A-90E5-5DE7188038D5}"/>
    <cellStyle name="Normal 4 4 2 2 2 2 4 2 3" xfId="12372" xr:uid="{950B36BB-6534-484E-A3A2-BF15C73D53B4}"/>
    <cellStyle name="Normal 4 4 2 2 2 2 4 2 3 2" xfId="38547" xr:uid="{03EED011-E94A-4D2A-9034-8F487FC65D20}"/>
    <cellStyle name="Normal 4 4 2 2 2 2 4 2 4" xfId="29267" xr:uid="{56A4D36E-7FEF-4065-B4EB-56B4BCE74229}"/>
    <cellStyle name="Normal 4 4 2 2 2 2 4 2 5" xfId="20820" xr:uid="{DEC6269C-9D65-4135-A0CF-3AB3260D2E7C}"/>
    <cellStyle name="Normal 4 4 2 2 2 2 4 3" xfId="5995" xr:uid="{00000000-0005-0000-0000-0000D4140000}"/>
    <cellStyle name="Normal 4 4 2 2 2 2 4 3 2" xfId="14445" xr:uid="{B3C1FC4F-EEDC-4318-A499-41B9B0554030}"/>
    <cellStyle name="Normal 4 4 2 2 2 2 4 3 2 2" xfId="40619" xr:uid="{60EC125A-3B69-49CD-98E6-B4D4EA3AEAE3}"/>
    <cellStyle name="Normal 4 4 2 2 2 2 4 3 3" xfId="31340" xr:uid="{BF92C1EA-4B5F-4EB0-8F82-F695F66C47DA}"/>
    <cellStyle name="Normal 4 4 2 2 2 2 4 3 4" xfId="22892" xr:uid="{28F88932-34B2-43B8-9417-D60AA47DACCD}"/>
    <cellStyle name="Normal 4 4 2 2 2 2 4 4" xfId="10227" xr:uid="{D4587BAC-E2DF-4AE6-B13A-0748F64DD179}"/>
    <cellStyle name="Normal 4 4 2 2 2 2 4 4 2" xfId="36402" xr:uid="{F5DEEB27-4664-491C-9E4C-C484857F4F80}"/>
    <cellStyle name="Normal 4 4 2 2 2 2 4 5" xfId="27122" xr:uid="{8B7591D5-B336-44CA-A8E1-90554385848F}"/>
    <cellStyle name="Normal 4 4 2 2 2 2 4 6" xfId="18675" xr:uid="{A0462B84-42FC-4745-899E-575286DDDF35}"/>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6CC77CA9-5444-4E16-B920-5F44F017D3E1}"/>
    <cellStyle name="Normal 4 4 2 2 2 2 5 2 2 2 2" xfId="43177" xr:uid="{9DEE7848-9FC6-4805-8A7B-04CC250DEBFE}"/>
    <cellStyle name="Normal 4 4 2 2 2 2 5 2 2 3" xfId="33898" xr:uid="{54F7DA41-6E56-4ABC-964C-F0AB070E1F28}"/>
    <cellStyle name="Normal 4 4 2 2 2 2 5 2 2 4" xfId="25450" xr:uid="{DD10FFEF-2695-48F0-9949-CBA5329F6872}"/>
    <cellStyle name="Normal 4 4 2 2 2 2 5 2 3" xfId="12785" xr:uid="{4F9B0D4F-3F57-4727-B5D0-F8749835A116}"/>
    <cellStyle name="Normal 4 4 2 2 2 2 5 2 3 2" xfId="38960" xr:uid="{80973698-E5DC-49C6-847E-9341D4BD4553}"/>
    <cellStyle name="Normal 4 4 2 2 2 2 5 2 4" xfId="29680" xr:uid="{59D178D6-F664-4CF3-8D90-7C9AD104796B}"/>
    <cellStyle name="Normal 4 4 2 2 2 2 5 2 5" xfId="21233" xr:uid="{51D4F3AF-C958-4AC5-AD22-A0E1FAC2A3C7}"/>
    <cellStyle name="Normal 4 4 2 2 2 2 5 3" xfId="6408" xr:uid="{00000000-0005-0000-0000-0000D8140000}"/>
    <cellStyle name="Normal 4 4 2 2 2 2 5 3 2" xfId="14858" xr:uid="{84437D31-2268-439F-B4DE-BDC70ABF7F35}"/>
    <cellStyle name="Normal 4 4 2 2 2 2 5 3 2 2" xfId="41032" xr:uid="{824B9371-5850-4F8A-88A4-BC7FCD40113C}"/>
    <cellStyle name="Normal 4 4 2 2 2 2 5 3 3" xfId="31753" xr:uid="{AC135697-22B7-468B-8E59-BA6AA48FFA38}"/>
    <cellStyle name="Normal 4 4 2 2 2 2 5 3 4" xfId="23305" xr:uid="{A0F12735-9809-4752-9EA7-569C98616EC5}"/>
    <cellStyle name="Normal 4 4 2 2 2 2 5 4" xfId="10640" xr:uid="{3A15DEAC-769C-4EDD-AB1C-41810693B7F3}"/>
    <cellStyle name="Normal 4 4 2 2 2 2 5 4 2" xfId="36815" xr:uid="{0153F779-9A53-478E-8C71-F80644F7D3DA}"/>
    <cellStyle name="Normal 4 4 2 2 2 2 5 5" xfId="27535" xr:uid="{648AAACD-2265-4AEC-8534-FC7011E81FE5}"/>
    <cellStyle name="Normal 4 4 2 2 2 2 5 6" xfId="19088" xr:uid="{87EF95AC-C52B-4DB3-8F19-68210F37BEE7}"/>
    <cellStyle name="Normal 4 4 2 2 2 2 6" xfId="2538" xr:uid="{00000000-0005-0000-0000-0000D9140000}"/>
    <cellStyle name="Normal 4 4 2 2 2 2 6 2" xfId="6821" xr:uid="{00000000-0005-0000-0000-0000DA140000}"/>
    <cellStyle name="Normal 4 4 2 2 2 2 6 2 2" xfId="15271" xr:uid="{0CAD3559-BB38-4CCF-AEF8-449BF95F76F8}"/>
    <cellStyle name="Normal 4 4 2 2 2 2 6 2 2 2" xfId="41445" xr:uid="{06084998-1A7B-4D41-A2C7-517DF713E9FB}"/>
    <cellStyle name="Normal 4 4 2 2 2 2 6 2 3" xfId="32166" xr:uid="{CB352931-C6B3-49B8-A4D9-3B834A0F2090}"/>
    <cellStyle name="Normal 4 4 2 2 2 2 6 2 4" xfId="23718" xr:uid="{4405730D-F955-4B81-B44F-783DB269F033}"/>
    <cellStyle name="Normal 4 4 2 2 2 2 6 3" xfId="11053" xr:uid="{7B9F9F26-7E45-4FA4-9346-1322D0230931}"/>
    <cellStyle name="Normal 4 4 2 2 2 2 6 3 2" xfId="37228" xr:uid="{21041CCF-0623-47E2-B71F-9CADE884E682}"/>
    <cellStyle name="Normal 4 4 2 2 2 2 6 4" xfId="27948" xr:uid="{A35C355B-2445-4E08-902F-8EC67218E77D}"/>
    <cellStyle name="Normal 4 4 2 2 2 2 6 5" xfId="19501" xr:uid="{B1243BD7-0CE0-4B23-B900-8BAA29C88636}"/>
    <cellStyle name="Normal 4 4 2 2 2 2 7" xfId="4756" xr:uid="{00000000-0005-0000-0000-0000DB140000}"/>
    <cellStyle name="Normal 4 4 2 2 2 2 7 2" xfId="13206" xr:uid="{B62AA111-BC83-4D98-B238-03D286F0E131}"/>
    <cellStyle name="Normal 4 4 2 2 2 2 7 2 2" xfId="39380" xr:uid="{FA4288CE-AD1D-422B-8724-9D7CAC078F37}"/>
    <cellStyle name="Normal 4 4 2 2 2 2 7 3" xfId="30101" xr:uid="{26E1AFDA-753F-4FB1-96F2-A870401A8FA6}"/>
    <cellStyle name="Normal 4 4 2 2 2 2 7 4" xfId="21653" xr:uid="{8498080E-C627-4EC6-92E8-E013884DAED5}"/>
    <cellStyle name="Normal 4 4 2 2 2 2 8" xfId="8988" xr:uid="{52EC28CD-C66D-45FB-9F88-7FD4188391FD}"/>
    <cellStyle name="Normal 4 4 2 2 2 2 8 2" xfId="35163" xr:uid="{DABAF6C7-ADC9-4272-A2C8-6B862DF65017}"/>
    <cellStyle name="Normal 4 4 2 2 2 2 9" xfId="34330" xr:uid="{F055AF92-5D31-47A4-B159-73AB5A1FD209}"/>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7EC52E8D-97F2-4368-8B44-41730F4A5F88}"/>
    <cellStyle name="Normal 4 4 2 2 2 3 2 2 2 2" xfId="41937" xr:uid="{3FE2C064-5858-4BB4-BADF-BD6F7E7572EE}"/>
    <cellStyle name="Normal 4 4 2 2 2 3 2 2 3" xfId="32658" xr:uid="{E1126D03-EB65-4710-A94B-DA39CC7C8346}"/>
    <cellStyle name="Normal 4 4 2 2 2 3 2 2 4" xfId="24210" xr:uid="{1FE259FF-6FC1-4E13-80E7-4251340DF0BD}"/>
    <cellStyle name="Normal 4 4 2 2 2 3 2 3" xfId="11545" xr:uid="{EC3C48F2-5795-4044-89B5-430B94452A94}"/>
    <cellStyle name="Normal 4 4 2 2 2 3 2 3 2" xfId="37720" xr:uid="{77BC918A-121B-4AB2-A8DD-70FE1B83E4CB}"/>
    <cellStyle name="Normal 4 4 2 2 2 3 2 4" xfId="28440" xr:uid="{EF5BA2DC-FE42-454E-8401-275FE02679EF}"/>
    <cellStyle name="Normal 4 4 2 2 2 3 2 5" xfId="19993" xr:uid="{882B8336-6BC0-447B-BAFE-FC372059317F}"/>
    <cellStyle name="Normal 4 4 2 2 2 3 3" xfId="5168" xr:uid="{00000000-0005-0000-0000-0000DF140000}"/>
    <cellStyle name="Normal 4 4 2 2 2 3 3 2" xfId="13618" xr:uid="{D2B537B9-5E67-4397-8D09-B82C81D07113}"/>
    <cellStyle name="Normal 4 4 2 2 2 3 3 2 2" xfId="39792" xr:uid="{4CE589FA-0B5C-482C-B46F-7FFA2C8949C3}"/>
    <cellStyle name="Normal 4 4 2 2 2 3 3 3" xfId="30513" xr:uid="{A5D008EF-445F-4B7F-B39E-1A60A2C39ED3}"/>
    <cellStyle name="Normal 4 4 2 2 2 3 3 4" xfId="22065" xr:uid="{77D998EF-F2BF-4194-8949-A5D545832514}"/>
    <cellStyle name="Normal 4 4 2 2 2 3 4" xfId="9400" xr:uid="{C618888F-B1B2-481E-AEEA-2C95FF854099}"/>
    <cellStyle name="Normal 4 4 2 2 2 3 4 2" xfId="35575" xr:uid="{631CFB0E-497C-49DD-8C95-D5D4FBFF128D}"/>
    <cellStyle name="Normal 4 4 2 2 2 3 5" xfId="34747" xr:uid="{4BA6257A-3A39-498D-AC1F-E48187A2A7E7}"/>
    <cellStyle name="Normal 4 4 2 2 2 3 6" xfId="26295" xr:uid="{22D12FED-44DE-4502-AC07-A00B241BEEC8}"/>
    <cellStyle name="Normal 4 4 2 2 2 3 7" xfId="17848" xr:uid="{50F09113-A8A7-45E8-B25E-532E0460ADCA}"/>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AF1C3C75-5C39-434D-9FEC-1A1091FF7C2D}"/>
    <cellStyle name="Normal 4 4 2 2 2 4 2 2 2 2" xfId="42350" xr:uid="{89C082B0-7D3C-447C-B910-2B2C2D84CD4D}"/>
    <cellStyle name="Normal 4 4 2 2 2 4 2 2 3" xfId="33071" xr:uid="{94668EF8-474E-4FB3-B13D-4F21D772279B}"/>
    <cellStyle name="Normal 4 4 2 2 2 4 2 2 4" xfId="24623" xr:uid="{E29DC6D7-F412-4A3D-84F1-10FFCFE2B2E0}"/>
    <cellStyle name="Normal 4 4 2 2 2 4 2 3" xfId="11958" xr:uid="{B83536DA-240D-4DC4-B8FF-06CC5DE44842}"/>
    <cellStyle name="Normal 4 4 2 2 2 4 2 3 2" xfId="38133" xr:uid="{EF52187F-02D9-459B-BAC8-FCCAEC38501D}"/>
    <cellStyle name="Normal 4 4 2 2 2 4 2 4" xfId="28853" xr:uid="{5EFE76D5-B84A-488A-BD4B-F9A25634DBD0}"/>
    <cellStyle name="Normal 4 4 2 2 2 4 2 5" xfId="20406" xr:uid="{944FA3FE-6C02-40CF-9989-FB0BF51345E1}"/>
    <cellStyle name="Normal 4 4 2 2 2 4 3" xfId="5581" xr:uid="{00000000-0005-0000-0000-0000E3140000}"/>
    <cellStyle name="Normal 4 4 2 2 2 4 3 2" xfId="14031" xr:uid="{9AABDE52-92D9-482F-AF91-F1517222DEBC}"/>
    <cellStyle name="Normal 4 4 2 2 2 4 3 2 2" xfId="40205" xr:uid="{FBD8F112-DD06-4E43-9085-8D9587AA0CBC}"/>
    <cellStyle name="Normal 4 4 2 2 2 4 3 3" xfId="30926" xr:uid="{021D1585-04FD-48D4-A4F3-6067E74F744A}"/>
    <cellStyle name="Normal 4 4 2 2 2 4 3 4" xfId="22478" xr:uid="{DD5A6CFE-FAEA-4172-A91B-D9D46CC32162}"/>
    <cellStyle name="Normal 4 4 2 2 2 4 4" xfId="9813" xr:uid="{6CDB4343-4395-4B2F-BA70-985AC9CF283C}"/>
    <cellStyle name="Normal 4 4 2 2 2 4 4 2" xfId="35988" xr:uid="{22EEFEAA-CA0D-4B56-9156-99EAAE03B952}"/>
    <cellStyle name="Normal 4 4 2 2 2 4 5" xfId="26708" xr:uid="{92F265EE-4747-4064-92C7-085DFA45E9EA}"/>
    <cellStyle name="Normal 4 4 2 2 2 4 6" xfId="18261" xr:uid="{23A0815B-67BE-4FEC-93D2-5E8406EF1CEA}"/>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12A01B80-B3BD-4D18-9975-7A8A2448FE3A}"/>
    <cellStyle name="Normal 4 4 2 2 2 5 2 2 2 2" xfId="42763" xr:uid="{A5A4A1A8-D1EA-42EF-BB7D-175AC7699715}"/>
    <cellStyle name="Normal 4 4 2 2 2 5 2 2 3" xfId="33484" xr:uid="{0A0E90C6-AD4A-4447-BC8C-1057703786FA}"/>
    <cellStyle name="Normal 4 4 2 2 2 5 2 2 4" xfId="25036" xr:uid="{81B5BA02-4858-46DC-A650-55D1F655996E}"/>
    <cellStyle name="Normal 4 4 2 2 2 5 2 3" xfId="12371" xr:uid="{1464DBDC-F87F-4DC5-A607-DD82D4B05D55}"/>
    <cellStyle name="Normal 4 4 2 2 2 5 2 3 2" xfId="38546" xr:uid="{97A8B5AC-6A23-4CB7-A786-6E815CE15029}"/>
    <cellStyle name="Normal 4 4 2 2 2 5 2 4" xfId="29266" xr:uid="{6AA242B2-6A37-4800-8586-7833BDA18199}"/>
    <cellStyle name="Normal 4 4 2 2 2 5 2 5" xfId="20819" xr:uid="{CC00027D-02D0-4CB5-A46D-801B59F5751F}"/>
    <cellStyle name="Normal 4 4 2 2 2 5 3" xfId="5994" xr:uid="{00000000-0005-0000-0000-0000E7140000}"/>
    <cellStyle name="Normal 4 4 2 2 2 5 3 2" xfId="14444" xr:uid="{619297CA-CA71-432E-857A-1E78B51580F9}"/>
    <cellStyle name="Normal 4 4 2 2 2 5 3 2 2" xfId="40618" xr:uid="{2F5FEC0A-2988-4D93-8BE2-ED12B11F781E}"/>
    <cellStyle name="Normal 4 4 2 2 2 5 3 3" xfId="31339" xr:uid="{C7DD54B8-DD28-4661-B3A4-4F1C37D65B4E}"/>
    <cellStyle name="Normal 4 4 2 2 2 5 3 4" xfId="22891" xr:uid="{EB09E852-28F6-41E2-B3EB-A156090BD5FA}"/>
    <cellStyle name="Normal 4 4 2 2 2 5 4" xfId="10226" xr:uid="{FBFAAB14-EFD9-4677-B3D1-B0BB0002B37D}"/>
    <cellStyle name="Normal 4 4 2 2 2 5 4 2" xfId="36401" xr:uid="{EF6BA3B4-81AA-4F3F-AEF2-4F3BD37F96AD}"/>
    <cellStyle name="Normal 4 4 2 2 2 5 5" xfId="27121" xr:uid="{30908A79-49D7-4C6C-A40B-BFF03BFE6750}"/>
    <cellStyle name="Normal 4 4 2 2 2 5 6" xfId="18674" xr:uid="{3684DC2C-E417-4887-938F-F424616B2C01}"/>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88A4FB41-FB7C-4CDC-BEE9-616A11102506}"/>
    <cellStyle name="Normal 4 4 2 2 2 6 2 2 2 2" xfId="43176" xr:uid="{EE262E9F-9C45-40EC-A179-74A62070C03F}"/>
    <cellStyle name="Normal 4 4 2 2 2 6 2 2 3" xfId="33897" xr:uid="{077219C1-F621-4D7A-AF54-A3A4F1D17F7E}"/>
    <cellStyle name="Normal 4 4 2 2 2 6 2 2 4" xfId="25449" xr:uid="{3D06992E-CC65-45F0-BF35-DCFF00546C69}"/>
    <cellStyle name="Normal 4 4 2 2 2 6 2 3" xfId="12784" xr:uid="{27785639-D3C6-41FC-99D4-E0DD4ADF4805}"/>
    <cellStyle name="Normal 4 4 2 2 2 6 2 3 2" xfId="38959" xr:uid="{31669DF6-F2CA-4F4C-A401-01ECF8F1C5A5}"/>
    <cellStyle name="Normal 4 4 2 2 2 6 2 4" xfId="29679" xr:uid="{3EEBB08F-50EB-4275-89C6-DC259C4AC2B8}"/>
    <cellStyle name="Normal 4 4 2 2 2 6 2 5" xfId="21232" xr:uid="{6E508B4E-E261-4A16-966D-E4BFC39967E2}"/>
    <cellStyle name="Normal 4 4 2 2 2 6 3" xfId="6407" xr:uid="{00000000-0005-0000-0000-0000EB140000}"/>
    <cellStyle name="Normal 4 4 2 2 2 6 3 2" xfId="14857" xr:uid="{D6F730BA-B63D-48B5-8B61-3770C3CAE508}"/>
    <cellStyle name="Normal 4 4 2 2 2 6 3 2 2" xfId="41031" xr:uid="{0DF9EF94-ED5A-400C-AED2-6A40B92E618D}"/>
    <cellStyle name="Normal 4 4 2 2 2 6 3 3" xfId="31752" xr:uid="{D032E0EF-232B-43C1-8FBD-9BF77BB4BAE5}"/>
    <cellStyle name="Normal 4 4 2 2 2 6 3 4" xfId="23304" xr:uid="{177C8EF4-799B-47C2-9438-29C26DFC205F}"/>
    <cellStyle name="Normal 4 4 2 2 2 6 4" xfId="10639" xr:uid="{7866E993-FA9D-493B-A0D2-8600CA76B0C7}"/>
    <cellStyle name="Normal 4 4 2 2 2 6 4 2" xfId="36814" xr:uid="{695BCD4A-2698-4D9B-80DB-92F32F96DDB6}"/>
    <cellStyle name="Normal 4 4 2 2 2 6 5" xfId="27534" xr:uid="{AA5CF196-1E02-4CAA-9CDF-7D07EE3CD764}"/>
    <cellStyle name="Normal 4 4 2 2 2 6 6" xfId="19087" xr:uid="{8AC68EE4-3E06-4186-A0F0-2CEA34B68EBB}"/>
    <cellStyle name="Normal 4 4 2 2 2 7" xfId="2537" xr:uid="{00000000-0005-0000-0000-0000EC140000}"/>
    <cellStyle name="Normal 4 4 2 2 2 7 2" xfId="6820" xr:uid="{00000000-0005-0000-0000-0000ED140000}"/>
    <cellStyle name="Normal 4 4 2 2 2 7 2 2" xfId="15270" xr:uid="{B833A439-A024-4C03-92BE-29F2AADA06C0}"/>
    <cellStyle name="Normal 4 4 2 2 2 7 2 2 2" xfId="41444" xr:uid="{C1A5E318-2D11-41E4-8A70-F34E7536307B}"/>
    <cellStyle name="Normal 4 4 2 2 2 7 2 3" xfId="32165" xr:uid="{49B79CA9-E577-43F0-9313-06FA8672A45F}"/>
    <cellStyle name="Normal 4 4 2 2 2 7 2 4" xfId="23717" xr:uid="{C1C47051-A7A8-420D-A01F-47F05A747A30}"/>
    <cellStyle name="Normal 4 4 2 2 2 7 3" xfId="11052" xr:uid="{3A4B5A5A-11EE-4B54-B86A-E3B601DC611E}"/>
    <cellStyle name="Normal 4 4 2 2 2 7 3 2" xfId="37227" xr:uid="{BD41F512-EFF2-43A7-B581-4BCD13473B0E}"/>
    <cellStyle name="Normal 4 4 2 2 2 7 4" xfId="27947" xr:uid="{58020D8F-9B61-4784-9D31-30C4490778A0}"/>
    <cellStyle name="Normal 4 4 2 2 2 7 5" xfId="19500" xr:uid="{B47D3203-E306-4076-81E5-D368471BE3C7}"/>
    <cellStyle name="Normal 4 4 2 2 2 8" xfId="4755" xr:uid="{00000000-0005-0000-0000-0000EE140000}"/>
    <cellStyle name="Normal 4 4 2 2 2 8 2" xfId="13205" xr:uid="{862B8EC4-B4E9-458B-839E-0A1CFDB844E8}"/>
    <cellStyle name="Normal 4 4 2 2 2 8 2 2" xfId="39379" xr:uid="{2C988DEA-BC0F-44E7-A1BF-062F2B61AC7C}"/>
    <cellStyle name="Normal 4 4 2 2 2 8 3" xfId="30100" xr:uid="{2FA9FFFA-CD83-4228-A0C2-B69AF09372FA}"/>
    <cellStyle name="Normal 4 4 2 2 2 8 4" xfId="21652" xr:uid="{36C7255E-D2FF-4E04-BD5E-27B7BDD70106}"/>
    <cellStyle name="Normal 4 4 2 2 2 9" xfId="8987" xr:uid="{0A573DA4-BC5F-4914-95DF-D59B8E4EF638}"/>
    <cellStyle name="Normal 4 4 2 2 2 9 2" xfId="35162" xr:uid="{96878385-0743-49AA-BA22-76BCA056E65D}"/>
    <cellStyle name="Normal 4 4 2 2 3" xfId="383" xr:uid="{00000000-0005-0000-0000-0000EF140000}"/>
    <cellStyle name="Normal 4 4 2 2 3 10" xfId="25884" xr:uid="{E93DCCF4-3D1A-4DB5-8FDE-EB4590D57628}"/>
    <cellStyle name="Normal 4 4 2 2 3 11" xfId="17437" xr:uid="{710DD545-F1DC-4172-9AB9-AC80BEB0F42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DC455AC4-0769-4743-8EBA-167C32BEB822}"/>
    <cellStyle name="Normal 4 4 2 2 3 2 2 2 2 2" xfId="41939" xr:uid="{7B9D2FBA-829F-4A72-8CFF-6B9A8F6AADFB}"/>
    <cellStyle name="Normal 4 4 2 2 3 2 2 2 3" xfId="32660" xr:uid="{9D1D76A7-40BF-4D49-82A9-1AA3D37B51DE}"/>
    <cellStyle name="Normal 4 4 2 2 3 2 2 2 4" xfId="24212" xr:uid="{A9B3352C-F26E-4259-9AD9-DAF3B8501A95}"/>
    <cellStyle name="Normal 4 4 2 2 3 2 2 3" xfId="11547" xr:uid="{643E2373-B2EF-456C-8FB3-329D6B9F61B5}"/>
    <cellStyle name="Normal 4 4 2 2 3 2 2 3 2" xfId="37722" xr:uid="{3645A800-EACB-40D3-B36B-5CA38F684240}"/>
    <cellStyle name="Normal 4 4 2 2 3 2 2 4" xfId="28442" xr:uid="{CF6C33A4-35BC-40D9-9BA7-BD3C56FD7EFC}"/>
    <cellStyle name="Normal 4 4 2 2 3 2 2 5" xfId="19995" xr:uid="{76C0B236-12DD-4B92-B380-8D16CB479F45}"/>
    <cellStyle name="Normal 4 4 2 2 3 2 3" xfId="5170" xr:uid="{00000000-0005-0000-0000-0000F3140000}"/>
    <cellStyle name="Normal 4 4 2 2 3 2 3 2" xfId="13620" xr:uid="{3385F279-94F8-40C1-9516-9F0EDBB5788E}"/>
    <cellStyle name="Normal 4 4 2 2 3 2 3 2 2" xfId="39794" xr:uid="{BBCDF46B-4A80-4BCD-8BAD-E9B837D3F178}"/>
    <cellStyle name="Normal 4 4 2 2 3 2 3 3" xfId="30515" xr:uid="{593E5A2B-985E-4E77-BBBD-1516C3383CCD}"/>
    <cellStyle name="Normal 4 4 2 2 3 2 3 4" xfId="22067" xr:uid="{7FD08AD6-ECF2-4B4B-B57A-524787D14994}"/>
    <cellStyle name="Normal 4 4 2 2 3 2 4" xfId="9402" xr:uid="{2566A335-1F7D-4855-9B3C-49320A5A91E3}"/>
    <cellStyle name="Normal 4 4 2 2 3 2 4 2" xfId="35577" xr:uid="{255CE601-6B88-44C4-84BF-57A5D2FE0801}"/>
    <cellStyle name="Normal 4 4 2 2 3 2 5" xfId="34749" xr:uid="{196D6BDA-B01C-44F1-84F7-A1E4C643CD7A}"/>
    <cellStyle name="Normal 4 4 2 2 3 2 6" xfId="26297" xr:uid="{0722A4D0-D523-4329-8817-C5EA1A1924C2}"/>
    <cellStyle name="Normal 4 4 2 2 3 2 7" xfId="17850" xr:uid="{A9616D19-6ADA-4829-91FB-38504F9F944D}"/>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76CF7B40-5FAA-4E5F-9D34-6EEA11BA0E36}"/>
    <cellStyle name="Normal 4 4 2 2 3 3 2 2 2 2" xfId="42352" xr:uid="{96EEFECE-CA9D-4B85-8160-5C0741E176D5}"/>
    <cellStyle name="Normal 4 4 2 2 3 3 2 2 3" xfId="33073" xr:uid="{8C1E21AD-B66B-46F3-86CF-34DBA52D0584}"/>
    <cellStyle name="Normal 4 4 2 2 3 3 2 2 4" xfId="24625" xr:uid="{1F57F147-70D3-488B-82A7-208B417AB505}"/>
    <cellStyle name="Normal 4 4 2 2 3 3 2 3" xfId="11960" xr:uid="{3CB166C6-6775-4906-8B0D-FC1BBC37243B}"/>
    <cellStyle name="Normal 4 4 2 2 3 3 2 3 2" xfId="38135" xr:uid="{79D19729-F407-40DC-9B86-ECB8E3EB7FBB}"/>
    <cellStyle name="Normal 4 4 2 2 3 3 2 4" xfId="28855" xr:uid="{1C00FCD0-0002-44F4-AF58-CD07B6751032}"/>
    <cellStyle name="Normal 4 4 2 2 3 3 2 5" xfId="20408" xr:uid="{6B661F50-9D21-4188-85FB-C2758AB5792E}"/>
    <cellStyle name="Normal 4 4 2 2 3 3 3" xfId="5583" xr:uid="{00000000-0005-0000-0000-0000F7140000}"/>
    <cellStyle name="Normal 4 4 2 2 3 3 3 2" xfId="14033" xr:uid="{6B55E26E-6C31-4EDE-B183-6689DD116617}"/>
    <cellStyle name="Normal 4 4 2 2 3 3 3 2 2" xfId="40207" xr:uid="{BB348871-441A-44E6-96DB-BE7F2E74BA31}"/>
    <cellStyle name="Normal 4 4 2 2 3 3 3 3" xfId="30928" xr:uid="{E70C8BB7-1F57-4364-B2B6-60187DD19C8C}"/>
    <cellStyle name="Normal 4 4 2 2 3 3 3 4" xfId="22480" xr:uid="{2F497EC6-AE0A-4C10-B31B-A75C07B0B206}"/>
    <cellStyle name="Normal 4 4 2 2 3 3 4" xfId="9815" xr:uid="{D7C15934-3F0C-4BBC-BA18-7AF1B8B0BCDC}"/>
    <cellStyle name="Normal 4 4 2 2 3 3 4 2" xfId="35990" xr:uid="{FE0D8015-5463-4D52-8270-80B7193A7B27}"/>
    <cellStyle name="Normal 4 4 2 2 3 3 5" xfId="26710" xr:uid="{D2712DF4-B830-4D87-99D4-83D6219746A0}"/>
    <cellStyle name="Normal 4 4 2 2 3 3 6" xfId="18263" xr:uid="{E0CB9BAD-D53A-46AC-9308-8FB602DBE363}"/>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FB5C5AE1-8B87-4DE7-A078-C6FC4671CB4B}"/>
    <cellStyle name="Normal 4 4 2 2 3 4 2 2 2 2" xfId="42765" xr:uid="{0CCAA6F5-E58C-454D-94B7-FEBE8C9C5408}"/>
    <cellStyle name="Normal 4 4 2 2 3 4 2 2 3" xfId="33486" xr:uid="{DB0E3A45-D88C-4717-8A3E-7EFECF2383D1}"/>
    <cellStyle name="Normal 4 4 2 2 3 4 2 2 4" xfId="25038" xr:uid="{10159BA1-2986-4710-8796-C185247F419B}"/>
    <cellStyle name="Normal 4 4 2 2 3 4 2 3" xfId="12373" xr:uid="{8054406C-521F-486F-8FC8-3D143C9B4362}"/>
    <cellStyle name="Normal 4 4 2 2 3 4 2 3 2" xfId="38548" xr:uid="{BCA1E366-DDA1-49FC-8BA5-3134D578AA9A}"/>
    <cellStyle name="Normal 4 4 2 2 3 4 2 4" xfId="29268" xr:uid="{0B79B79E-FF0D-4818-9117-F827D3DBD80A}"/>
    <cellStyle name="Normal 4 4 2 2 3 4 2 5" xfId="20821" xr:uid="{6A1A142E-0693-4669-A975-CB0CD590DFF9}"/>
    <cellStyle name="Normal 4 4 2 2 3 4 3" xfId="5996" xr:uid="{00000000-0005-0000-0000-0000FB140000}"/>
    <cellStyle name="Normal 4 4 2 2 3 4 3 2" xfId="14446" xr:uid="{1F7E4FB9-C5E9-452D-9E36-DC4133B6BDCA}"/>
    <cellStyle name="Normal 4 4 2 2 3 4 3 2 2" xfId="40620" xr:uid="{F8C5E179-3C98-4092-AF21-7FD59F955771}"/>
    <cellStyle name="Normal 4 4 2 2 3 4 3 3" xfId="31341" xr:uid="{6DFB4006-9BA4-4451-BD25-D7F2943EDE9B}"/>
    <cellStyle name="Normal 4 4 2 2 3 4 3 4" xfId="22893" xr:uid="{FAD7216A-B610-4974-8F7D-F5079576CC9F}"/>
    <cellStyle name="Normal 4 4 2 2 3 4 4" xfId="10228" xr:uid="{99C1BE44-05E7-4124-9813-C37C323D341F}"/>
    <cellStyle name="Normal 4 4 2 2 3 4 4 2" xfId="36403" xr:uid="{553F4C0F-9E04-43FB-AC32-E67951A7FD5D}"/>
    <cellStyle name="Normal 4 4 2 2 3 4 5" xfId="27123" xr:uid="{1A25B054-932A-4C04-8E96-37B6FA182A58}"/>
    <cellStyle name="Normal 4 4 2 2 3 4 6" xfId="18676" xr:uid="{E16651A1-1C62-4AD0-ACF6-1537640AB765}"/>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86AC3FCB-A3AF-44DD-AC53-30F90C0E6F62}"/>
    <cellStyle name="Normal 4 4 2 2 3 5 2 2 2 2" xfId="43178" xr:uid="{78CD0AD2-BEB8-4EBB-B83B-AF1F4F0CC3D3}"/>
    <cellStyle name="Normal 4 4 2 2 3 5 2 2 3" xfId="33899" xr:uid="{164B2C4F-8651-4A39-A9D2-AA4F1031D9E3}"/>
    <cellStyle name="Normal 4 4 2 2 3 5 2 2 4" xfId="25451" xr:uid="{1BE60EAC-20B6-4B5C-B4EB-FC1CC14AA715}"/>
    <cellStyle name="Normal 4 4 2 2 3 5 2 3" xfId="12786" xr:uid="{AA19822D-C3E3-41F4-B741-31BE4783306C}"/>
    <cellStyle name="Normal 4 4 2 2 3 5 2 3 2" xfId="38961" xr:uid="{90B36DC2-FB63-434B-A226-8EBD4C9FB586}"/>
    <cellStyle name="Normal 4 4 2 2 3 5 2 4" xfId="29681" xr:uid="{79364E05-F8E5-4802-A287-4269139A403D}"/>
    <cellStyle name="Normal 4 4 2 2 3 5 2 5" xfId="21234" xr:uid="{55A8FAB0-6822-42C9-A74C-79A1153251E0}"/>
    <cellStyle name="Normal 4 4 2 2 3 5 3" xfId="6409" xr:uid="{00000000-0005-0000-0000-0000FF140000}"/>
    <cellStyle name="Normal 4 4 2 2 3 5 3 2" xfId="14859" xr:uid="{40921808-312E-44C7-AB11-305C65D6D743}"/>
    <cellStyle name="Normal 4 4 2 2 3 5 3 2 2" xfId="41033" xr:uid="{77409DAC-E259-43F6-B234-9A28E2443AAD}"/>
    <cellStyle name="Normal 4 4 2 2 3 5 3 3" xfId="31754" xr:uid="{BAA1C9BA-462A-49D1-A14B-9DF69E187E75}"/>
    <cellStyle name="Normal 4 4 2 2 3 5 3 4" xfId="23306" xr:uid="{9BB60141-7DCB-48FA-8F61-FBCE697ECCD6}"/>
    <cellStyle name="Normal 4 4 2 2 3 5 4" xfId="10641" xr:uid="{162F5179-B0E6-44F6-98E6-2A6D40F7A620}"/>
    <cellStyle name="Normal 4 4 2 2 3 5 4 2" xfId="36816" xr:uid="{5AFCBCB1-5D22-4254-A09B-A1ABA79B1F1C}"/>
    <cellStyle name="Normal 4 4 2 2 3 5 5" xfId="27536" xr:uid="{6F810EBA-339B-4AA4-84AD-F70220370DE0}"/>
    <cellStyle name="Normal 4 4 2 2 3 5 6" xfId="19089" xr:uid="{340C8C8F-0E62-4314-A86B-8BD5507BACB2}"/>
    <cellStyle name="Normal 4 4 2 2 3 6" xfId="2539" xr:uid="{00000000-0005-0000-0000-000000150000}"/>
    <cellStyle name="Normal 4 4 2 2 3 6 2" xfId="6822" xr:uid="{00000000-0005-0000-0000-000001150000}"/>
    <cellStyle name="Normal 4 4 2 2 3 6 2 2" xfId="15272" xr:uid="{98D49FCE-32E5-4367-9DA1-E6D0E415E8E7}"/>
    <cellStyle name="Normal 4 4 2 2 3 6 2 2 2" xfId="41446" xr:uid="{851E2B78-5DF3-4D86-8D82-EFF4FCBE2C8D}"/>
    <cellStyle name="Normal 4 4 2 2 3 6 2 3" xfId="32167" xr:uid="{409DEC26-98B0-423D-B42A-DE967E55BD42}"/>
    <cellStyle name="Normal 4 4 2 2 3 6 2 4" xfId="23719" xr:uid="{D82756B8-4617-459A-BC6E-8414005D1AFF}"/>
    <cellStyle name="Normal 4 4 2 2 3 6 3" xfId="11054" xr:uid="{E15EDCE7-F17F-43B5-9664-911F189C91F1}"/>
    <cellStyle name="Normal 4 4 2 2 3 6 3 2" xfId="37229" xr:uid="{78B55B70-5DDA-41A7-A3E4-0B015F7E7EDD}"/>
    <cellStyle name="Normal 4 4 2 2 3 6 4" xfId="27949" xr:uid="{D5EAB1CF-286E-46E0-8912-2B4CAF0A9124}"/>
    <cellStyle name="Normal 4 4 2 2 3 6 5" xfId="19502" xr:uid="{6B17B41A-39BF-4236-9360-5DF308C68145}"/>
    <cellStyle name="Normal 4 4 2 2 3 7" xfId="4757" xr:uid="{00000000-0005-0000-0000-000002150000}"/>
    <cellStyle name="Normal 4 4 2 2 3 7 2" xfId="13207" xr:uid="{929C81E8-D4E7-43F4-8347-20462A97AF2C}"/>
    <cellStyle name="Normal 4 4 2 2 3 7 2 2" xfId="39381" xr:uid="{D77C0CBC-5419-462D-8819-522E36ED4122}"/>
    <cellStyle name="Normal 4 4 2 2 3 7 3" xfId="30102" xr:uid="{8E56F4B7-A270-4635-BC79-7D8F8A0D46F4}"/>
    <cellStyle name="Normal 4 4 2 2 3 7 4" xfId="21654" xr:uid="{C919491E-1CD0-465A-8CD8-1DAF92142AE7}"/>
    <cellStyle name="Normal 4 4 2 2 3 8" xfId="8989" xr:uid="{DF26697B-D7AC-4CE9-9C42-3510CA4D0C89}"/>
    <cellStyle name="Normal 4 4 2 2 3 8 2" xfId="35164" xr:uid="{D0173588-AF12-4DD3-8390-66BEF7A1A852}"/>
    <cellStyle name="Normal 4 4 2 2 3 9" xfId="34331" xr:uid="{9214D7F0-3D47-433A-B972-F093239B46E9}"/>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6B84BCE2-82A8-4AD6-BD2B-A13F8C177034}"/>
    <cellStyle name="Normal 4 4 2 2 4 2 2 2 2" xfId="41936" xr:uid="{54A8198E-97DC-4609-8861-1C0353A8C025}"/>
    <cellStyle name="Normal 4 4 2 2 4 2 2 3" xfId="32657" xr:uid="{0C26AF0C-C967-4B10-9957-7F80E2C183AD}"/>
    <cellStyle name="Normal 4 4 2 2 4 2 2 4" xfId="24209" xr:uid="{D34C2130-4C84-4559-A651-8D0721E1E166}"/>
    <cellStyle name="Normal 4 4 2 2 4 2 3" xfId="11544" xr:uid="{C67B433D-0957-41F1-A0A2-BD56180A0F7A}"/>
    <cellStyle name="Normal 4 4 2 2 4 2 3 2" xfId="37719" xr:uid="{CF7E8303-9180-4F75-9C18-BEC1932F18D8}"/>
    <cellStyle name="Normal 4 4 2 2 4 2 4" xfId="28439" xr:uid="{9097C863-EE9A-4B97-9F0F-94157539E773}"/>
    <cellStyle name="Normal 4 4 2 2 4 2 5" xfId="19992" xr:uid="{A7358750-94DC-4C2A-B939-B4F5F8E08164}"/>
    <cellStyle name="Normal 4 4 2 2 4 3" xfId="5167" xr:uid="{00000000-0005-0000-0000-000006150000}"/>
    <cellStyle name="Normal 4 4 2 2 4 3 2" xfId="13617" xr:uid="{6A74C882-AE50-438B-82D8-C8B12CF14EAC}"/>
    <cellStyle name="Normal 4 4 2 2 4 3 2 2" xfId="39791" xr:uid="{EE18C830-42D7-471F-B14D-D31DAE8FC9C0}"/>
    <cellStyle name="Normal 4 4 2 2 4 3 3" xfId="30512" xr:uid="{BE3627D2-4B48-4650-9E3E-3409F2933830}"/>
    <cellStyle name="Normal 4 4 2 2 4 3 4" xfId="22064" xr:uid="{E5225DA4-B1FE-4950-B369-CD6BE9A2FA2C}"/>
    <cellStyle name="Normal 4 4 2 2 4 4" xfId="9399" xr:uid="{21CE6B33-67D3-4C23-BB51-6901539A82E5}"/>
    <cellStyle name="Normal 4 4 2 2 4 4 2" xfId="35574" xr:uid="{E58AC134-2FD6-47AC-A2E2-F53642646AD5}"/>
    <cellStyle name="Normal 4 4 2 2 4 5" xfId="34746" xr:uid="{B1EA7935-AB5F-43EF-AB99-7BA9490F7671}"/>
    <cellStyle name="Normal 4 4 2 2 4 6" xfId="26294" xr:uid="{B08CA6AB-BC11-4931-BCFC-4FE5C74BD239}"/>
    <cellStyle name="Normal 4 4 2 2 4 7" xfId="17847" xr:uid="{5DF8D985-173A-4FCE-9570-6660E861EF65}"/>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552C5A09-9D6A-417C-B8DD-6E667828C981}"/>
    <cellStyle name="Normal 4 4 2 2 5 2 2 2 2" xfId="42349" xr:uid="{0DD7E07A-8643-4F5D-906E-CDF0894EB554}"/>
    <cellStyle name="Normal 4 4 2 2 5 2 2 3" xfId="33070" xr:uid="{AFAF3567-22B1-4C6E-A91C-33EAA4A05FB8}"/>
    <cellStyle name="Normal 4 4 2 2 5 2 2 4" xfId="24622" xr:uid="{B4636811-400E-4EED-85FF-F0802202FA12}"/>
    <cellStyle name="Normal 4 4 2 2 5 2 3" xfId="11957" xr:uid="{600B0D35-E90C-4619-B2AE-4ED2EEFDB87C}"/>
    <cellStyle name="Normal 4 4 2 2 5 2 3 2" xfId="38132" xr:uid="{6034337B-C439-4AC8-B84A-FE942878A37A}"/>
    <cellStyle name="Normal 4 4 2 2 5 2 4" xfId="28852" xr:uid="{487594FB-693C-41FE-800A-0F91666CC007}"/>
    <cellStyle name="Normal 4 4 2 2 5 2 5" xfId="20405" xr:uid="{63171D0F-4F03-4352-8238-726F28364053}"/>
    <cellStyle name="Normal 4 4 2 2 5 3" xfId="5580" xr:uid="{00000000-0005-0000-0000-00000A150000}"/>
    <cellStyle name="Normal 4 4 2 2 5 3 2" xfId="14030" xr:uid="{1DA41C6D-98CB-4CE5-9137-275D9B616FF7}"/>
    <cellStyle name="Normal 4 4 2 2 5 3 2 2" xfId="40204" xr:uid="{F5FC6C3E-744B-40C6-A911-838F0EC275FF}"/>
    <cellStyle name="Normal 4 4 2 2 5 3 3" xfId="30925" xr:uid="{FF20093D-5AB2-45E9-B1BB-1215905FC109}"/>
    <cellStyle name="Normal 4 4 2 2 5 3 4" xfId="22477" xr:uid="{6F5EB769-E4E9-4819-A451-20233F894D17}"/>
    <cellStyle name="Normal 4 4 2 2 5 4" xfId="9812" xr:uid="{0F985ED8-3C0A-4A2E-9B71-4FBCB179249A}"/>
    <cellStyle name="Normal 4 4 2 2 5 4 2" xfId="35987" xr:uid="{6D5CD6AB-B7C7-46A5-B143-40DB4C7A12CC}"/>
    <cellStyle name="Normal 4 4 2 2 5 5" xfId="26707" xr:uid="{01DFE0C9-4D99-4405-B35A-54AB44F45267}"/>
    <cellStyle name="Normal 4 4 2 2 5 6" xfId="18260" xr:uid="{70764459-94E7-4AF8-9C92-6255AACAABD1}"/>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6E382CF4-63B5-432B-88D9-4341618BCC37}"/>
    <cellStyle name="Normal 4 4 2 2 6 2 2 2 2" xfId="42762" xr:uid="{914E1D55-250E-4B9D-804A-41D431D2D758}"/>
    <cellStyle name="Normal 4 4 2 2 6 2 2 3" xfId="33483" xr:uid="{16E28D5C-C3D0-41AB-AA91-9A1826F842EA}"/>
    <cellStyle name="Normal 4 4 2 2 6 2 2 4" xfId="25035" xr:uid="{BBE71E08-96CE-48AA-8F6F-9FC3272AA3EE}"/>
    <cellStyle name="Normal 4 4 2 2 6 2 3" xfId="12370" xr:uid="{6308B485-0979-4618-9F45-9D79BB024614}"/>
    <cellStyle name="Normal 4 4 2 2 6 2 3 2" xfId="38545" xr:uid="{7B10EFE6-CB12-4EC0-9499-0F64D97C6865}"/>
    <cellStyle name="Normal 4 4 2 2 6 2 4" xfId="29265" xr:uid="{3115272D-D70C-4B42-92A0-2A2B5ED796FE}"/>
    <cellStyle name="Normal 4 4 2 2 6 2 5" xfId="20818" xr:uid="{C351A5A5-78B2-4F8F-9F77-34F356BD8BC5}"/>
    <cellStyle name="Normal 4 4 2 2 6 3" xfId="5993" xr:uid="{00000000-0005-0000-0000-00000E150000}"/>
    <cellStyle name="Normal 4 4 2 2 6 3 2" xfId="14443" xr:uid="{8343820C-1A29-42D5-A23A-E9B20F895142}"/>
    <cellStyle name="Normal 4 4 2 2 6 3 2 2" xfId="40617" xr:uid="{39B3C275-A2B3-4655-B575-9E64DBEDD60E}"/>
    <cellStyle name="Normal 4 4 2 2 6 3 3" xfId="31338" xr:uid="{46B0D2C6-3341-4C17-8EAC-F4417EE3AE0E}"/>
    <cellStyle name="Normal 4 4 2 2 6 3 4" xfId="22890" xr:uid="{297FD5FB-E00C-430C-89C0-EFAB08E24161}"/>
    <cellStyle name="Normal 4 4 2 2 6 4" xfId="10225" xr:uid="{0F4BBD8D-4E6A-467B-B798-27AF43321DA1}"/>
    <cellStyle name="Normal 4 4 2 2 6 4 2" xfId="36400" xr:uid="{BF164F3C-66CB-4E75-B9B3-68061D6A3182}"/>
    <cellStyle name="Normal 4 4 2 2 6 5" xfId="27120" xr:uid="{41425349-0390-4342-99C3-1384F01C0D7D}"/>
    <cellStyle name="Normal 4 4 2 2 6 6" xfId="18673" xr:uid="{7E2B0CA9-C471-4A58-AF8F-952EA20B1B29}"/>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93F8A413-F5D3-42DA-8DD2-FCC005C65146}"/>
    <cellStyle name="Normal 4 4 2 2 7 2 2 2 2" xfId="43175" xr:uid="{2B6087F1-3F52-461F-AF06-9ADC95930545}"/>
    <cellStyle name="Normal 4 4 2 2 7 2 2 3" xfId="33896" xr:uid="{7C108279-91FF-4A5E-8438-BBFA3ED0086B}"/>
    <cellStyle name="Normal 4 4 2 2 7 2 2 4" xfId="25448" xr:uid="{9189D58B-959C-4C07-8339-9111752AEC6B}"/>
    <cellStyle name="Normal 4 4 2 2 7 2 3" xfId="12783" xr:uid="{7CD3C02E-F4B0-4D41-9584-006FD2BBE705}"/>
    <cellStyle name="Normal 4 4 2 2 7 2 3 2" xfId="38958" xr:uid="{1E1CE849-61B8-40E8-9C53-6DBFACCBF65A}"/>
    <cellStyle name="Normal 4 4 2 2 7 2 4" xfId="29678" xr:uid="{49922450-593E-4234-8111-47D989C5FE18}"/>
    <cellStyle name="Normal 4 4 2 2 7 2 5" xfId="21231" xr:uid="{F6123A8A-1542-433C-811A-24C3C97DFDE2}"/>
    <cellStyle name="Normal 4 4 2 2 7 3" xfId="6406" xr:uid="{00000000-0005-0000-0000-000012150000}"/>
    <cellStyle name="Normal 4 4 2 2 7 3 2" xfId="14856" xr:uid="{78B32F03-8DC7-4AE0-B0A0-45450067BE02}"/>
    <cellStyle name="Normal 4 4 2 2 7 3 2 2" xfId="41030" xr:uid="{BDA636DC-7A67-4126-8D74-4F96E0548457}"/>
    <cellStyle name="Normal 4 4 2 2 7 3 3" xfId="31751" xr:uid="{4CFD1323-6CEF-4B15-9857-79342228A1AD}"/>
    <cellStyle name="Normal 4 4 2 2 7 3 4" xfId="23303" xr:uid="{5BBF0314-49AC-4BD8-8C0D-8D37B7C5AA08}"/>
    <cellStyle name="Normal 4 4 2 2 7 4" xfId="10638" xr:uid="{5C7A4750-846A-4CB2-BA7C-BD0962CA1638}"/>
    <cellStyle name="Normal 4 4 2 2 7 4 2" xfId="36813" xr:uid="{A19A1C6F-BAA9-4C96-B044-ED47BE7CFD33}"/>
    <cellStyle name="Normal 4 4 2 2 7 5" xfId="27533" xr:uid="{2AB2F4B3-E3A9-4933-A726-81DEB382F505}"/>
    <cellStyle name="Normal 4 4 2 2 7 6" xfId="19086" xr:uid="{77E46815-3566-41CB-A2B0-3B42C859ECD5}"/>
    <cellStyle name="Normal 4 4 2 2 8" xfId="2536" xr:uid="{00000000-0005-0000-0000-000013150000}"/>
    <cellStyle name="Normal 4 4 2 2 8 2" xfId="6819" xr:uid="{00000000-0005-0000-0000-000014150000}"/>
    <cellStyle name="Normal 4 4 2 2 8 2 2" xfId="15269" xr:uid="{015694B8-CF9E-4637-9439-23D316815E39}"/>
    <cellStyle name="Normal 4 4 2 2 8 2 2 2" xfId="41443" xr:uid="{DAD17532-01B4-4D5C-9881-F6B327F6459D}"/>
    <cellStyle name="Normal 4 4 2 2 8 2 3" xfId="32164" xr:uid="{19155D5F-6E76-4E9A-93D6-F7AC1FC40EBA}"/>
    <cellStyle name="Normal 4 4 2 2 8 2 4" xfId="23716" xr:uid="{56606196-1185-4809-AC10-FCC6CE4B0A2A}"/>
    <cellStyle name="Normal 4 4 2 2 8 3" xfId="11051" xr:uid="{A916F643-4E16-41F1-A46D-8A74FCFFEC36}"/>
    <cellStyle name="Normal 4 4 2 2 8 3 2" xfId="37226" xr:uid="{77ECF011-33C5-4939-AF95-777D2913DFCD}"/>
    <cellStyle name="Normal 4 4 2 2 8 4" xfId="27946" xr:uid="{5F03BFE0-2434-4C78-A7F0-E6251C0C66C7}"/>
    <cellStyle name="Normal 4 4 2 2 8 5" xfId="19499" xr:uid="{7492C7A6-1DBB-4A50-BEE2-DF7DBEC90227}"/>
    <cellStyle name="Normal 4 4 2 2 9" xfId="4754" xr:uid="{00000000-0005-0000-0000-000015150000}"/>
    <cellStyle name="Normal 4 4 2 2 9 2" xfId="13204" xr:uid="{F3E3B980-6371-492A-878F-12ED997DEE2B}"/>
    <cellStyle name="Normal 4 4 2 2 9 2 2" xfId="39378" xr:uid="{D3022076-3B4E-48A2-8C3D-124610835EEC}"/>
    <cellStyle name="Normal 4 4 2 2 9 3" xfId="30099" xr:uid="{74395523-063B-486D-AA7B-B7C4EF90476F}"/>
    <cellStyle name="Normal 4 4 2 2 9 4" xfId="21651" xr:uid="{AD31FC95-FB66-49A6-A976-1E4FE8B8BF2F}"/>
    <cellStyle name="Normal 4 4 2 3" xfId="384" xr:uid="{00000000-0005-0000-0000-000016150000}"/>
    <cellStyle name="Normal 4 4 2 3 10" xfId="34332" xr:uid="{9009F500-E7C7-4E6A-8C85-6D43DD4CF47D}"/>
    <cellStyle name="Normal 4 4 2 3 11" xfId="25885" xr:uid="{EEC1B2CE-582A-4262-A1ED-BAABFC07C8B1}"/>
    <cellStyle name="Normal 4 4 2 3 12" xfId="17438" xr:uid="{613AA7E9-C3CB-48C0-BB18-E804CB2CC1B3}"/>
    <cellStyle name="Normal 4 4 2 3 2" xfId="385" xr:uid="{00000000-0005-0000-0000-000017150000}"/>
    <cellStyle name="Normal 4 4 2 3 2 10" xfId="25886" xr:uid="{4955DC13-523E-4E7F-AEDC-3CFE11948F27}"/>
    <cellStyle name="Normal 4 4 2 3 2 11" xfId="17439" xr:uid="{A3107E78-D491-4FDE-BA0A-C5CE5B593A7B}"/>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4BDA05E1-9D63-4F4D-8442-62233CA40DA0}"/>
    <cellStyle name="Normal 4 4 2 3 2 2 2 2 2 2" xfId="41941" xr:uid="{4E89AA9B-FE3A-4E3A-B7B5-AD26CF090F83}"/>
    <cellStyle name="Normal 4 4 2 3 2 2 2 2 3" xfId="32662" xr:uid="{3D2C9AE1-5EAF-4506-9ACE-F4FE65A7376C}"/>
    <cellStyle name="Normal 4 4 2 3 2 2 2 2 4" xfId="24214" xr:uid="{C36BAE52-3456-4646-B7B7-CE466B7C744B}"/>
    <cellStyle name="Normal 4 4 2 3 2 2 2 3" xfId="11549" xr:uid="{C33855F3-FFB1-4B95-B8B3-60916F1A4E4D}"/>
    <cellStyle name="Normal 4 4 2 3 2 2 2 3 2" xfId="37724" xr:uid="{7544F412-8154-4F40-9AE5-C586AA1C8DE5}"/>
    <cellStyle name="Normal 4 4 2 3 2 2 2 4" xfId="28444" xr:uid="{6B7D39FB-BCC0-46EA-ADF1-A95EABA3988D}"/>
    <cellStyle name="Normal 4 4 2 3 2 2 2 5" xfId="19997" xr:uid="{D714B941-49DA-445A-9EEA-FE6031A7D4F9}"/>
    <cellStyle name="Normal 4 4 2 3 2 2 3" xfId="5172" xr:uid="{00000000-0005-0000-0000-00001B150000}"/>
    <cellStyle name="Normal 4 4 2 3 2 2 3 2" xfId="13622" xr:uid="{43D39CCC-0A49-4648-836B-3F35E924747B}"/>
    <cellStyle name="Normal 4 4 2 3 2 2 3 2 2" xfId="39796" xr:uid="{71D7671B-EA61-4D95-9A8E-233E7D0B738D}"/>
    <cellStyle name="Normal 4 4 2 3 2 2 3 3" xfId="30517" xr:uid="{646C73DA-AAA0-44D9-8D3C-10F16ADECCF1}"/>
    <cellStyle name="Normal 4 4 2 3 2 2 3 4" xfId="22069" xr:uid="{5DA81356-7E33-4AB4-BE6E-3FBE0BB5F376}"/>
    <cellStyle name="Normal 4 4 2 3 2 2 4" xfId="9404" xr:uid="{23AAD90E-295F-4D32-B4FB-E1882B1285C7}"/>
    <cellStyle name="Normal 4 4 2 3 2 2 4 2" xfId="35579" xr:uid="{C995B3FA-1812-435B-ACB2-B121E850675B}"/>
    <cellStyle name="Normal 4 4 2 3 2 2 5" xfId="34751" xr:uid="{CFBFF9BD-207D-4808-80B6-61E6C240E580}"/>
    <cellStyle name="Normal 4 4 2 3 2 2 6" xfId="26299" xr:uid="{9C5B301B-ECD2-4592-BDD8-15147D4F881E}"/>
    <cellStyle name="Normal 4 4 2 3 2 2 7" xfId="17852" xr:uid="{A0AB1DED-156D-41DB-A7E0-FE5078394C6C}"/>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53F578F3-DF83-4F47-94AF-A0127848ABEC}"/>
    <cellStyle name="Normal 4 4 2 3 2 3 2 2 2 2" xfId="42354" xr:uid="{5158070A-BAD5-45B9-B6E3-72FCFAB55585}"/>
    <cellStyle name="Normal 4 4 2 3 2 3 2 2 3" xfId="33075" xr:uid="{CA2A8377-DD3A-4FC6-BB8A-1065A7031105}"/>
    <cellStyle name="Normal 4 4 2 3 2 3 2 2 4" xfId="24627" xr:uid="{9DBC25FD-3E16-44A6-BABE-B98DC2829167}"/>
    <cellStyle name="Normal 4 4 2 3 2 3 2 3" xfId="11962" xr:uid="{F91B25B6-8C8D-492B-B163-FDD812FD0214}"/>
    <cellStyle name="Normal 4 4 2 3 2 3 2 3 2" xfId="38137" xr:uid="{A38F889C-8A3F-443A-A403-0FF4BAEB7E98}"/>
    <cellStyle name="Normal 4 4 2 3 2 3 2 4" xfId="28857" xr:uid="{5143C162-E29F-4844-B24A-EFA2A6F2C788}"/>
    <cellStyle name="Normal 4 4 2 3 2 3 2 5" xfId="20410" xr:uid="{5B9CCC43-2AE5-496A-98E6-3AF2BC804E27}"/>
    <cellStyle name="Normal 4 4 2 3 2 3 3" xfId="5585" xr:uid="{00000000-0005-0000-0000-00001F150000}"/>
    <cellStyle name="Normal 4 4 2 3 2 3 3 2" xfId="14035" xr:uid="{F092BA39-109D-4981-849D-E052B6C2402A}"/>
    <cellStyle name="Normal 4 4 2 3 2 3 3 2 2" xfId="40209" xr:uid="{BF24EF5B-EE80-4972-B78D-1AB1EEF0771F}"/>
    <cellStyle name="Normal 4 4 2 3 2 3 3 3" xfId="30930" xr:uid="{D15F1557-5DFC-4080-AA80-9D0BA5F75DE4}"/>
    <cellStyle name="Normal 4 4 2 3 2 3 3 4" xfId="22482" xr:uid="{8A3CBE8C-B6AF-4DEA-86BE-7D487CF05EA4}"/>
    <cellStyle name="Normal 4 4 2 3 2 3 4" xfId="9817" xr:uid="{C14FCC22-F58C-4FCD-826E-154723E63EE0}"/>
    <cellStyle name="Normal 4 4 2 3 2 3 4 2" xfId="35992" xr:uid="{140C1F70-B85D-4A8D-9A25-77A89D92C480}"/>
    <cellStyle name="Normal 4 4 2 3 2 3 5" xfId="26712" xr:uid="{36F02376-DDE3-4008-AE69-AB0E6094C580}"/>
    <cellStyle name="Normal 4 4 2 3 2 3 6" xfId="18265" xr:uid="{927E871C-5F84-4951-8C3F-7DD558E35EAA}"/>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8BE00A44-5996-4D21-B7A4-9DB3722EEC41}"/>
    <cellStyle name="Normal 4 4 2 3 2 4 2 2 2 2" xfId="42767" xr:uid="{1BC1FA35-4CC1-408B-8D26-2757E42A98F8}"/>
    <cellStyle name="Normal 4 4 2 3 2 4 2 2 3" xfId="33488" xr:uid="{D7E029B6-1DE4-474B-B7F3-926084A8D296}"/>
    <cellStyle name="Normal 4 4 2 3 2 4 2 2 4" xfId="25040" xr:uid="{7C89EC55-CDCD-4891-8CBF-228BEB070182}"/>
    <cellStyle name="Normal 4 4 2 3 2 4 2 3" xfId="12375" xr:uid="{7C2284DF-82FD-4143-9BF4-B4D26EE20FB2}"/>
    <cellStyle name="Normal 4 4 2 3 2 4 2 3 2" xfId="38550" xr:uid="{4A7EC806-E197-4B0C-8413-B6ACC37515C9}"/>
    <cellStyle name="Normal 4 4 2 3 2 4 2 4" xfId="29270" xr:uid="{960F3517-9A10-498C-AEF0-0DF432A4A194}"/>
    <cellStyle name="Normal 4 4 2 3 2 4 2 5" xfId="20823" xr:uid="{0D2AFDE5-516F-4D30-A341-2AC97A6B631B}"/>
    <cellStyle name="Normal 4 4 2 3 2 4 3" xfId="5998" xr:uid="{00000000-0005-0000-0000-000023150000}"/>
    <cellStyle name="Normal 4 4 2 3 2 4 3 2" xfId="14448" xr:uid="{CAC31656-DD91-4BD1-8363-EA7711DE24E2}"/>
    <cellStyle name="Normal 4 4 2 3 2 4 3 2 2" xfId="40622" xr:uid="{065E21A7-8B28-40E6-B0F4-D12B0ED0B457}"/>
    <cellStyle name="Normal 4 4 2 3 2 4 3 3" xfId="31343" xr:uid="{8196EC0A-F1A8-4F98-B1E7-B50C3330D4DE}"/>
    <cellStyle name="Normal 4 4 2 3 2 4 3 4" xfId="22895" xr:uid="{EFC5B79B-FF25-4755-9D5E-49F0BC3D5CD4}"/>
    <cellStyle name="Normal 4 4 2 3 2 4 4" xfId="10230" xr:uid="{10CC5D0B-33A6-45E7-B34F-E8297E2D0972}"/>
    <cellStyle name="Normal 4 4 2 3 2 4 4 2" xfId="36405" xr:uid="{81026AFE-CA2E-47A9-9ABC-0D880A9F2038}"/>
    <cellStyle name="Normal 4 4 2 3 2 4 5" xfId="27125" xr:uid="{8E3497C2-4920-449D-A884-2D7CFC648C44}"/>
    <cellStyle name="Normal 4 4 2 3 2 4 6" xfId="18678" xr:uid="{E31B8850-DA0F-4055-8F0F-DDD489BD3F82}"/>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A2F5A16B-C685-4C81-8AD1-D4C8E47C7BF2}"/>
    <cellStyle name="Normal 4 4 2 3 2 5 2 2 2 2" xfId="43180" xr:uid="{FB489B3F-ECD0-4A0E-961D-36A6641984FD}"/>
    <cellStyle name="Normal 4 4 2 3 2 5 2 2 3" xfId="33901" xr:uid="{2D2EA5AA-1817-4CD1-831A-4F6436284B0F}"/>
    <cellStyle name="Normal 4 4 2 3 2 5 2 2 4" xfId="25453" xr:uid="{197CB15C-B164-4E30-9096-567966F89718}"/>
    <cellStyle name="Normal 4 4 2 3 2 5 2 3" xfId="12788" xr:uid="{F74B8E48-DC19-4F65-9A5D-1A7A8CF28CE3}"/>
    <cellStyle name="Normal 4 4 2 3 2 5 2 3 2" xfId="38963" xr:uid="{69DAA592-4B44-4D5A-9F96-7239DEF9F000}"/>
    <cellStyle name="Normal 4 4 2 3 2 5 2 4" xfId="29683" xr:uid="{242DD1E1-23A9-479F-9BAB-DBF033349B75}"/>
    <cellStyle name="Normal 4 4 2 3 2 5 2 5" xfId="21236" xr:uid="{22B9FC5F-82A9-4FCE-BD04-E2463E831547}"/>
    <cellStyle name="Normal 4 4 2 3 2 5 3" xfId="6411" xr:uid="{00000000-0005-0000-0000-000027150000}"/>
    <cellStyle name="Normal 4 4 2 3 2 5 3 2" xfId="14861" xr:uid="{A2C06B14-DDE9-4D63-9CD8-C747D4E3F623}"/>
    <cellStyle name="Normal 4 4 2 3 2 5 3 2 2" xfId="41035" xr:uid="{EBA5FFE1-7C79-46DA-94E8-C351188B688F}"/>
    <cellStyle name="Normal 4 4 2 3 2 5 3 3" xfId="31756" xr:uid="{C7880516-5AA4-4615-85A8-80D2369C4B54}"/>
    <cellStyle name="Normal 4 4 2 3 2 5 3 4" xfId="23308" xr:uid="{454B8A3A-FA40-4B93-BFEB-76846C5A3F87}"/>
    <cellStyle name="Normal 4 4 2 3 2 5 4" xfId="10643" xr:uid="{0007FCD0-6DB3-4588-9236-FDFFF0C24853}"/>
    <cellStyle name="Normal 4 4 2 3 2 5 4 2" xfId="36818" xr:uid="{A09BA930-16E4-42CA-8F33-E2F6F03F42B6}"/>
    <cellStyle name="Normal 4 4 2 3 2 5 5" xfId="27538" xr:uid="{FDE3E2E1-0CCE-4EAA-AF5A-BA596CC9FE11}"/>
    <cellStyle name="Normal 4 4 2 3 2 5 6" xfId="19091" xr:uid="{7E062BD7-89FE-4B53-A5C3-7B7A3E94C5BD}"/>
    <cellStyle name="Normal 4 4 2 3 2 6" xfId="2541" xr:uid="{00000000-0005-0000-0000-000028150000}"/>
    <cellStyle name="Normal 4 4 2 3 2 6 2" xfId="6824" xr:uid="{00000000-0005-0000-0000-000029150000}"/>
    <cellStyle name="Normal 4 4 2 3 2 6 2 2" xfId="15274" xr:uid="{386AE37C-5728-4B25-960F-487757EC600D}"/>
    <cellStyle name="Normal 4 4 2 3 2 6 2 2 2" xfId="41448" xr:uid="{861F54BF-2D9B-4DF1-BF51-8E94C1AD6AB6}"/>
    <cellStyle name="Normal 4 4 2 3 2 6 2 3" xfId="32169" xr:uid="{F4F0F93D-D3A2-4147-8101-C3C2B8ACAC14}"/>
    <cellStyle name="Normal 4 4 2 3 2 6 2 4" xfId="23721" xr:uid="{AB7B5D26-60D9-4422-A522-C84F0E8B6BC5}"/>
    <cellStyle name="Normal 4 4 2 3 2 6 3" xfId="11056" xr:uid="{82E2E1D4-3150-461E-B5CD-86FBAB93E44C}"/>
    <cellStyle name="Normal 4 4 2 3 2 6 3 2" xfId="37231" xr:uid="{D98C1EF5-253B-4F95-B400-509C0BB3860A}"/>
    <cellStyle name="Normal 4 4 2 3 2 6 4" xfId="27951" xr:uid="{09568AB0-4ECB-4E82-8C1D-6D96FECF9EEC}"/>
    <cellStyle name="Normal 4 4 2 3 2 6 5" xfId="19504" xr:uid="{74551CD6-0C88-4800-9677-F38A8BE3C608}"/>
    <cellStyle name="Normal 4 4 2 3 2 7" xfId="4759" xr:uid="{00000000-0005-0000-0000-00002A150000}"/>
    <cellStyle name="Normal 4 4 2 3 2 7 2" xfId="13209" xr:uid="{C74A9FAC-65A3-4CDB-800A-E4424A667054}"/>
    <cellStyle name="Normal 4 4 2 3 2 7 2 2" xfId="39383" xr:uid="{5E93BF06-F3E0-4B80-A918-82DC213077DB}"/>
    <cellStyle name="Normal 4 4 2 3 2 7 3" xfId="30104" xr:uid="{3A2B983E-462C-43E9-BF48-808A9E3DF4E1}"/>
    <cellStyle name="Normal 4 4 2 3 2 7 4" xfId="21656" xr:uid="{FC7BA49A-140E-40AA-9B71-ABFECA5DFFEA}"/>
    <cellStyle name="Normal 4 4 2 3 2 8" xfId="8991" xr:uid="{5BC34CFB-024F-4572-87D6-3618B922F16A}"/>
    <cellStyle name="Normal 4 4 2 3 2 8 2" xfId="35166" xr:uid="{98D22C17-94CB-4BB0-A637-71B29ECB6EBB}"/>
    <cellStyle name="Normal 4 4 2 3 2 9" xfId="34333" xr:uid="{2266DB2D-3E8E-4F87-88C6-731BC205BD2B}"/>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31378A1A-6787-48B4-B9C8-9AB9EBAE2ADF}"/>
    <cellStyle name="Normal 4 4 2 3 3 2 2 2 2" xfId="41940" xr:uid="{B42F4563-269D-4DA3-810D-1848998F16A3}"/>
    <cellStyle name="Normal 4 4 2 3 3 2 2 3" xfId="32661" xr:uid="{F1385EE2-35DD-477D-8ECD-4302C6A1FCDE}"/>
    <cellStyle name="Normal 4 4 2 3 3 2 2 4" xfId="24213" xr:uid="{72973CAE-E539-4E97-903A-F2B270C6A846}"/>
    <cellStyle name="Normal 4 4 2 3 3 2 3" xfId="11548" xr:uid="{A980A0E9-6FFC-4C4C-99E6-AD7D96015877}"/>
    <cellStyle name="Normal 4 4 2 3 3 2 3 2" xfId="37723" xr:uid="{DE3DA985-9F3B-402C-9659-739BCBF8254B}"/>
    <cellStyle name="Normal 4 4 2 3 3 2 4" xfId="28443" xr:uid="{D21AB5F3-A78B-4B79-A508-5BD572F7EB5B}"/>
    <cellStyle name="Normal 4 4 2 3 3 2 5" xfId="19996" xr:uid="{C15672A9-4539-4AB3-B9F9-E2CB71873544}"/>
    <cellStyle name="Normal 4 4 2 3 3 3" xfId="5171" xr:uid="{00000000-0005-0000-0000-00002E150000}"/>
    <cellStyle name="Normal 4 4 2 3 3 3 2" xfId="13621" xr:uid="{47469E98-8405-4557-84A3-A0B32EBB9DD2}"/>
    <cellStyle name="Normal 4 4 2 3 3 3 2 2" xfId="39795" xr:uid="{E4081542-A5A8-4FBF-A1C3-B6C4753BD848}"/>
    <cellStyle name="Normal 4 4 2 3 3 3 3" xfId="30516" xr:uid="{6DDB6DEA-1AC7-43F5-9C36-ADF1744CF21C}"/>
    <cellStyle name="Normal 4 4 2 3 3 3 4" xfId="22068" xr:uid="{9259E6AE-FB6E-4AE5-8875-EC3DA5450AC7}"/>
    <cellStyle name="Normal 4 4 2 3 3 4" xfId="9403" xr:uid="{09E879DA-8FAE-492F-8FD3-2BF4724F8373}"/>
    <cellStyle name="Normal 4 4 2 3 3 4 2" xfId="35578" xr:uid="{ED076177-5B26-42A6-B3E8-C81AC626E42E}"/>
    <cellStyle name="Normal 4 4 2 3 3 5" xfId="34750" xr:uid="{4FED1AA7-5C57-4D68-9677-D482BD8F826B}"/>
    <cellStyle name="Normal 4 4 2 3 3 6" xfId="26298" xr:uid="{CF0619F5-25F5-4CEA-AF6A-31481410521B}"/>
    <cellStyle name="Normal 4 4 2 3 3 7" xfId="17851" xr:uid="{C98C2544-A42D-4354-89CC-B20298C5354D}"/>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7494AAB7-3237-4B1C-B010-C18760B9A4D9}"/>
    <cellStyle name="Normal 4 4 2 3 4 2 2 2 2" xfId="42353" xr:uid="{526AA057-4A04-43E5-9F56-D3C4353F8C61}"/>
    <cellStyle name="Normal 4 4 2 3 4 2 2 3" xfId="33074" xr:uid="{F108137F-0C66-4F05-9920-4B37C900DFF6}"/>
    <cellStyle name="Normal 4 4 2 3 4 2 2 4" xfId="24626" xr:uid="{34368E4D-0A06-4DEC-8D8E-F5993E744BF6}"/>
    <cellStyle name="Normal 4 4 2 3 4 2 3" xfId="11961" xr:uid="{8168CEF1-37B5-4E4D-87A1-CF29CE27E276}"/>
    <cellStyle name="Normal 4 4 2 3 4 2 3 2" xfId="38136" xr:uid="{7E01740A-1EE2-4298-96E6-08FB1E09638E}"/>
    <cellStyle name="Normal 4 4 2 3 4 2 4" xfId="28856" xr:uid="{89741190-9916-47DE-8CC0-6D1738983C8E}"/>
    <cellStyle name="Normal 4 4 2 3 4 2 5" xfId="20409" xr:uid="{AAF88493-41FE-44FA-A058-785419CEC2D8}"/>
    <cellStyle name="Normal 4 4 2 3 4 3" xfId="5584" xr:uid="{00000000-0005-0000-0000-000032150000}"/>
    <cellStyle name="Normal 4 4 2 3 4 3 2" xfId="14034" xr:uid="{8512D86A-ADB8-4015-B83F-8665C664B89E}"/>
    <cellStyle name="Normal 4 4 2 3 4 3 2 2" xfId="40208" xr:uid="{009FE4F9-62F1-41DE-BBED-CCA431CADFDA}"/>
    <cellStyle name="Normal 4 4 2 3 4 3 3" xfId="30929" xr:uid="{0230D48B-216F-4BE5-8331-7F79FBE180C3}"/>
    <cellStyle name="Normal 4 4 2 3 4 3 4" xfId="22481" xr:uid="{48246645-FB96-4F01-BA15-033830CDEDE0}"/>
    <cellStyle name="Normal 4 4 2 3 4 4" xfId="9816" xr:uid="{9A963C61-A1A9-4F8B-89E7-9DB61E433A25}"/>
    <cellStyle name="Normal 4 4 2 3 4 4 2" xfId="35991" xr:uid="{9A912406-4012-416C-A452-7CDE0F3AC77A}"/>
    <cellStyle name="Normal 4 4 2 3 4 5" xfId="26711" xr:uid="{EBBF7729-171E-4E4B-AADF-9A9BD4803A34}"/>
    <cellStyle name="Normal 4 4 2 3 4 6" xfId="18264" xr:uid="{453A7FE4-1138-442B-8D12-6B428DE50D87}"/>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370C5340-7EA5-47E7-A557-CF2CE772B295}"/>
    <cellStyle name="Normal 4 4 2 3 5 2 2 2 2" xfId="42766" xr:uid="{0F600220-97EE-413B-B01D-31BC57D98C4D}"/>
    <cellStyle name="Normal 4 4 2 3 5 2 2 3" xfId="33487" xr:uid="{58B0B84B-160E-464E-B46D-D90DBBAD184F}"/>
    <cellStyle name="Normal 4 4 2 3 5 2 2 4" xfId="25039" xr:uid="{D5DD7026-8D25-4BFF-B0B9-1851287EFC30}"/>
    <cellStyle name="Normal 4 4 2 3 5 2 3" xfId="12374" xr:uid="{05496AC9-D964-44B3-99E5-98A2C9ED74A4}"/>
    <cellStyle name="Normal 4 4 2 3 5 2 3 2" xfId="38549" xr:uid="{3576484D-E315-4E88-8CCE-3BE38C0BCCF1}"/>
    <cellStyle name="Normal 4 4 2 3 5 2 4" xfId="29269" xr:uid="{CD8E0AED-5B8B-4788-ABEC-C6CFE25CED3F}"/>
    <cellStyle name="Normal 4 4 2 3 5 2 5" xfId="20822" xr:uid="{616EA388-DE04-411B-9BE2-AE1876D3309C}"/>
    <cellStyle name="Normal 4 4 2 3 5 3" xfId="5997" xr:uid="{00000000-0005-0000-0000-000036150000}"/>
    <cellStyle name="Normal 4 4 2 3 5 3 2" xfId="14447" xr:uid="{D73F52C7-577C-42F6-828C-5B94B2EFB19B}"/>
    <cellStyle name="Normal 4 4 2 3 5 3 2 2" xfId="40621" xr:uid="{A251183C-5345-4E6F-84B9-8741E8ED6A32}"/>
    <cellStyle name="Normal 4 4 2 3 5 3 3" xfId="31342" xr:uid="{6F317626-2652-4A51-BF7E-7DBE1FE3A13C}"/>
    <cellStyle name="Normal 4 4 2 3 5 3 4" xfId="22894" xr:uid="{468DAF6A-1E07-409F-938E-1AE2724C5CC5}"/>
    <cellStyle name="Normal 4 4 2 3 5 4" xfId="10229" xr:uid="{F1C08E22-A515-491E-9927-0DED2450DB2D}"/>
    <cellStyle name="Normal 4 4 2 3 5 4 2" xfId="36404" xr:uid="{7D222565-3B04-4A37-93F1-1EFCB09F5C15}"/>
    <cellStyle name="Normal 4 4 2 3 5 5" xfId="27124" xr:uid="{DA3D8CE8-12DB-46B0-9EB0-87CAD9347793}"/>
    <cellStyle name="Normal 4 4 2 3 5 6" xfId="18677" xr:uid="{7F35F594-D973-4248-99A0-97C20F9D9D1E}"/>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E408BA57-50F9-47DE-96BB-C9F53540E7F5}"/>
    <cellStyle name="Normal 4 4 2 3 6 2 2 2 2" xfId="43179" xr:uid="{8782C1D2-F0C3-4386-8923-A753760E6194}"/>
    <cellStyle name="Normal 4 4 2 3 6 2 2 3" xfId="33900" xr:uid="{9A46E5A4-D2A0-4990-9F97-5D45C4F858AE}"/>
    <cellStyle name="Normal 4 4 2 3 6 2 2 4" xfId="25452" xr:uid="{F71F2B12-1814-496D-9743-B9F7FAD40570}"/>
    <cellStyle name="Normal 4 4 2 3 6 2 3" xfId="12787" xr:uid="{44EE2611-BA5B-483E-AF18-F14B736536DC}"/>
    <cellStyle name="Normal 4 4 2 3 6 2 3 2" xfId="38962" xr:uid="{FFAC52E4-8077-416B-B70F-990DBC2B865C}"/>
    <cellStyle name="Normal 4 4 2 3 6 2 4" xfId="29682" xr:uid="{82E0D0C8-AA83-4FF8-AAC3-0D4FDCEA2AF7}"/>
    <cellStyle name="Normal 4 4 2 3 6 2 5" xfId="21235" xr:uid="{442BF4BC-F915-4B90-9536-038005DB9872}"/>
    <cellStyle name="Normal 4 4 2 3 6 3" xfId="6410" xr:uid="{00000000-0005-0000-0000-00003A150000}"/>
    <cellStyle name="Normal 4 4 2 3 6 3 2" xfId="14860" xr:uid="{ED43ECF9-098B-4D2B-855B-B6620D3500E8}"/>
    <cellStyle name="Normal 4 4 2 3 6 3 2 2" xfId="41034" xr:uid="{69E2528B-3040-4AC7-B6A0-BE55520DCD2D}"/>
    <cellStyle name="Normal 4 4 2 3 6 3 3" xfId="31755" xr:uid="{99ABDEF3-D457-42DB-AD29-B1E8DA2EF75C}"/>
    <cellStyle name="Normal 4 4 2 3 6 3 4" xfId="23307" xr:uid="{47A313AC-7499-4EE1-9C4A-BF4D656012C2}"/>
    <cellStyle name="Normal 4 4 2 3 6 4" xfId="10642" xr:uid="{0C1A6086-E671-4FF2-9BE7-3625E0DF82B5}"/>
    <cellStyle name="Normal 4 4 2 3 6 4 2" xfId="36817" xr:uid="{E035EA8C-7A7B-4BD5-82AA-06430477D69D}"/>
    <cellStyle name="Normal 4 4 2 3 6 5" xfId="27537" xr:uid="{D3554D55-265C-4E66-9F05-2BE85AFD7DA2}"/>
    <cellStyle name="Normal 4 4 2 3 6 6" xfId="19090" xr:uid="{F53A236B-9BE0-4FCE-9494-6EF0332A80E4}"/>
    <cellStyle name="Normal 4 4 2 3 7" xfId="2540" xr:uid="{00000000-0005-0000-0000-00003B150000}"/>
    <cellStyle name="Normal 4 4 2 3 7 2" xfId="6823" xr:uid="{00000000-0005-0000-0000-00003C150000}"/>
    <cellStyle name="Normal 4 4 2 3 7 2 2" xfId="15273" xr:uid="{4CD568C6-B0B1-42BB-A075-6455E08CCABB}"/>
    <cellStyle name="Normal 4 4 2 3 7 2 2 2" xfId="41447" xr:uid="{3BE81B94-9C87-4CB7-8ED4-D434B064E003}"/>
    <cellStyle name="Normal 4 4 2 3 7 2 3" xfId="32168" xr:uid="{C5F377B0-B9CD-4E43-BF90-609114EFE87D}"/>
    <cellStyle name="Normal 4 4 2 3 7 2 4" xfId="23720" xr:uid="{C83C4DD8-46D7-400B-B288-DA36E105A30F}"/>
    <cellStyle name="Normal 4 4 2 3 7 3" xfId="11055" xr:uid="{C1055E9B-D33D-4A18-A989-9A09099107DC}"/>
    <cellStyle name="Normal 4 4 2 3 7 3 2" xfId="37230" xr:uid="{90F7108E-50F1-45EE-8D3B-104886B5E772}"/>
    <cellStyle name="Normal 4 4 2 3 7 4" xfId="27950" xr:uid="{6587EF41-BEF5-429D-9A0B-EBE0ADAF07A2}"/>
    <cellStyle name="Normal 4 4 2 3 7 5" xfId="19503" xr:uid="{0C3B6CBD-70A2-45BE-B069-0EB8FB15C9F9}"/>
    <cellStyle name="Normal 4 4 2 3 8" xfId="4758" xr:uid="{00000000-0005-0000-0000-00003D150000}"/>
    <cellStyle name="Normal 4 4 2 3 8 2" xfId="13208" xr:uid="{FDC8CD05-5B35-4BA3-AA4D-C565AF0A36F0}"/>
    <cellStyle name="Normal 4 4 2 3 8 2 2" xfId="39382" xr:uid="{A3423ACE-F674-4F3A-87A0-E5C00AE64E43}"/>
    <cellStyle name="Normal 4 4 2 3 8 3" xfId="30103" xr:uid="{A9D6F8C4-8A48-42C1-A266-071EBF25FDBE}"/>
    <cellStyle name="Normal 4 4 2 3 8 4" xfId="21655" xr:uid="{29748FEF-B94B-402A-9272-E944914BCCE9}"/>
    <cellStyle name="Normal 4 4 2 3 9" xfId="8990" xr:uid="{E58580BB-8CF9-4314-9C7E-378508AE6AE7}"/>
    <cellStyle name="Normal 4 4 2 3 9 2" xfId="35165" xr:uid="{32F05C9B-C7F5-4F96-8E53-215037A313F5}"/>
    <cellStyle name="Normal 4 4 2 4" xfId="386" xr:uid="{00000000-0005-0000-0000-00003E150000}"/>
    <cellStyle name="Normal 4 4 2 4 10" xfId="25887" xr:uid="{CFF027CD-BDE9-4181-9F13-36F318667DA4}"/>
    <cellStyle name="Normal 4 4 2 4 11" xfId="17440" xr:uid="{EBAC9C07-C98C-41AD-85B1-3FCC90B93E6D}"/>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C51868D1-402C-41A0-826E-8E239F9FF13F}"/>
    <cellStyle name="Normal 4 4 2 4 2 2 2 2 2" xfId="41942" xr:uid="{5EFD2BF0-3B2E-4527-90D9-1267F1C27C9C}"/>
    <cellStyle name="Normal 4 4 2 4 2 2 2 3" xfId="32663" xr:uid="{16530B3D-7B65-455E-9A2C-38421874C39A}"/>
    <cellStyle name="Normal 4 4 2 4 2 2 2 4" xfId="24215" xr:uid="{278F37C6-1DDF-4B4C-A970-39114AF60E03}"/>
    <cellStyle name="Normal 4 4 2 4 2 2 3" xfId="11550" xr:uid="{6E3977BD-CF08-4EE9-B0ED-D0944C2A432F}"/>
    <cellStyle name="Normal 4 4 2 4 2 2 3 2" xfId="37725" xr:uid="{DDE9F0B3-8408-45D9-A448-91716A9A4A85}"/>
    <cellStyle name="Normal 4 4 2 4 2 2 4" xfId="28445" xr:uid="{A41E81DA-9AE9-4D9D-91F1-F4FBFBF4D65F}"/>
    <cellStyle name="Normal 4 4 2 4 2 2 5" xfId="19998" xr:uid="{86899BB1-DC21-46A0-A909-ABE02E3D9631}"/>
    <cellStyle name="Normal 4 4 2 4 2 3" xfId="5173" xr:uid="{00000000-0005-0000-0000-000042150000}"/>
    <cellStyle name="Normal 4 4 2 4 2 3 2" xfId="13623" xr:uid="{967B8326-AEA5-46FD-A8B6-47B0BAB94D23}"/>
    <cellStyle name="Normal 4 4 2 4 2 3 2 2" xfId="39797" xr:uid="{CD51A490-0CDF-4562-A953-801EC3657C50}"/>
    <cellStyle name="Normal 4 4 2 4 2 3 3" xfId="30518" xr:uid="{2AF378F1-F3E4-4F7C-A9D9-96861454DB28}"/>
    <cellStyle name="Normal 4 4 2 4 2 3 4" xfId="22070" xr:uid="{350B4A9E-0D98-4D37-AAB8-34762C8A24A2}"/>
    <cellStyle name="Normal 4 4 2 4 2 4" xfId="9405" xr:uid="{61B9F40B-9CF2-4314-9E21-76D60D0374C2}"/>
    <cellStyle name="Normal 4 4 2 4 2 4 2" xfId="35580" xr:uid="{4DB8AA2B-2EDE-437B-A68B-93B2A17213E7}"/>
    <cellStyle name="Normal 4 4 2 4 2 5" xfId="34752" xr:uid="{00E113EA-0500-4E0F-AFB1-C9D0EA63380B}"/>
    <cellStyle name="Normal 4 4 2 4 2 6" xfId="26300" xr:uid="{5C90896A-6D99-4DB4-8822-2B16448FDB7E}"/>
    <cellStyle name="Normal 4 4 2 4 2 7" xfId="17853" xr:uid="{7AB2DFD8-381C-498A-A301-AA1F57193488}"/>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796225E5-76D7-460D-BAA4-E7B6620270E3}"/>
    <cellStyle name="Normal 4 4 2 4 3 2 2 2 2" xfId="42355" xr:uid="{B288811B-3022-4E12-952C-F9628B79F672}"/>
    <cellStyle name="Normal 4 4 2 4 3 2 2 3" xfId="33076" xr:uid="{5E5B12E3-3BC9-4E1F-B435-1A6308AD26F6}"/>
    <cellStyle name="Normal 4 4 2 4 3 2 2 4" xfId="24628" xr:uid="{21C121B2-BBA7-4B7D-A45A-E9713FBBCBC0}"/>
    <cellStyle name="Normal 4 4 2 4 3 2 3" xfId="11963" xr:uid="{5D62E796-F513-483A-855D-347C741D1078}"/>
    <cellStyle name="Normal 4 4 2 4 3 2 3 2" xfId="38138" xr:uid="{54606151-7C1E-4157-BFD0-6BB3CBB53D92}"/>
    <cellStyle name="Normal 4 4 2 4 3 2 4" xfId="28858" xr:uid="{B2143AA3-D7D4-4C57-9A50-0E420B488EEB}"/>
    <cellStyle name="Normal 4 4 2 4 3 2 5" xfId="20411" xr:uid="{40000F4B-C0C9-4CD2-B2C4-CE2663136DAE}"/>
    <cellStyle name="Normal 4 4 2 4 3 3" xfId="5586" xr:uid="{00000000-0005-0000-0000-000046150000}"/>
    <cellStyle name="Normal 4 4 2 4 3 3 2" xfId="14036" xr:uid="{5EFF7713-BC0F-4BBA-81DE-E138848684D6}"/>
    <cellStyle name="Normal 4 4 2 4 3 3 2 2" xfId="40210" xr:uid="{1C1E4534-2280-43E1-9577-CCF16C5AC24F}"/>
    <cellStyle name="Normal 4 4 2 4 3 3 3" xfId="30931" xr:uid="{79EF6B14-1ACB-4FAC-861E-FC6181BFAA4C}"/>
    <cellStyle name="Normal 4 4 2 4 3 3 4" xfId="22483" xr:uid="{E2732394-C56F-4E80-B6CD-91616D62E4A6}"/>
    <cellStyle name="Normal 4 4 2 4 3 4" xfId="9818" xr:uid="{1489E5F1-CF26-4D96-9289-DA31E445FF2D}"/>
    <cellStyle name="Normal 4 4 2 4 3 4 2" xfId="35993" xr:uid="{FB1C6828-4133-40F0-9139-C3A6A5163470}"/>
    <cellStyle name="Normal 4 4 2 4 3 5" xfId="26713" xr:uid="{204E47DC-3ED5-4905-8719-8977EF30D537}"/>
    <cellStyle name="Normal 4 4 2 4 3 6" xfId="18266" xr:uid="{9C1EE592-46E1-4BE8-9BB3-90DBA32FC011}"/>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7470F838-BF13-46DF-B792-CBA5CEE7F3F9}"/>
    <cellStyle name="Normal 4 4 2 4 4 2 2 2 2" xfId="42768" xr:uid="{7D8315CB-7FFA-4E68-8D30-21D20F4107E1}"/>
    <cellStyle name="Normal 4 4 2 4 4 2 2 3" xfId="33489" xr:uid="{425FFC47-2C9C-4FED-A1CC-5A53946B05EA}"/>
    <cellStyle name="Normal 4 4 2 4 4 2 2 4" xfId="25041" xr:uid="{BB4639F0-526B-4D50-87FA-64A34A2698BD}"/>
    <cellStyle name="Normal 4 4 2 4 4 2 3" xfId="12376" xr:uid="{845EB167-5D98-4E6B-8406-67AD232F05C4}"/>
    <cellStyle name="Normal 4 4 2 4 4 2 3 2" xfId="38551" xr:uid="{53F1451A-1E49-476B-997F-E1F5493DF09D}"/>
    <cellStyle name="Normal 4 4 2 4 4 2 4" xfId="29271" xr:uid="{1C33D6C5-F725-4267-B1D4-4A40F5405990}"/>
    <cellStyle name="Normal 4 4 2 4 4 2 5" xfId="20824" xr:uid="{E3090C1C-4EA4-4E48-B64E-4166227B807F}"/>
    <cellStyle name="Normal 4 4 2 4 4 3" xfId="5999" xr:uid="{00000000-0005-0000-0000-00004A150000}"/>
    <cellStyle name="Normal 4 4 2 4 4 3 2" xfId="14449" xr:uid="{BDFFCECA-2FE2-429D-8BF4-01995579E49C}"/>
    <cellStyle name="Normal 4 4 2 4 4 3 2 2" xfId="40623" xr:uid="{744DDEC7-B1FC-4C14-AB7B-AA75384C0C5B}"/>
    <cellStyle name="Normal 4 4 2 4 4 3 3" xfId="31344" xr:uid="{0B0898C3-666D-4608-B39F-28B79F05DCA4}"/>
    <cellStyle name="Normal 4 4 2 4 4 3 4" xfId="22896" xr:uid="{7608CB85-4444-4C02-B6D4-E70CDEE95A25}"/>
    <cellStyle name="Normal 4 4 2 4 4 4" xfId="10231" xr:uid="{AA47A23B-A958-4DD2-8DF3-C9515AB181B5}"/>
    <cellStyle name="Normal 4 4 2 4 4 4 2" xfId="36406" xr:uid="{61549D4D-2F37-4B96-B391-6867B82BF276}"/>
    <cellStyle name="Normal 4 4 2 4 4 5" xfId="27126" xr:uid="{A095520A-94AF-42AA-87D0-C6CC26B8BF5F}"/>
    <cellStyle name="Normal 4 4 2 4 4 6" xfId="18679" xr:uid="{E6768744-DBAB-470E-8045-3C70841AD343}"/>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D6435F43-33CB-4C8F-A101-CE53C4585466}"/>
    <cellStyle name="Normal 4 4 2 4 5 2 2 2 2" xfId="43181" xr:uid="{EBA44DCE-2C83-4A99-9C69-B59593DA2DB2}"/>
    <cellStyle name="Normal 4 4 2 4 5 2 2 3" xfId="33902" xr:uid="{CC2451E8-EBCA-42BF-A4A1-96055B343052}"/>
    <cellStyle name="Normal 4 4 2 4 5 2 2 4" xfId="25454" xr:uid="{6B043E91-101F-499A-A797-8016A5CE56F5}"/>
    <cellStyle name="Normal 4 4 2 4 5 2 3" xfId="12789" xr:uid="{CE3569BE-F303-4E69-B6A7-F0E649C3B420}"/>
    <cellStyle name="Normal 4 4 2 4 5 2 3 2" xfId="38964" xr:uid="{7B248ED8-C00A-4ED1-8A66-24D780E7D3F7}"/>
    <cellStyle name="Normal 4 4 2 4 5 2 4" xfId="29684" xr:uid="{02AF89E9-B770-442B-B804-9BBBE0823C56}"/>
    <cellStyle name="Normal 4 4 2 4 5 2 5" xfId="21237" xr:uid="{02FDB561-9480-4DD0-8238-3C4E3A0E10D5}"/>
    <cellStyle name="Normal 4 4 2 4 5 3" xfId="6412" xr:uid="{00000000-0005-0000-0000-00004E150000}"/>
    <cellStyle name="Normal 4 4 2 4 5 3 2" xfId="14862" xr:uid="{1CA2AA27-5276-41FF-9E18-01E5A9DAAEAC}"/>
    <cellStyle name="Normal 4 4 2 4 5 3 2 2" xfId="41036" xr:uid="{0EAFEC41-569F-4B43-BC1A-EA8F1D0D19EF}"/>
    <cellStyle name="Normal 4 4 2 4 5 3 3" xfId="31757" xr:uid="{6EA66E9F-146B-43A1-A033-611386A62FCE}"/>
    <cellStyle name="Normal 4 4 2 4 5 3 4" xfId="23309" xr:uid="{1726994C-476B-4CAD-932B-6DCC5967DE51}"/>
    <cellStyle name="Normal 4 4 2 4 5 4" xfId="10644" xr:uid="{8CBECDA3-4671-427E-8FBF-700DAC9B6FE1}"/>
    <cellStyle name="Normal 4 4 2 4 5 4 2" xfId="36819" xr:uid="{55B06E9C-EC02-4615-8075-B8CEBD5767D3}"/>
    <cellStyle name="Normal 4 4 2 4 5 5" xfId="27539" xr:uid="{AB130599-F8F8-4F0D-8DFA-A32F4701194E}"/>
    <cellStyle name="Normal 4 4 2 4 5 6" xfId="19092" xr:uid="{BE23E7B2-2832-484C-96E4-0A96961CF572}"/>
    <cellStyle name="Normal 4 4 2 4 6" xfId="2542" xr:uid="{00000000-0005-0000-0000-00004F150000}"/>
    <cellStyle name="Normal 4 4 2 4 6 2" xfId="6825" xr:uid="{00000000-0005-0000-0000-000050150000}"/>
    <cellStyle name="Normal 4 4 2 4 6 2 2" xfId="15275" xr:uid="{C6FD2FD5-9E28-41B2-9C3E-379F8F1C6E68}"/>
    <cellStyle name="Normal 4 4 2 4 6 2 2 2" xfId="41449" xr:uid="{4E15324F-A92B-4C97-9F34-6392F4134FF9}"/>
    <cellStyle name="Normal 4 4 2 4 6 2 3" xfId="32170" xr:uid="{D73C2BF5-3074-461A-8660-AB149EE02639}"/>
    <cellStyle name="Normal 4 4 2 4 6 2 4" xfId="23722" xr:uid="{8E58B074-38DB-4B0E-97D6-670CF1D5C556}"/>
    <cellStyle name="Normal 4 4 2 4 6 3" xfId="11057" xr:uid="{B8745B4E-69B6-4184-89CB-30C26863C4A7}"/>
    <cellStyle name="Normal 4 4 2 4 6 3 2" xfId="37232" xr:uid="{5E43B640-B2A1-4C2B-AD71-03E6600EBDA7}"/>
    <cellStyle name="Normal 4 4 2 4 6 4" xfId="27952" xr:uid="{2DB63279-73E9-402C-A18A-048BE0733DE7}"/>
    <cellStyle name="Normal 4 4 2 4 6 5" xfId="19505" xr:uid="{F10894D1-2C00-494F-AECF-5397380AB512}"/>
    <cellStyle name="Normal 4 4 2 4 7" xfId="4760" xr:uid="{00000000-0005-0000-0000-000051150000}"/>
    <cellStyle name="Normal 4 4 2 4 7 2" xfId="13210" xr:uid="{22F16F79-41BA-40DD-A3A5-B9D2B43C86C8}"/>
    <cellStyle name="Normal 4 4 2 4 7 2 2" xfId="39384" xr:uid="{ACB1183B-A01B-43A0-A208-424AADC49D7A}"/>
    <cellStyle name="Normal 4 4 2 4 7 3" xfId="30105" xr:uid="{EBD2DEE9-81D0-4F3F-9342-8187BA0C8C2E}"/>
    <cellStyle name="Normal 4 4 2 4 7 4" xfId="21657" xr:uid="{2E5EAD8A-8FB4-49C5-A619-344E0F2D6225}"/>
    <cellStyle name="Normal 4 4 2 4 8" xfId="8992" xr:uid="{7EF7FA4A-5C7F-4DEE-81DF-D3D366EAB646}"/>
    <cellStyle name="Normal 4 4 2 4 8 2" xfId="35167" xr:uid="{822F0741-116C-4C42-B3FB-06D95FC71517}"/>
    <cellStyle name="Normal 4 4 2 4 9" xfId="34334" xr:uid="{E1163FCB-B3D5-423D-82F3-650941A848C4}"/>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959F2315-DF48-4D31-8E01-20FF5EAFDF2A}"/>
    <cellStyle name="Normal 4 4 2 5 2 2 2 2" xfId="41935" xr:uid="{7D7014CA-D4C6-4E3F-B5AE-8618AEB56733}"/>
    <cellStyle name="Normal 4 4 2 5 2 2 3" xfId="32656" xr:uid="{AE2C0218-F41A-4CA3-BFD2-B1E09EE875CA}"/>
    <cellStyle name="Normal 4 4 2 5 2 2 4" xfId="24208" xr:uid="{00FAA937-1019-4752-B22C-542260C6A508}"/>
    <cellStyle name="Normal 4 4 2 5 2 3" xfId="11543" xr:uid="{5C35BC49-2AB6-486B-8800-1388AAC0A022}"/>
    <cellStyle name="Normal 4 4 2 5 2 3 2" xfId="37718" xr:uid="{09D4A657-A25B-41EB-9485-78B002994614}"/>
    <cellStyle name="Normal 4 4 2 5 2 4" xfId="28438" xr:uid="{847B713E-1CB7-4C44-802D-56CF4B7FB7C1}"/>
    <cellStyle name="Normal 4 4 2 5 2 5" xfId="19991" xr:uid="{D1B6A64D-C08B-4D6C-A422-9462E74DBD9F}"/>
    <cellStyle name="Normal 4 4 2 5 3" xfId="5166" xr:uid="{00000000-0005-0000-0000-000055150000}"/>
    <cellStyle name="Normal 4 4 2 5 3 2" xfId="13616" xr:uid="{1C084A13-E109-4705-8398-4430419A5677}"/>
    <cellStyle name="Normal 4 4 2 5 3 2 2" xfId="39790" xr:uid="{04C607ED-AAFD-47C1-8962-D2A8FD11E01B}"/>
    <cellStyle name="Normal 4 4 2 5 3 3" xfId="30511" xr:uid="{AC25F358-2D04-404B-A600-82CA74185269}"/>
    <cellStyle name="Normal 4 4 2 5 3 4" xfId="22063" xr:uid="{D838E5DD-BC88-4991-8814-CA75205FA6E8}"/>
    <cellStyle name="Normal 4 4 2 5 4" xfId="9398" xr:uid="{7DB48CD0-1768-4D01-B966-1B418915F350}"/>
    <cellStyle name="Normal 4 4 2 5 4 2" xfId="35573" xr:uid="{A873EE6C-4B64-46D9-806E-87C1CD2DF8DF}"/>
    <cellStyle name="Normal 4 4 2 5 5" xfId="34745" xr:uid="{BB15E3E6-5135-464E-BFCE-9428B1F1F64B}"/>
    <cellStyle name="Normal 4 4 2 5 6" xfId="26293" xr:uid="{21C14B44-18EF-4AFE-B000-6A3DEF321AD2}"/>
    <cellStyle name="Normal 4 4 2 5 7" xfId="17846" xr:uid="{9E882F55-8E49-4737-BA97-6FFCF2CDCFAB}"/>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9C112AE2-33DA-4A75-A110-60EC48F11AFE}"/>
    <cellStyle name="Normal 4 4 2 6 2 2 2 2" xfId="42348" xr:uid="{D7A09474-D1A9-4948-8674-D2822DA2ACC1}"/>
    <cellStyle name="Normal 4 4 2 6 2 2 3" xfId="33069" xr:uid="{363B53A1-F22B-46B9-B691-BE3B2E65509C}"/>
    <cellStyle name="Normal 4 4 2 6 2 2 4" xfId="24621" xr:uid="{0182843A-1AC6-4A5F-BFF0-7A5E459B5C3B}"/>
    <cellStyle name="Normal 4 4 2 6 2 3" xfId="11956" xr:uid="{0C264449-3D59-4031-BFCF-EFB3DBCE86C6}"/>
    <cellStyle name="Normal 4 4 2 6 2 3 2" xfId="38131" xr:uid="{41867A26-B601-4DF8-ADB2-D58AA5BEC36E}"/>
    <cellStyle name="Normal 4 4 2 6 2 4" xfId="28851" xr:uid="{9A39EAB4-9AEA-4000-B6C0-A2B2BA51D308}"/>
    <cellStyle name="Normal 4 4 2 6 2 5" xfId="20404" xr:uid="{0657F722-69D6-49E7-865C-54F4CE1E72C2}"/>
    <cellStyle name="Normal 4 4 2 6 3" xfId="5579" xr:uid="{00000000-0005-0000-0000-000059150000}"/>
    <cellStyle name="Normal 4 4 2 6 3 2" xfId="14029" xr:uid="{2C0AD66C-0CDC-46F6-8E4A-8EB1DC8FD9FA}"/>
    <cellStyle name="Normal 4 4 2 6 3 2 2" xfId="40203" xr:uid="{FB4569C5-CA9B-43A4-A482-AA374B37A61B}"/>
    <cellStyle name="Normal 4 4 2 6 3 3" xfId="30924" xr:uid="{4D5CF1C7-E688-4E5E-8AD1-1C782D546DC5}"/>
    <cellStyle name="Normal 4 4 2 6 3 4" xfId="22476" xr:uid="{3ABF3579-6BF9-414B-8694-F1D130C4A6F3}"/>
    <cellStyle name="Normal 4 4 2 6 4" xfId="9811" xr:uid="{5A3486A9-5359-4B77-8850-8E4C437898B4}"/>
    <cellStyle name="Normal 4 4 2 6 4 2" xfId="35986" xr:uid="{1131B6B0-E77B-43E7-86DE-0F70C256CBCF}"/>
    <cellStyle name="Normal 4 4 2 6 5" xfId="26706" xr:uid="{06AA813C-358E-48E8-9069-BD9972F719DA}"/>
    <cellStyle name="Normal 4 4 2 6 6" xfId="18259" xr:uid="{33ADD496-6645-493D-ADB6-36705A116B2C}"/>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988AA053-40CE-4924-9B28-B094FAA5661E}"/>
    <cellStyle name="Normal 4 4 2 7 2 2 2 2" xfId="42761" xr:uid="{9B6C5454-7237-4EFD-9B7A-C9C8A4FEE1E8}"/>
    <cellStyle name="Normal 4 4 2 7 2 2 3" xfId="33482" xr:uid="{E4BF19D4-F485-4B6F-A3CB-18CF4307AFC7}"/>
    <cellStyle name="Normal 4 4 2 7 2 2 4" xfId="25034" xr:uid="{AB381865-5274-4986-94F9-012E0FA6F49E}"/>
    <cellStyle name="Normal 4 4 2 7 2 3" xfId="12369" xr:uid="{E4654397-212D-416B-8235-85D8FC2D6B96}"/>
    <cellStyle name="Normal 4 4 2 7 2 3 2" xfId="38544" xr:uid="{5CE3963C-3C19-44CF-A74D-675E14406A97}"/>
    <cellStyle name="Normal 4 4 2 7 2 4" xfId="29264" xr:uid="{E589806D-6B9B-4B09-B371-1B8116F463F2}"/>
    <cellStyle name="Normal 4 4 2 7 2 5" xfId="20817" xr:uid="{E55286D2-EB75-4A6F-99EA-8016FFF125A3}"/>
    <cellStyle name="Normal 4 4 2 7 3" xfId="5992" xr:uid="{00000000-0005-0000-0000-00005D150000}"/>
    <cellStyle name="Normal 4 4 2 7 3 2" xfId="14442" xr:uid="{9E28B10D-E654-44C9-8FCA-A31DDC92692A}"/>
    <cellStyle name="Normal 4 4 2 7 3 2 2" xfId="40616" xr:uid="{B432FD95-7BC0-4E1D-A652-8D9A55A551CE}"/>
    <cellStyle name="Normal 4 4 2 7 3 3" xfId="31337" xr:uid="{DA83A1BA-9ED2-4429-9689-917D200F8C9F}"/>
    <cellStyle name="Normal 4 4 2 7 3 4" xfId="22889" xr:uid="{0C22B43A-1F91-43B2-938B-29F18BECC580}"/>
    <cellStyle name="Normal 4 4 2 7 4" xfId="10224" xr:uid="{CD32C67E-8957-4BE1-B912-CB406BDC95BD}"/>
    <cellStyle name="Normal 4 4 2 7 4 2" xfId="36399" xr:uid="{54D3E16E-0CDF-4735-8A2D-B79FB092579A}"/>
    <cellStyle name="Normal 4 4 2 7 5" xfId="27119" xr:uid="{30902649-70F2-4085-B73B-C9CED0B5D111}"/>
    <cellStyle name="Normal 4 4 2 7 6" xfId="18672" xr:uid="{355DE063-A9BB-4419-8780-F33DE3B3F030}"/>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DAADFB18-5403-48DE-B192-3480C1DD6584}"/>
    <cellStyle name="Normal 4 4 2 8 2 2 2 2" xfId="43174" xr:uid="{1A64CC9D-C055-4630-87CE-8423CB031D2B}"/>
    <cellStyle name="Normal 4 4 2 8 2 2 3" xfId="33895" xr:uid="{5F7D19C4-46B2-449A-B2F5-7001AC1535FC}"/>
    <cellStyle name="Normal 4 4 2 8 2 2 4" xfId="25447" xr:uid="{D9556F4F-B079-44A7-886A-DA3567859991}"/>
    <cellStyle name="Normal 4 4 2 8 2 3" xfId="12782" xr:uid="{914BE00B-6AD9-40B7-BCF5-79C5FD91CE09}"/>
    <cellStyle name="Normal 4 4 2 8 2 3 2" xfId="38957" xr:uid="{D3032753-384C-4D55-98CF-158C9F541510}"/>
    <cellStyle name="Normal 4 4 2 8 2 4" xfId="29677" xr:uid="{18D11DA2-54A8-4207-85D4-4303D4D7466D}"/>
    <cellStyle name="Normal 4 4 2 8 2 5" xfId="21230" xr:uid="{D85E1CD4-9872-4C81-B210-9D029967820E}"/>
    <cellStyle name="Normal 4 4 2 8 3" xfId="6405" xr:uid="{00000000-0005-0000-0000-000061150000}"/>
    <cellStyle name="Normal 4 4 2 8 3 2" xfId="14855" xr:uid="{0AAA19A3-E44C-4EAF-A880-C4FB0A489983}"/>
    <cellStyle name="Normal 4 4 2 8 3 2 2" xfId="41029" xr:uid="{7EA6DAC2-199A-4A6A-B41F-8F85C53EAB66}"/>
    <cellStyle name="Normal 4 4 2 8 3 3" xfId="31750" xr:uid="{E2B0EB76-BDAE-4DC0-918C-95612369C50D}"/>
    <cellStyle name="Normal 4 4 2 8 3 4" xfId="23302" xr:uid="{BDBBE226-0C5E-41FB-94E6-A66DE079C627}"/>
    <cellStyle name="Normal 4 4 2 8 4" xfId="10637" xr:uid="{D0E25632-FEBA-457D-87C9-2D34AB114728}"/>
    <cellStyle name="Normal 4 4 2 8 4 2" xfId="36812" xr:uid="{EED5FE7B-1D56-4F24-96E9-5D3955B96558}"/>
    <cellStyle name="Normal 4 4 2 8 5" xfId="27532" xr:uid="{7CEED286-97BF-4543-AF1A-863C3065E16A}"/>
    <cellStyle name="Normal 4 4 2 8 6" xfId="19085" xr:uid="{9EB9B8D1-8BE9-43B1-9228-F5948533E695}"/>
    <cellStyle name="Normal 4 4 2 9" xfId="2535" xr:uid="{00000000-0005-0000-0000-000062150000}"/>
    <cellStyle name="Normal 4 4 2 9 2" xfId="6818" xr:uid="{00000000-0005-0000-0000-000063150000}"/>
    <cellStyle name="Normal 4 4 2 9 2 2" xfId="15268" xr:uid="{B6A8851D-B11C-4A15-8755-8C93C880055F}"/>
    <cellStyle name="Normal 4 4 2 9 2 2 2" xfId="41442" xr:uid="{9E2B1B27-5E93-4BE4-BD87-4F06BB6CD661}"/>
    <cellStyle name="Normal 4 4 2 9 2 3" xfId="32163" xr:uid="{3A7F6A8E-F39D-418D-A334-BAA59DE68E64}"/>
    <cellStyle name="Normal 4 4 2 9 2 4" xfId="23715" xr:uid="{CCEF22DC-9C27-4873-9DF2-A8555FBAF60F}"/>
    <cellStyle name="Normal 4 4 2 9 3" xfId="11050" xr:uid="{6DC8F90F-520A-4598-96E2-04ED6E050308}"/>
    <cellStyle name="Normal 4 4 2 9 3 2" xfId="37225" xr:uid="{78B46355-2FEF-4F70-8BF8-E3F9504CBBB8}"/>
    <cellStyle name="Normal 4 4 2 9 4" xfId="27945" xr:uid="{5A425D7A-0A7D-4A2E-B3DF-99BF4464EED3}"/>
    <cellStyle name="Normal 4 4 2 9 5" xfId="19498" xr:uid="{7EA92DD7-621F-49FF-A5A4-CE0D1821F39D}"/>
    <cellStyle name="Normal 4 4 3" xfId="387" xr:uid="{00000000-0005-0000-0000-000064150000}"/>
    <cellStyle name="Normal 4 4 3 10" xfId="8993" xr:uid="{0D1EA27F-E25D-440C-B1E0-A54CDBD15D3B}"/>
    <cellStyle name="Normal 4 4 3 10 2" xfId="35168" xr:uid="{D52D1010-E025-4C93-944D-4EDEFC7AE99A}"/>
    <cellStyle name="Normal 4 4 3 11" xfId="34335" xr:uid="{264131D4-A6A6-444C-8531-9E9AA9D8098E}"/>
    <cellStyle name="Normal 4 4 3 12" xfId="25888" xr:uid="{EE5C1945-8552-4900-B8A2-7B84FDF7CD61}"/>
    <cellStyle name="Normal 4 4 3 13" xfId="17441" xr:uid="{2AAB9316-CAF1-4E64-94CC-4CAD1A6E042C}"/>
    <cellStyle name="Normal 4 4 3 2" xfId="388" xr:uid="{00000000-0005-0000-0000-000065150000}"/>
    <cellStyle name="Normal 4 4 3 2 10" xfId="34336" xr:uid="{FB7F5F63-B142-4850-A876-62D19E21C8BA}"/>
    <cellStyle name="Normal 4 4 3 2 11" xfId="25889" xr:uid="{E90185CF-8D51-48C2-B1C9-AC7FDA54CB03}"/>
    <cellStyle name="Normal 4 4 3 2 12" xfId="17442" xr:uid="{CF43A020-59AD-4CE5-8298-6864B3E0FD64}"/>
    <cellStyle name="Normal 4 4 3 2 2" xfId="389" xr:uid="{00000000-0005-0000-0000-000066150000}"/>
    <cellStyle name="Normal 4 4 3 2 2 10" xfId="25890" xr:uid="{4A2C0DA6-A737-4BBA-8747-49DF88FC7C14}"/>
    <cellStyle name="Normal 4 4 3 2 2 11" xfId="17443" xr:uid="{D546ACCD-5B28-43B2-B759-03710FEE91BB}"/>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B8694A4C-7BDB-4C4D-BA0B-9C1B1D5DE7AD}"/>
    <cellStyle name="Normal 4 4 3 2 2 2 2 2 2 2" xfId="41945" xr:uid="{EA2D9D09-20CB-46F0-91DF-085D81428BFE}"/>
    <cellStyle name="Normal 4 4 3 2 2 2 2 2 3" xfId="32666" xr:uid="{7150E915-0779-4222-B491-EE81229CDFA5}"/>
    <cellStyle name="Normal 4 4 3 2 2 2 2 2 4" xfId="24218" xr:uid="{9FD6AB1F-93EE-4E9B-B2F3-146CA0CA7364}"/>
    <cellStyle name="Normal 4 4 3 2 2 2 2 3" xfId="11553" xr:uid="{40CBCDCC-776F-4833-BFB6-4B59661ABE1B}"/>
    <cellStyle name="Normal 4 4 3 2 2 2 2 3 2" xfId="37728" xr:uid="{DBE82A7F-1E17-42B6-9737-67A5A763A56A}"/>
    <cellStyle name="Normal 4 4 3 2 2 2 2 4" xfId="28448" xr:uid="{2D33AD68-849D-40EC-A3DB-FA58ED73FB9D}"/>
    <cellStyle name="Normal 4 4 3 2 2 2 2 5" xfId="20001" xr:uid="{CE1E43B9-E432-4289-BD7D-8EF19619A22F}"/>
    <cellStyle name="Normal 4 4 3 2 2 2 3" xfId="5176" xr:uid="{00000000-0005-0000-0000-00006A150000}"/>
    <cellStyle name="Normal 4 4 3 2 2 2 3 2" xfId="13626" xr:uid="{0D2C9D13-C25E-4669-B82A-BA231C80C2E0}"/>
    <cellStyle name="Normal 4 4 3 2 2 2 3 2 2" xfId="39800" xr:uid="{1C8B9BFC-190F-457A-BFCA-D08F8B0EF6B0}"/>
    <cellStyle name="Normal 4 4 3 2 2 2 3 3" xfId="30521" xr:uid="{44192CA5-92D4-47C6-8941-8310A5D96C35}"/>
    <cellStyle name="Normal 4 4 3 2 2 2 3 4" xfId="22073" xr:uid="{63B23777-5DA3-452A-A3D9-F2D6A3C87078}"/>
    <cellStyle name="Normal 4 4 3 2 2 2 4" xfId="9408" xr:uid="{CA9B0127-C32D-461F-A4A3-B519EAAB809F}"/>
    <cellStyle name="Normal 4 4 3 2 2 2 4 2" xfId="35583" xr:uid="{BBEE93CA-3E26-400B-B07E-B1BE4A155CE3}"/>
    <cellStyle name="Normal 4 4 3 2 2 2 5" xfId="34755" xr:uid="{32116416-A9F8-4168-B3D4-B90777AEAC65}"/>
    <cellStyle name="Normal 4 4 3 2 2 2 6" xfId="26303" xr:uid="{0F94A34A-42AA-4B7B-8C22-269F75DD70C6}"/>
    <cellStyle name="Normal 4 4 3 2 2 2 7" xfId="17856" xr:uid="{3D86448D-0FC9-4F18-9FE8-25C303A5E873}"/>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8397927B-88D3-4C3E-8947-0AAAEC49FED9}"/>
    <cellStyle name="Normal 4 4 3 2 2 3 2 2 2 2" xfId="42358" xr:uid="{3C18BF5D-A38D-4279-9FEA-36DB5638AB76}"/>
    <cellStyle name="Normal 4 4 3 2 2 3 2 2 3" xfId="33079" xr:uid="{125A31DD-BBA1-48D9-93CE-6A0DBA254092}"/>
    <cellStyle name="Normal 4 4 3 2 2 3 2 2 4" xfId="24631" xr:uid="{C2046BC2-04E6-4E63-9BBE-1CF5E7C4A127}"/>
    <cellStyle name="Normal 4 4 3 2 2 3 2 3" xfId="11966" xr:uid="{BA70A00A-C62E-456A-9A9A-267165D5F387}"/>
    <cellStyle name="Normal 4 4 3 2 2 3 2 3 2" xfId="38141" xr:uid="{95E2E81A-94EA-4526-B03C-81EE3B33BD40}"/>
    <cellStyle name="Normal 4 4 3 2 2 3 2 4" xfId="28861" xr:uid="{9C95248D-DE5A-4CD0-8ED0-2826CCF8E7FD}"/>
    <cellStyle name="Normal 4 4 3 2 2 3 2 5" xfId="20414" xr:uid="{78BC3214-E856-485F-8242-E163B756D740}"/>
    <cellStyle name="Normal 4 4 3 2 2 3 3" xfId="5589" xr:uid="{00000000-0005-0000-0000-00006E150000}"/>
    <cellStyle name="Normal 4 4 3 2 2 3 3 2" xfId="14039" xr:uid="{CF08C25E-4646-461E-B2D2-664784085D5C}"/>
    <cellStyle name="Normal 4 4 3 2 2 3 3 2 2" xfId="40213" xr:uid="{D1ADAEE6-2F91-4040-9A31-58CD52D68266}"/>
    <cellStyle name="Normal 4 4 3 2 2 3 3 3" xfId="30934" xr:uid="{4847A9AB-9B6C-4743-8047-8E1D0804946A}"/>
    <cellStyle name="Normal 4 4 3 2 2 3 3 4" xfId="22486" xr:uid="{034B864B-724E-41F5-AE86-FCD49B21C572}"/>
    <cellStyle name="Normal 4 4 3 2 2 3 4" xfId="9821" xr:uid="{F801A69E-7EF8-47DE-AA9F-FE1A826A1725}"/>
    <cellStyle name="Normal 4 4 3 2 2 3 4 2" xfId="35996" xr:uid="{582AFD47-45A6-45A8-9CCE-9CD16C1E4FE5}"/>
    <cellStyle name="Normal 4 4 3 2 2 3 5" xfId="26716" xr:uid="{1DBAB2E9-1002-47B2-BBFC-96EAD4CD25EF}"/>
    <cellStyle name="Normal 4 4 3 2 2 3 6" xfId="18269" xr:uid="{8EC9D6D2-3738-4231-B51E-AE38A393A3F7}"/>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79A9ED8A-A8E8-4236-B413-6EF561CFC49E}"/>
    <cellStyle name="Normal 4 4 3 2 2 4 2 2 2 2" xfId="42771" xr:uid="{10BA5748-D115-4A70-B9BA-84D826CF8E1C}"/>
    <cellStyle name="Normal 4 4 3 2 2 4 2 2 3" xfId="33492" xr:uid="{CF5EC35C-FA27-49D6-A281-CE702BC46FB4}"/>
    <cellStyle name="Normal 4 4 3 2 2 4 2 2 4" xfId="25044" xr:uid="{72915A6D-8388-473E-94BD-9ADFB000911D}"/>
    <cellStyle name="Normal 4 4 3 2 2 4 2 3" xfId="12379" xr:uid="{B5AE9277-E65E-4BD8-8BDE-06898EE432FB}"/>
    <cellStyle name="Normal 4 4 3 2 2 4 2 3 2" xfId="38554" xr:uid="{B1DE87F4-1C53-4600-8A90-33BDBF904109}"/>
    <cellStyle name="Normal 4 4 3 2 2 4 2 4" xfId="29274" xr:uid="{A29F27D2-659D-4ABD-9127-CB6142374A43}"/>
    <cellStyle name="Normal 4 4 3 2 2 4 2 5" xfId="20827" xr:uid="{86662CC7-AA32-4A4B-AE8A-84C694862CBF}"/>
    <cellStyle name="Normal 4 4 3 2 2 4 3" xfId="6002" xr:uid="{00000000-0005-0000-0000-000072150000}"/>
    <cellStyle name="Normal 4 4 3 2 2 4 3 2" xfId="14452" xr:uid="{D5F18295-FDE3-4397-9172-13458B208A31}"/>
    <cellStyle name="Normal 4 4 3 2 2 4 3 2 2" xfId="40626" xr:uid="{F32EA8FB-6451-45FC-8156-D0842D1B8A3B}"/>
    <cellStyle name="Normal 4 4 3 2 2 4 3 3" xfId="31347" xr:uid="{E9CF78A5-FCB3-4DB5-ADA3-17B866B5D796}"/>
    <cellStyle name="Normal 4 4 3 2 2 4 3 4" xfId="22899" xr:uid="{E122AF40-2C83-4A98-9D43-C54B1E558D5D}"/>
    <cellStyle name="Normal 4 4 3 2 2 4 4" xfId="10234" xr:uid="{5CD4020A-8050-4D89-A47C-3E18358EC426}"/>
    <cellStyle name="Normal 4 4 3 2 2 4 4 2" xfId="36409" xr:uid="{0E02947F-2574-4986-BFEC-C4A5BFC8DBAE}"/>
    <cellStyle name="Normal 4 4 3 2 2 4 5" xfId="27129" xr:uid="{158C6F5E-B411-4BA1-8499-83BC4C7865F5}"/>
    <cellStyle name="Normal 4 4 3 2 2 4 6" xfId="18682" xr:uid="{0957C7C4-63AB-48A6-B6C8-6380AC09E04A}"/>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F632A895-697F-409F-A449-25E76F6D4176}"/>
    <cellStyle name="Normal 4 4 3 2 2 5 2 2 2 2" xfId="43184" xr:uid="{A5CC9AD6-1324-43E1-88C3-1D367B9F0242}"/>
    <cellStyle name="Normal 4 4 3 2 2 5 2 2 3" xfId="33905" xr:uid="{62D9AC08-300B-4B7C-8E99-D938B559B874}"/>
    <cellStyle name="Normal 4 4 3 2 2 5 2 2 4" xfId="25457" xr:uid="{2D5270AA-3B08-4B99-9D33-866A6D316A29}"/>
    <cellStyle name="Normal 4 4 3 2 2 5 2 3" xfId="12792" xr:uid="{525AED12-383C-4BA3-B86C-5A0D38ECF076}"/>
    <cellStyle name="Normal 4 4 3 2 2 5 2 3 2" xfId="38967" xr:uid="{7111B19A-098B-416F-8D95-E4BA94C4A7AB}"/>
    <cellStyle name="Normal 4 4 3 2 2 5 2 4" xfId="29687" xr:uid="{715B2052-B3D2-4691-8F36-D0872179E075}"/>
    <cellStyle name="Normal 4 4 3 2 2 5 2 5" xfId="21240" xr:uid="{7EE4B57B-B265-4E31-A6E6-1562FB0C833A}"/>
    <cellStyle name="Normal 4 4 3 2 2 5 3" xfId="6415" xr:uid="{00000000-0005-0000-0000-000076150000}"/>
    <cellStyle name="Normal 4 4 3 2 2 5 3 2" xfId="14865" xr:uid="{50711559-0C51-480A-A8BC-7946B75E2427}"/>
    <cellStyle name="Normal 4 4 3 2 2 5 3 2 2" xfId="41039" xr:uid="{9F4481FA-BF43-4727-A1CB-A44EBC8C03CB}"/>
    <cellStyle name="Normal 4 4 3 2 2 5 3 3" xfId="31760" xr:uid="{E2C7C907-ACF0-4E2F-B7BE-202EACA120F8}"/>
    <cellStyle name="Normal 4 4 3 2 2 5 3 4" xfId="23312" xr:uid="{5A4CDDA9-41EF-4930-A308-B462157A5DE5}"/>
    <cellStyle name="Normal 4 4 3 2 2 5 4" xfId="10647" xr:uid="{5FA278F1-1E1B-42D5-9F9D-584AA6EFE8C5}"/>
    <cellStyle name="Normal 4 4 3 2 2 5 4 2" xfId="36822" xr:uid="{D9479887-C696-4665-8557-64F6274F279C}"/>
    <cellStyle name="Normal 4 4 3 2 2 5 5" xfId="27542" xr:uid="{958087BF-13C8-412A-B0E7-608663B8ECC7}"/>
    <cellStyle name="Normal 4 4 3 2 2 5 6" xfId="19095" xr:uid="{FE317C21-2A39-4809-9C2D-C90AE78366EB}"/>
    <cellStyle name="Normal 4 4 3 2 2 6" xfId="2545" xr:uid="{00000000-0005-0000-0000-000077150000}"/>
    <cellStyle name="Normal 4 4 3 2 2 6 2" xfId="6828" xr:uid="{00000000-0005-0000-0000-000078150000}"/>
    <cellStyle name="Normal 4 4 3 2 2 6 2 2" xfId="15278" xr:uid="{83693FCE-02BF-4DF0-81C8-F2F13BAFB6C4}"/>
    <cellStyle name="Normal 4 4 3 2 2 6 2 2 2" xfId="41452" xr:uid="{5B5E482D-7C18-4DF0-A4FC-DD80CFBA4AE5}"/>
    <cellStyle name="Normal 4 4 3 2 2 6 2 3" xfId="32173" xr:uid="{53C04469-AA74-49F8-89EF-6AB32E230C7D}"/>
    <cellStyle name="Normal 4 4 3 2 2 6 2 4" xfId="23725" xr:uid="{5E1FFFBA-9B62-4C93-8EA1-CB6941AEAA8A}"/>
    <cellStyle name="Normal 4 4 3 2 2 6 3" xfId="11060" xr:uid="{1231916A-DC6A-45AB-96C4-17188DE7C05D}"/>
    <cellStyle name="Normal 4 4 3 2 2 6 3 2" xfId="37235" xr:uid="{017F0105-478E-47B6-BF91-5F940936D4E6}"/>
    <cellStyle name="Normal 4 4 3 2 2 6 4" xfId="27955" xr:uid="{8D9365DE-DF62-4C03-AF40-ACA61084AAE4}"/>
    <cellStyle name="Normal 4 4 3 2 2 6 5" xfId="19508" xr:uid="{2F59AD49-4E1B-4050-A404-3B53BAF85270}"/>
    <cellStyle name="Normal 4 4 3 2 2 7" xfId="4763" xr:uid="{00000000-0005-0000-0000-000079150000}"/>
    <cellStyle name="Normal 4 4 3 2 2 7 2" xfId="13213" xr:uid="{9C6F7034-24FC-4CFF-BFE5-E02B248C2329}"/>
    <cellStyle name="Normal 4 4 3 2 2 7 2 2" xfId="39387" xr:uid="{7493A286-3A46-459C-AA0B-908044B61672}"/>
    <cellStyle name="Normal 4 4 3 2 2 7 3" xfId="30108" xr:uid="{E216FD15-DC76-4E83-B079-355925118944}"/>
    <cellStyle name="Normal 4 4 3 2 2 7 4" xfId="21660" xr:uid="{9358A9C3-EF63-4FF6-9818-F475FBD65DD9}"/>
    <cellStyle name="Normal 4 4 3 2 2 8" xfId="8995" xr:uid="{3501CBBE-AA89-40D1-A673-13B24709CAF9}"/>
    <cellStyle name="Normal 4 4 3 2 2 8 2" xfId="35170" xr:uid="{CCB9E824-CD31-4FCC-96E5-4CF765BC6A8F}"/>
    <cellStyle name="Normal 4 4 3 2 2 9" xfId="34337" xr:uid="{7752F732-9CE1-4D6B-BE33-55BB42F3CE6C}"/>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2667871E-0C0D-4D75-B11E-6FE662C6F8C6}"/>
    <cellStyle name="Normal 4 4 3 2 3 2 2 2 2" xfId="41944" xr:uid="{D8943596-D57B-48C4-8A26-DB528439ACDD}"/>
    <cellStyle name="Normal 4 4 3 2 3 2 2 3" xfId="32665" xr:uid="{4B5906B7-44CF-431E-8993-0025DA11A54C}"/>
    <cellStyle name="Normal 4 4 3 2 3 2 2 4" xfId="24217" xr:uid="{5FEA850F-1586-471E-99B7-7A08ADD640EF}"/>
    <cellStyle name="Normal 4 4 3 2 3 2 3" xfId="11552" xr:uid="{8A621E0B-2C74-401C-A7AE-E3F9CB215E87}"/>
    <cellStyle name="Normal 4 4 3 2 3 2 3 2" xfId="37727" xr:uid="{70E8B028-8E89-4FAC-9D83-A84E9CAA45D0}"/>
    <cellStyle name="Normal 4 4 3 2 3 2 4" xfId="28447" xr:uid="{8C9D4683-F42C-416E-85B9-2D901B50614C}"/>
    <cellStyle name="Normal 4 4 3 2 3 2 5" xfId="20000" xr:uid="{FFF00884-54E1-48F6-AE72-DAD23213C6DE}"/>
    <cellStyle name="Normal 4 4 3 2 3 3" xfId="5175" xr:uid="{00000000-0005-0000-0000-00007D150000}"/>
    <cellStyle name="Normal 4 4 3 2 3 3 2" xfId="13625" xr:uid="{BA38EDF0-2C2A-419C-A1F9-BB219D9275D2}"/>
    <cellStyle name="Normal 4 4 3 2 3 3 2 2" xfId="39799" xr:uid="{920AD41E-2D33-4AAF-A5C3-C619107BE616}"/>
    <cellStyle name="Normal 4 4 3 2 3 3 3" xfId="30520" xr:uid="{13922D3E-12FB-42C0-A3B9-10850B6D6CB1}"/>
    <cellStyle name="Normal 4 4 3 2 3 3 4" xfId="22072" xr:uid="{2E7924DD-2B56-4C47-83F1-91D396CB9115}"/>
    <cellStyle name="Normal 4 4 3 2 3 4" xfId="9407" xr:uid="{0FAAD7D5-7327-44D9-A81B-3B79A70CE582}"/>
    <cellStyle name="Normal 4 4 3 2 3 4 2" xfId="35582" xr:uid="{374E67BC-B29D-4C37-9878-948A6702E62D}"/>
    <cellStyle name="Normal 4 4 3 2 3 5" xfId="34754" xr:uid="{A883D938-A478-4EF6-AC87-ADE5CD7A9C4E}"/>
    <cellStyle name="Normal 4 4 3 2 3 6" xfId="26302" xr:uid="{BF48447D-7FE9-476F-A50D-5CC22474A27B}"/>
    <cellStyle name="Normal 4 4 3 2 3 7" xfId="17855" xr:uid="{63FCB99E-72B4-491B-9DAF-7C45D6CC1175}"/>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141E061E-8974-4963-83E7-9B175D77A1D1}"/>
    <cellStyle name="Normal 4 4 3 2 4 2 2 2 2" xfId="42357" xr:uid="{12C21DDD-BC8B-45FE-820E-85B901359601}"/>
    <cellStyle name="Normal 4 4 3 2 4 2 2 3" xfId="33078" xr:uid="{2AC922B4-1788-48AF-AB6D-7ACA7B0CDE6A}"/>
    <cellStyle name="Normal 4 4 3 2 4 2 2 4" xfId="24630" xr:uid="{09DA4735-9457-49ED-9C68-BF3E87527103}"/>
    <cellStyle name="Normal 4 4 3 2 4 2 3" xfId="11965" xr:uid="{C4FF1D71-8E56-4C54-987B-EC359C8B62D5}"/>
    <cellStyle name="Normal 4 4 3 2 4 2 3 2" xfId="38140" xr:uid="{71CFC050-6197-486E-A666-2278B4F9E6B5}"/>
    <cellStyle name="Normal 4 4 3 2 4 2 4" xfId="28860" xr:uid="{774A0758-E596-4A6B-947F-5D2F9C143773}"/>
    <cellStyle name="Normal 4 4 3 2 4 2 5" xfId="20413" xr:uid="{AF026CDF-A170-4959-A0EB-B26C5B47BB58}"/>
    <cellStyle name="Normal 4 4 3 2 4 3" xfId="5588" xr:uid="{00000000-0005-0000-0000-000081150000}"/>
    <cellStyle name="Normal 4 4 3 2 4 3 2" xfId="14038" xr:uid="{14252918-D5B3-40D1-ABEC-B4B17964E155}"/>
    <cellStyle name="Normal 4 4 3 2 4 3 2 2" xfId="40212" xr:uid="{F09147D8-9E1C-4356-86B2-5838AE2E737F}"/>
    <cellStyle name="Normal 4 4 3 2 4 3 3" xfId="30933" xr:uid="{8BEE0690-EFF8-4F85-BB00-80443C51F2EC}"/>
    <cellStyle name="Normal 4 4 3 2 4 3 4" xfId="22485" xr:uid="{EEF32137-D648-40CB-9862-5DD57366F8E7}"/>
    <cellStyle name="Normal 4 4 3 2 4 4" xfId="9820" xr:uid="{586E313F-6A39-4D3B-A254-DA7F0BFA64E3}"/>
    <cellStyle name="Normal 4 4 3 2 4 4 2" xfId="35995" xr:uid="{8E49FEE2-09FB-4914-85F4-467F8BEB2D7B}"/>
    <cellStyle name="Normal 4 4 3 2 4 5" xfId="26715" xr:uid="{95C78C90-8B20-45D3-9E2E-B9A8F8CC07D3}"/>
    <cellStyle name="Normal 4 4 3 2 4 6" xfId="18268" xr:uid="{173C2055-4881-4F70-B3B9-A5344916416E}"/>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A7EDC6E7-99BE-484B-A8E0-40F749715EB9}"/>
    <cellStyle name="Normal 4 4 3 2 5 2 2 2 2" xfId="42770" xr:uid="{18F19A8E-EB1B-4CE2-A0E7-54050EACB802}"/>
    <cellStyle name="Normal 4 4 3 2 5 2 2 3" xfId="33491" xr:uid="{795492B3-0377-425B-8959-3ECF06AB2524}"/>
    <cellStyle name="Normal 4 4 3 2 5 2 2 4" xfId="25043" xr:uid="{1F9A5602-D67C-4286-BBAC-0F6556912AA1}"/>
    <cellStyle name="Normal 4 4 3 2 5 2 3" xfId="12378" xr:uid="{0A34CFBC-93FC-4639-885C-C719C18DCF79}"/>
    <cellStyle name="Normal 4 4 3 2 5 2 3 2" xfId="38553" xr:uid="{9113138B-9167-4EB3-A022-880814170DE2}"/>
    <cellStyle name="Normal 4 4 3 2 5 2 4" xfId="29273" xr:uid="{B4A5E7B8-9419-4CF5-8E79-FA996A4C5A1D}"/>
    <cellStyle name="Normal 4 4 3 2 5 2 5" xfId="20826" xr:uid="{245BE773-5A8A-4068-83C0-01AA9BA00638}"/>
    <cellStyle name="Normal 4 4 3 2 5 3" xfId="6001" xr:uid="{00000000-0005-0000-0000-000085150000}"/>
    <cellStyle name="Normal 4 4 3 2 5 3 2" xfId="14451" xr:uid="{586B2A32-12C0-47A2-B196-06DE20F22BC4}"/>
    <cellStyle name="Normal 4 4 3 2 5 3 2 2" xfId="40625" xr:uid="{1BBCD3C0-4690-44CD-9CA9-BC2E9005D3D5}"/>
    <cellStyle name="Normal 4 4 3 2 5 3 3" xfId="31346" xr:uid="{AC4F809E-CB8A-4C53-A3D9-C2E098E2D7A4}"/>
    <cellStyle name="Normal 4 4 3 2 5 3 4" xfId="22898" xr:uid="{A8791653-435A-49E2-BB4F-7DA0040E48F6}"/>
    <cellStyle name="Normal 4 4 3 2 5 4" xfId="10233" xr:uid="{E5674604-566C-4E8B-977E-D21D7BB481EB}"/>
    <cellStyle name="Normal 4 4 3 2 5 4 2" xfId="36408" xr:uid="{9ECA8146-F4B1-4CCF-B41A-C862D11FBAC4}"/>
    <cellStyle name="Normal 4 4 3 2 5 5" xfId="27128" xr:uid="{E0C538EA-25CA-48B3-AE81-CFB6EC915015}"/>
    <cellStyle name="Normal 4 4 3 2 5 6" xfId="18681" xr:uid="{EE2C99EE-1F55-4B87-B341-B00C60CC1C86}"/>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08F43FB4-FA03-466D-89A2-4F951C6B173A}"/>
    <cellStyle name="Normal 4 4 3 2 6 2 2 2 2" xfId="43183" xr:uid="{5C4F80EB-7F3B-46E3-AEA4-7AF4D9FFFFED}"/>
    <cellStyle name="Normal 4 4 3 2 6 2 2 3" xfId="33904" xr:uid="{A5269E9C-863C-4D4C-BD4D-6977A79BF859}"/>
    <cellStyle name="Normal 4 4 3 2 6 2 2 4" xfId="25456" xr:uid="{ADB8A38B-AF36-4B71-875E-F23AF1C45DDD}"/>
    <cellStyle name="Normal 4 4 3 2 6 2 3" xfId="12791" xr:uid="{98A99B40-7C3F-41D7-84D0-8EED2B590003}"/>
    <cellStyle name="Normal 4 4 3 2 6 2 3 2" xfId="38966" xr:uid="{D4E150B2-17F4-4425-985B-8BC3464EA4DC}"/>
    <cellStyle name="Normal 4 4 3 2 6 2 4" xfId="29686" xr:uid="{7D8F0E48-60C9-414D-8F02-0AD0C315AEBA}"/>
    <cellStyle name="Normal 4 4 3 2 6 2 5" xfId="21239" xr:uid="{C16FF27F-5B63-4D42-8D75-1517D41EFEFA}"/>
    <cellStyle name="Normal 4 4 3 2 6 3" xfId="6414" xr:uid="{00000000-0005-0000-0000-000089150000}"/>
    <cellStyle name="Normal 4 4 3 2 6 3 2" xfId="14864" xr:uid="{DC047D98-7333-4FD7-9690-AEA6B261C9DF}"/>
    <cellStyle name="Normal 4 4 3 2 6 3 2 2" xfId="41038" xr:uid="{385C57E6-32EB-4715-8FC4-D454E8E1AD26}"/>
    <cellStyle name="Normal 4 4 3 2 6 3 3" xfId="31759" xr:uid="{F07E4184-BDCA-4504-9C09-F2EDB4611E5D}"/>
    <cellStyle name="Normal 4 4 3 2 6 3 4" xfId="23311" xr:uid="{D9BB88AC-F009-4D2F-8E68-0AC524F8CEE3}"/>
    <cellStyle name="Normal 4 4 3 2 6 4" xfId="10646" xr:uid="{829E5ADA-3C4E-43CE-B3F9-30ABDA707127}"/>
    <cellStyle name="Normal 4 4 3 2 6 4 2" xfId="36821" xr:uid="{C67AE7A6-FB9B-48CD-8738-6B8DA9BFAC7E}"/>
    <cellStyle name="Normal 4 4 3 2 6 5" xfId="27541" xr:uid="{F39E0CA4-3DC0-4FA4-A2AB-88022E765E27}"/>
    <cellStyle name="Normal 4 4 3 2 6 6" xfId="19094" xr:uid="{B8A62F5F-E5B8-4223-8ADD-7AABD29275E6}"/>
    <cellStyle name="Normal 4 4 3 2 7" xfId="2544" xr:uid="{00000000-0005-0000-0000-00008A150000}"/>
    <cellStyle name="Normal 4 4 3 2 7 2" xfId="6827" xr:uid="{00000000-0005-0000-0000-00008B150000}"/>
    <cellStyle name="Normal 4 4 3 2 7 2 2" xfId="15277" xr:uid="{FF0C8401-9257-4904-A44F-0462CCD8384F}"/>
    <cellStyle name="Normal 4 4 3 2 7 2 2 2" xfId="41451" xr:uid="{18BBFBC5-F417-4293-8E96-BDE4840AACE9}"/>
    <cellStyle name="Normal 4 4 3 2 7 2 3" xfId="32172" xr:uid="{C18FCD7B-490B-4C0F-A2D1-7DF81D4DDC40}"/>
    <cellStyle name="Normal 4 4 3 2 7 2 4" xfId="23724" xr:uid="{FFD323A6-8086-4DD6-860D-0C910DABE5BE}"/>
    <cellStyle name="Normal 4 4 3 2 7 3" xfId="11059" xr:uid="{A69C1BAC-1A0A-402B-94B0-A48220CD5DC8}"/>
    <cellStyle name="Normal 4 4 3 2 7 3 2" xfId="37234" xr:uid="{FFBBF1D5-0891-4DB5-B3F8-210AFD803F6B}"/>
    <cellStyle name="Normal 4 4 3 2 7 4" xfId="27954" xr:uid="{4C985182-3DE4-464E-A21F-AFC835D3A0D5}"/>
    <cellStyle name="Normal 4 4 3 2 7 5" xfId="19507" xr:uid="{3D727223-5B4A-4B83-9C51-2DF5D6E9DC9D}"/>
    <cellStyle name="Normal 4 4 3 2 8" xfId="4762" xr:uid="{00000000-0005-0000-0000-00008C150000}"/>
    <cellStyle name="Normal 4 4 3 2 8 2" xfId="13212" xr:uid="{E2467349-7CB6-4AB8-AF0F-E7E12AA614F4}"/>
    <cellStyle name="Normal 4 4 3 2 8 2 2" xfId="39386" xr:uid="{4ADDF844-8478-4239-AE28-616795E9D8BB}"/>
    <cellStyle name="Normal 4 4 3 2 8 3" xfId="30107" xr:uid="{319B9D25-855E-434D-9A0D-71A9532C4E6D}"/>
    <cellStyle name="Normal 4 4 3 2 8 4" xfId="21659" xr:uid="{64E45912-EBA7-45F4-A2BC-08E9E364FE68}"/>
    <cellStyle name="Normal 4 4 3 2 9" xfId="8994" xr:uid="{B88C4326-E140-4F06-9446-085CFFF7B89E}"/>
    <cellStyle name="Normal 4 4 3 2 9 2" xfId="35169" xr:uid="{3C09B557-9023-464B-9E14-41544B1F1A78}"/>
    <cellStyle name="Normal 4 4 3 3" xfId="390" xr:uid="{00000000-0005-0000-0000-00008D150000}"/>
    <cellStyle name="Normal 4 4 3 3 10" xfId="25891" xr:uid="{1E5070A2-9A07-4280-90BD-EA06BA51E070}"/>
    <cellStyle name="Normal 4 4 3 3 11" xfId="17444" xr:uid="{D38E1126-F2F3-4CC5-83EE-7F5A715A113D}"/>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18765BC7-0CE1-4C69-84FC-3001CC98A96E}"/>
    <cellStyle name="Normal 4 4 3 3 2 2 2 2 2" xfId="41946" xr:uid="{61DE6023-F6A2-4E44-B025-5134E1E9E123}"/>
    <cellStyle name="Normal 4 4 3 3 2 2 2 3" xfId="32667" xr:uid="{AFDEA12B-6DA7-432F-9C4E-83D6DB33021F}"/>
    <cellStyle name="Normal 4 4 3 3 2 2 2 4" xfId="24219" xr:uid="{146133B5-6E63-494A-ADAA-79820B86476C}"/>
    <cellStyle name="Normal 4 4 3 3 2 2 3" xfId="11554" xr:uid="{B07F754E-E398-4F60-B2A5-FE03611D1219}"/>
    <cellStyle name="Normal 4 4 3 3 2 2 3 2" xfId="37729" xr:uid="{54C60F3F-A558-4D9F-8CDD-D5D5305C64C6}"/>
    <cellStyle name="Normal 4 4 3 3 2 2 4" xfId="28449" xr:uid="{FE52CB0B-72DE-4D5A-86DC-741866470B1C}"/>
    <cellStyle name="Normal 4 4 3 3 2 2 5" xfId="20002" xr:uid="{173FB4EC-BDF4-4141-8387-4470A016027A}"/>
    <cellStyle name="Normal 4 4 3 3 2 3" xfId="5177" xr:uid="{00000000-0005-0000-0000-000091150000}"/>
    <cellStyle name="Normal 4 4 3 3 2 3 2" xfId="13627" xr:uid="{D6EC2466-D221-4ADA-9D72-B2BDD085C67C}"/>
    <cellStyle name="Normal 4 4 3 3 2 3 2 2" xfId="39801" xr:uid="{5B51FB12-46C6-451E-96D6-F74A2323220F}"/>
    <cellStyle name="Normal 4 4 3 3 2 3 3" xfId="30522" xr:uid="{500D0501-8CC5-40B1-8B29-12506B004DED}"/>
    <cellStyle name="Normal 4 4 3 3 2 3 4" xfId="22074" xr:uid="{C70C5573-2595-45D7-841B-AB2DC557E841}"/>
    <cellStyle name="Normal 4 4 3 3 2 4" xfId="9409" xr:uid="{B2810951-EB49-4A05-B966-FA3710148814}"/>
    <cellStyle name="Normal 4 4 3 3 2 4 2" xfId="35584" xr:uid="{0464A7C5-C541-434C-9AA2-B9A7012B833C}"/>
    <cellStyle name="Normal 4 4 3 3 2 5" xfId="34756" xr:uid="{07EFCA17-77E3-42FF-BE4C-5A0F50C5112E}"/>
    <cellStyle name="Normal 4 4 3 3 2 6" xfId="26304" xr:uid="{B6BCD30D-6955-4844-90BB-A9288AF6DD4B}"/>
    <cellStyle name="Normal 4 4 3 3 2 7" xfId="17857" xr:uid="{6A5AFAC8-B5BA-4E76-91D2-8FCFEFA74D7D}"/>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38E7A098-35CA-4072-9169-79F4432FEC42}"/>
    <cellStyle name="Normal 4 4 3 3 3 2 2 2 2" xfId="42359" xr:uid="{04CD7B2D-0566-4DB9-B5D3-D62D2C41DBB2}"/>
    <cellStyle name="Normal 4 4 3 3 3 2 2 3" xfId="33080" xr:uid="{DC3A1D52-36AF-479D-B1E5-05BC67922A00}"/>
    <cellStyle name="Normal 4 4 3 3 3 2 2 4" xfId="24632" xr:uid="{F8117C07-4C68-4D05-A185-28C8920758FC}"/>
    <cellStyle name="Normal 4 4 3 3 3 2 3" xfId="11967" xr:uid="{19A1C977-4766-4812-9948-CA4B1A8DE3AB}"/>
    <cellStyle name="Normal 4 4 3 3 3 2 3 2" xfId="38142" xr:uid="{9659907C-CDF1-4EE5-8A1C-F094A5283B88}"/>
    <cellStyle name="Normal 4 4 3 3 3 2 4" xfId="28862" xr:uid="{63B5D01D-F827-460A-836C-9468716298CF}"/>
    <cellStyle name="Normal 4 4 3 3 3 2 5" xfId="20415" xr:uid="{934205ED-2D4A-49E7-A2BA-E115466A18A6}"/>
    <cellStyle name="Normal 4 4 3 3 3 3" xfId="5590" xr:uid="{00000000-0005-0000-0000-000095150000}"/>
    <cellStyle name="Normal 4 4 3 3 3 3 2" xfId="14040" xr:uid="{9461B289-727C-41C4-90BF-2B0709A916F0}"/>
    <cellStyle name="Normal 4 4 3 3 3 3 2 2" xfId="40214" xr:uid="{64B1F7EB-CC19-41F1-B784-A51124ECE907}"/>
    <cellStyle name="Normal 4 4 3 3 3 3 3" xfId="30935" xr:uid="{F95B4A23-26CB-4DF3-AA6C-5CF1C7B6F7B3}"/>
    <cellStyle name="Normal 4 4 3 3 3 3 4" xfId="22487" xr:uid="{968EFCA8-C54B-4B6E-8BF8-58E02F12406F}"/>
    <cellStyle name="Normal 4 4 3 3 3 4" xfId="9822" xr:uid="{1FCE2CCC-E4B1-419A-A564-5481D4611264}"/>
    <cellStyle name="Normal 4 4 3 3 3 4 2" xfId="35997" xr:uid="{FB28786D-27C2-4B16-BD81-A9D1F2B99276}"/>
    <cellStyle name="Normal 4 4 3 3 3 5" xfId="26717" xr:uid="{FEBBCD33-8D3C-411A-8DFA-1416EEC55F6C}"/>
    <cellStyle name="Normal 4 4 3 3 3 6" xfId="18270" xr:uid="{C67909BB-48E5-462A-BBB2-24E79EBEF226}"/>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C6841D50-608B-47AB-89B7-4613B943D058}"/>
    <cellStyle name="Normal 4 4 3 3 4 2 2 2 2" xfId="42772" xr:uid="{6B0F2439-75B7-46A5-B0CD-8098C2C03794}"/>
    <cellStyle name="Normal 4 4 3 3 4 2 2 3" xfId="33493" xr:uid="{16179DFC-9958-4B15-977B-DBC9374CD296}"/>
    <cellStyle name="Normal 4 4 3 3 4 2 2 4" xfId="25045" xr:uid="{49F550D3-E756-4CE4-AB7F-558D4941542D}"/>
    <cellStyle name="Normal 4 4 3 3 4 2 3" xfId="12380" xr:uid="{F504EF29-990E-447C-A617-398C91EADCBA}"/>
    <cellStyle name="Normal 4 4 3 3 4 2 3 2" xfId="38555" xr:uid="{B4556309-5FE0-4084-AF2F-5EDDE211B2A0}"/>
    <cellStyle name="Normal 4 4 3 3 4 2 4" xfId="29275" xr:uid="{781ECB92-29D4-438E-B8D0-92B00F9352D9}"/>
    <cellStyle name="Normal 4 4 3 3 4 2 5" xfId="20828" xr:uid="{22D6D2B1-AF22-41BD-84D7-52C34B8CFCB7}"/>
    <cellStyle name="Normal 4 4 3 3 4 3" xfId="6003" xr:uid="{00000000-0005-0000-0000-000099150000}"/>
    <cellStyle name="Normal 4 4 3 3 4 3 2" xfId="14453" xr:uid="{DC5B58DB-AA23-407F-8406-CB02E0AF870B}"/>
    <cellStyle name="Normal 4 4 3 3 4 3 2 2" xfId="40627" xr:uid="{A6B2417E-6CB4-4269-A21E-80D104C426BA}"/>
    <cellStyle name="Normal 4 4 3 3 4 3 3" xfId="31348" xr:uid="{6E563600-E2AB-4B62-BC1D-2F3B8B27AE7C}"/>
    <cellStyle name="Normal 4 4 3 3 4 3 4" xfId="22900" xr:uid="{92BA0B38-B7A4-4A34-AE61-8C19FD8265F9}"/>
    <cellStyle name="Normal 4 4 3 3 4 4" xfId="10235" xr:uid="{4C7D4E35-2C4D-4052-9CAF-0B89BDB4F2F0}"/>
    <cellStyle name="Normal 4 4 3 3 4 4 2" xfId="36410" xr:uid="{179CF64C-640F-4622-892C-1E3BDE63BBE6}"/>
    <cellStyle name="Normal 4 4 3 3 4 5" xfId="27130" xr:uid="{A4D66C88-7879-4F4A-A810-1B0CF635F575}"/>
    <cellStyle name="Normal 4 4 3 3 4 6" xfId="18683" xr:uid="{E9090F9A-F38A-493D-AAC0-1001DAA04468}"/>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B343A055-CAD8-41E6-AE49-BF880E3D5CDD}"/>
    <cellStyle name="Normal 4 4 3 3 5 2 2 2 2" xfId="43185" xr:uid="{C2E255D1-57D5-4711-87AD-D22746616C4E}"/>
    <cellStyle name="Normal 4 4 3 3 5 2 2 3" xfId="33906" xr:uid="{471A13DB-5F9E-4EDD-898D-450E3AA0C9DA}"/>
    <cellStyle name="Normal 4 4 3 3 5 2 2 4" xfId="25458" xr:uid="{BF5F4CAD-0562-4623-99AF-DEF1EC0F33F3}"/>
    <cellStyle name="Normal 4 4 3 3 5 2 3" xfId="12793" xr:uid="{6E45C007-E849-4256-8E01-4047B6240B6C}"/>
    <cellStyle name="Normal 4 4 3 3 5 2 3 2" xfId="38968" xr:uid="{67D49EE6-85D8-42CA-BC83-751523805D78}"/>
    <cellStyle name="Normal 4 4 3 3 5 2 4" xfId="29688" xr:uid="{3E065ED2-39FA-401B-8F92-CA42DFDD6804}"/>
    <cellStyle name="Normal 4 4 3 3 5 2 5" xfId="21241" xr:uid="{F42BB9B4-9C04-4163-941A-1D2F616F4072}"/>
    <cellStyle name="Normal 4 4 3 3 5 3" xfId="6416" xr:uid="{00000000-0005-0000-0000-00009D150000}"/>
    <cellStyle name="Normal 4 4 3 3 5 3 2" xfId="14866" xr:uid="{514799B0-7DD5-4CA9-B66E-1B6068CD5B41}"/>
    <cellStyle name="Normal 4 4 3 3 5 3 2 2" xfId="41040" xr:uid="{EC53F70E-1EBC-4DB0-8DF9-180C50F2C6C9}"/>
    <cellStyle name="Normal 4 4 3 3 5 3 3" xfId="31761" xr:uid="{60038F93-3AC9-4D02-B53A-E9446BBF3E86}"/>
    <cellStyle name="Normal 4 4 3 3 5 3 4" xfId="23313" xr:uid="{A33561BC-1E8C-4438-9440-6075D6713EB7}"/>
    <cellStyle name="Normal 4 4 3 3 5 4" xfId="10648" xr:uid="{E3E02FC9-4C19-474E-BC5B-565A1684D8E1}"/>
    <cellStyle name="Normal 4 4 3 3 5 4 2" xfId="36823" xr:uid="{11CF5C8A-7F44-47CD-9844-6E0E0DEB8713}"/>
    <cellStyle name="Normal 4 4 3 3 5 5" xfId="27543" xr:uid="{37A12503-C121-4F95-8C4F-84E3C42A02FA}"/>
    <cellStyle name="Normal 4 4 3 3 5 6" xfId="19096" xr:uid="{8F9A815A-5628-4138-A73F-1E0F9BFA4FBB}"/>
    <cellStyle name="Normal 4 4 3 3 6" xfId="2546" xr:uid="{00000000-0005-0000-0000-00009E150000}"/>
    <cellStyle name="Normal 4 4 3 3 6 2" xfId="6829" xr:uid="{00000000-0005-0000-0000-00009F150000}"/>
    <cellStyle name="Normal 4 4 3 3 6 2 2" xfId="15279" xr:uid="{E62A79EB-9161-4D73-AA2C-39EF7F67FD17}"/>
    <cellStyle name="Normal 4 4 3 3 6 2 2 2" xfId="41453" xr:uid="{6F97F836-D56A-4849-89FE-73367F3918D6}"/>
    <cellStyle name="Normal 4 4 3 3 6 2 3" xfId="32174" xr:uid="{EE33211E-1750-4C43-B657-F0C74D7CF74C}"/>
    <cellStyle name="Normal 4 4 3 3 6 2 4" xfId="23726" xr:uid="{6EB1474C-C542-490C-B004-389430D2AD83}"/>
    <cellStyle name="Normal 4 4 3 3 6 3" xfId="11061" xr:uid="{11D4C06A-56EE-48BA-A818-6485F1BF3471}"/>
    <cellStyle name="Normal 4 4 3 3 6 3 2" xfId="37236" xr:uid="{15B83425-467A-429B-8936-13FFDF84C7BB}"/>
    <cellStyle name="Normal 4 4 3 3 6 4" xfId="27956" xr:uid="{62669156-5C03-4C3C-AE3E-D9FF8D654446}"/>
    <cellStyle name="Normal 4 4 3 3 6 5" xfId="19509" xr:uid="{66DF2F66-93AE-47AD-9195-9A185F5A4770}"/>
    <cellStyle name="Normal 4 4 3 3 7" xfId="4764" xr:uid="{00000000-0005-0000-0000-0000A0150000}"/>
    <cellStyle name="Normal 4 4 3 3 7 2" xfId="13214" xr:uid="{B90B199B-8D24-49E4-92AB-F1F90C211549}"/>
    <cellStyle name="Normal 4 4 3 3 7 2 2" xfId="39388" xr:uid="{9D371CA3-B4D3-440D-8581-CCCB0E05400D}"/>
    <cellStyle name="Normal 4 4 3 3 7 3" xfId="30109" xr:uid="{463202B5-EEC3-405A-B952-3530ED918C59}"/>
    <cellStyle name="Normal 4 4 3 3 7 4" xfId="21661" xr:uid="{6213A031-9655-466A-B6D5-4526CF65BB7B}"/>
    <cellStyle name="Normal 4 4 3 3 8" xfId="8996" xr:uid="{C8D8EA7D-28B5-44C8-BF93-68679A205FD2}"/>
    <cellStyle name="Normal 4 4 3 3 8 2" xfId="35171" xr:uid="{931E7018-070D-41DB-BCB7-6710CF4A32D1}"/>
    <cellStyle name="Normal 4 4 3 3 9" xfId="34338" xr:uid="{F2367B9D-1671-4E46-BDA2-CB13EE0E5D4A}"/>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2CC400C2-EC69-4120-98B1-15B37E9920C7}"/>
    <cellStyle name="Normal 4 4 3 4 2 2 2 2" xfId="41943" xr:uid="{C78A0EA6-BE85-4D02-9A24-A16FE8E4AC1C}"/>
    <cellStyle name="Normal 4 4 3 4 2 2 3" xfId="32664" xr:uid="{ACDFA4CA-95E4-4744-AAE7-FCE51B4C1BB9}"/>
    <cellStyle name="Normal 4 4 3 4 2 2 4" xfId="24216" xr:uid="{C3E5252F-B09A-418E-9575-65043DC3EBA6}"/>
    <cellStyle name="Normal 4 4 3 4 2 3" xfId="11551" xr:uid="{D63A1240-BAF1-4780-AB45-6A3E401A1F43}"/>
    <cellStyle name="Normal 4 4 3 4 2 3 2" xfId="37726" xr:uid="{536DFA73-918E-4CBB-A501-0BC3E42FD311}"/>
    <cellStyle name="Normal 4 4 3 4 2 4" xfId="28446" xr:uid="{6DA9B827-C9FA-401F-98C9-428974C04689}"/>
    <cellStyle name="Normal 4 4 3 4 2 5" xfId="19999" xr:uid="{C17990C8-BC38-4F4F-A18B-7C19CB13E858}"/>
    <cellStyle name="Normal 4 4 3 4 3" xfId="5174" xr:uid="{00000000-0005-0000-0000-0000A4150000}"/>
    <cellStyle name="Normal 4 4 3 4 3 2" xfId="13624" xr:uid="{E4A5581E-8E33-423F-8B31-105713C24EB9}"/>
    <cellStyle name="Normal 4 4 3 4 3 2 2" xfId="39798" xr:uid="{71791F5A-259D-4853-8A1D-E66402CC6E9B}"/>
    <cellStyle name="Normal 4 4 3 4 3 3" xfId="30519" xr:uid="{2AF1AFD9-6244-41E6-94E1-E56F78EDA1E1}"/>
    <cellStyle name="Normal 4 4 3 4 3 4" xfId="22071" xr:uid="{EAAC688A-3EDD-42D5-B11F-928689D3F01A}"/>
    <cellStyle name="Normal 4 4 3 4 4" xfId="9406" xr:uid="{1DDFD734-B39D-483B-AA95-7E538B699381}"/>
    <cellStyle name="Normal 4 4 3 4 4 2" xfId="35581" xr:uid="{A7099E64-4F9C-4DB1-8ECC-C707A19727A2}"/>
    <cellStyle name="Normal 4 4 3 4 5" xfId="34753" xr:uid="{969C8A55-8F15-4215-8401-2881BC01058B}"/>
    <cellStyle name="Normal 4 4 3 4 6" xfId="26301" xr:uid="{81389B55-4A99-4BFE-851C-49F9F5950089}"/>
    <cellStyle name="Normal 4 4 3 4 7" xfId="17854" xr:uid="{96F53769-97EF-471E-8372-324CFFC9064E}"/>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7C8B6E74-C8D7-490B-B381-062487EDACC8}"/>
    <cellStyle name="Normal 4 4 3 5 2 2 2 2" xfId="42356" xr:uid="{FC03E8D5-458D-4705-9BC1-45291654D4B5}"/>
    <cellStyle name="Normal 4 4 3 5 2 2 3" xfId="33077" xr:uid="{2B5CE4B6-FE3E-4578-9DC1-44B8254C48DA}"/>
    <cellStyle name="Normal 4 4 3 5 2 2 4" xfId="24629" xr:uid="{174F0F23-5967-47ED-AA84-20DE8F0F4215}"/>
    <cellStyle name="Normal 4 4 3 5 2 3" xfId="11964" xr:uid="{CD398389-EAB0-4724-9954-2478D1BE2C3F}"/>
    <cellStyle name="Normal 4 4 3 5 2 3 2" xfId="38139" xr:uid="{368A0B84-59A4-4BB3-B881-D163CAE783EE}"/>
    <cellStyle name="Normal 4 4 3 5 2 4" xfId="28859" xr:uid="{8837F01C-1E0C-45D8-BA97-2F7ED7A4F1EA}"/>
    <cellStyle name="Normal 4 4 3 5 2 5" xfId="20412" xr:uid="{21341C01-332B-448B-91CF-853338A7C769}"/>
    <cellStyle name="Normal 4 4 3 5 3" xfId="5587" xr:uid="{00000000-0005-0000-0000-0000A8150000}"/>
    <cellStyle name="Normal 4 4 3 5 3 2" xfId="14037" xr:uid="{804BFD58-0173-46DB-99C2-ED7154337402}"/>
    <cellStyle name="Normal 4 4 3 5 3 2 2" xfId="40211" xr:uid="{1E5EBC8B-70AC-4E59-9A79-0A60E9E3B385}"/>
    <cellStyle name="Normal 4 4 3 5 3 3" xfId="30932" xr:uid="{60EACF6B-98DC-4BA3-BF73-A483FBAF4B61}"/>
    <cellStyle name="Normal 4 4 3 5 3 4" xfId="22484" xr:uid="{8D2C80B8-77CA-46C8-87FC-E917C3C703B8}"/>
    <cellStyle name="Normal 4 4 3 5 4" xfId="9819" xr:uid="{8447CB6D-E717-410A-B68E-F460F1AA4335}"/>
    <cellStyle name="Normal 4 4 3 5 4 2" xfId="35994" xr:uid="{DACCD7B7-EA27-407F-80CB-6C7EA830A847}"/>
    <cellStyle name="Normal 4 4 3 5 5" xfId="26714" xr:uid="{49A8C973-4479-4873-8EDA-4C93B76CE38C}"/>
    <cellStyle name="Normal 4 4 3 5 6" xfId="18267" xr:uid="{1774030F-57B7-4223-9C58-49FBCFEB6511}"/>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79903766-6D61-4DEC-9C6A-291F2ACBED56}"/>
    <cellStyle name="Normal 4 4 3 6 2 2 2 2" xfId="42769" xr:uid="{7DBBEB11-1953-4568-9497-DB5C56210846}"/>
    <cellStyle name="Normal 4 4 3 6 2 2 3" xfId="33490" xr:uid="{A88CE099-86A8-4F61-B2B5-B17B1605B834}"/>
    <cellStyle name="Normal 4 4 3 6 2 2 4" xfId="25042" xr:uid="{46B575BA-521B-473B-9B1E-3567E463270C}"/>
    <cellStyle name="Normal 4 4 3 6 2 3" xfId="12377" xr:uid="{0C7CE55F-72B1-4782-B7A4-09A60AA23C6D}"/>
    <cellStyle name="Normal 4 4 3 6 2 3 2" xfId="38552" xr:uid="{E45170CE-866D-408F-AA39-0236AC5BC1C1}"/>
    <cellStyle name="Normal 4 4 3 6 2 4" xfId="29272" xr:uid="{B1396C78-74ED-48DC-AADE-C4E931FD9970}"/>
    <cellStyle name="Normal 4 4 3 6 2 5" xfId="20825" xr:uid="{1EA3E771-70F5-4134-AD4B-F01C7863D573}"/>
    <cellStyle name="Normal 4 4 3 6 3" xfId="6000" xr:uid="{00000000-0005-0000-0000-0000AC150000}"/>
    <cellStyle name="Normal 4 4 3 6 3 2" xfId="14450" xr:uid="{3668A695-EC2B-47E9-AD85-DEA8535BEDFB}"/>
    <cellStyle name="Normal 4 4 3 6 3 2 2" xfId="40624" xr:uid="{D33617AE-68A2-4E9C-AD7B-93F35D3ED790}"/>
    <cellStyle name="Normal 4 4 3 6 3 3" xfId="31345" xr:uid="{5431BBED-084D-4E9B-90B9-52A79AF670AC}"/>
    <cellStyle name="Normal 4 4 3 6 3 4" xfId="22897" xr:uid="{FC848607-9A64-47C2-AB00-F1F004CA5D21}"/>
    <cellStyle name="Normal 4 4 3 6 4" xfId="10232" xr:uid="{75163894-2AA4-4085-9206-B75C2CE1F870}"/>
    <cellStyle name="Normal 4 4 3 6 4 2" xfId="36407" xr:uid="{531D6AD8-9BC1-4D19-8B5F-16C470B1E2FB}"/>
    <cellStyle name="Normal 4 4 3 6 5" xfId="27127" xr:uid="{0EF2B5E5-BBE3-4053-9315-A3B1CFD3B6E1}"/>
    <cellStyle name="Normal 4 4 3 6 6" xfId="18680" xr:uid="{108F3C15-419A-4846-80DA-309172A999F3}"/>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8856555D-5519-4DAF-B7D6-3D7A7327EE8D}"/>
    <cellStyle name="Normal 4 4 3 7 2 2 2 2" xfId="43182" xr:uid="{86E49161-84BD-4617-B7AF-EF050356ED30}"/>
    <cellStyle name="Normal 4 4 3 7 2 2 3" xfId="33903" xr:uid="{3E6C2E11-460B-4E44-82FE-5BE3396C62DF}"/>
    <cellStyle name="Normal 4 4 3 7 2 2 4" xfId="25455" xr:uid="{576A6966-3E8A-432D-A334-2B5AF276DF32}"/>
    <cellStyle name="Normal 4 4 3 7 2 3" xfId="12790" xr:uid="{7B0C83AB-BC88-4212-984A-EE481D9E0047}"/>
    <cellStyle name="Normal 4 4 3 7 2 3 2" xfId="38965" xr:uid="{17AB5B24-682A-4888-8F18-6B3ACCC7734E}"/>
    <cellStyle name="Normal 4 4 3 7 2 4" xfId="29685" xr:uid="{E5226BD6-2950-4ECA-A43C-FF3952162A28}"/>
    <cellStyle name="Normal 4 4 3 7 2 5" xfId="21238" xr:uid="{DEB7F3A7-742B-4198-99BD-0CEC28C2CE33}"/>
    <cellStyle name="Normal 4 4 3 7 3" xfId="6413" xr:uid="{00000000-0005-0000-0000-0000B0150000}"/>
    <cellStyle name="Normal 4 4 3 7 3 2" xfId="14863" xr:uid="{C3511BF9-14B6-444F-AC30-519A51B52948}"/>
    <cellStyle name="Normal 4 4 3 7 3 2 2" xfId="41037" xr:uid="{EE1810A8-40C4-4992-8E91-45D42E413F03}"/>
    <cellStyle name="Normal 4 4 3 7 3 3" xfId="31758" xr:uid="{F233E894-2FCD-490A-990D-94037C509C6E}"/>
    <cellStyle name="Normal 4 4 3 7 3 4" xfId="23310" xr:uid="{A3CB9C25-6308-4218-8E0F-CA40255F1F5C}"/>
    <cellStyle name="Normal 4 4 3 7 4" xfId="10645" xr:uid="{B9E13022-A1C2-43F7-9654-39EA3A0C8F6B}"/>
    <cellStyle name="Normal 4 4 3 7 4 2" xfId="36820" xr:uid="{783EAC72-2FBE-4132-9AE5-0050999C63C7}"/>
    <cellStyle name="Normal 4 4 3 7 5" xfId="27540" xr:uid="{648B9423-6D45-45E0-9221-AFA068DF3EF6}"/>
    <cellStyle name="Normal 4 4 3 7 6" xfId="19093" xr:uid="{177FDB18-37DB-4B33-8D53-C80D1E49238A}"/>
    <cellStyle name="Normal 4 4 3 8" xfId="2543" xr:uid="{00000000-0005-0000-0000-0000B1150000}"/>
    <cellStyle name="Normal 4 4 3 8 2" xfId="6826" xr:uid="{00000000-0005-0000-0000-0000B2150000}"/>
    <cellStyle name="Normal 4 4 3 8 2 2" xfId="15276" xr:uid="{2045B924-391F-43FF-942D-8F99E9A7AD76}"/>
    <cellStyle name="Normal 4 4 3 8 2 2 2" xfId="41450" xr:uid="{E058456D-C84F-4C18-A2BF-CEA492E3867A}"/>
    <cellStyle name="Normal 4 4 3 8 2 3" xfId="32171" xr:uid="{AD7AF7B4-2657-4BD5-ADF0-A29539088CF2}"/>
    <cellStyle name="Normal 4 4 3 8 2 4" xfId="23723" xr:uid="{761543F6-0219-4055-A295-6706B408D65F}"/>
    <cellStyle name="Normal 4 4 3 8 3" xfId="11058" xr:uid="{925804DF-3525-4B92-8CA3-B4D96A66012D}"/>
    <cellStyle name="Normal 4 4 3 8 3 2" xfId="37233" xr:uid="{2B329925-7E23-4DD6-BAAD-C216A796D909}"/>
    <cellStyle name="Normal 4 4 3 8 4" xfId="27953" xr:uid="{59D43966-08D7-43B3-9919-704D04D2B35D}"/>
    <cellStyle name="Normal 4 4 3 8 5" xfId="19506" xr:uid="{7064E644-6E80-4153-A6BB-4D23384D2E52}"/>
    <cellStyle name="Normal 4 4 3 9" xfId="4761" xr:uid="{00000000-0005-0000-0000-0000B3150000}"/>
    <cellStyle name="Normal 4 4 3 9 2" xfId="13211" xr:uid="{975AD25A-E019-4DDB-8742-11470DC9861C}"/>
    <cellStyle name="Normal 4 4 3 9 2 2" xfId="39385" xr:uid="{911A3091-8D32-4852-B230-B1559952748D}"/>
    <cellStyle name="Normal 4 4 3 9 3" xfId="30106" xr:uid="{7D4495F0-D8ED-4AEF-83D7-03FDEDF71369}"/>
    <cellStyle name="Normal 4 4 3 9 4" xfId="21658" xr:uid="{A307059C-29D9-4423-B1BC-A7C8ECA3F23A}"/>
    <cellStyle name="Normal 4 4 4" xfId="391" xr:uid="{00000000-0005-0000-0000-0000B4150000}"/>
    <cellStyle name="Normal 4 4 4 10" xfId="34339" xr:uid="{6DB049BA-D862-4019-ADC1-C13D036FFBF6}"/>
    <cellStyle name="Normal 4 4 4 11" xfId="25892" xr:uid="{21B38495-812E-4591-8346-8749770E237B}"/>
    <cellStyle name="Normal 4 4 4 12" xfId="17445" xr:uid="{DD2B40C5-9557-4071-8366-15E404279A97}"/>
    <cellStyle name="Normal 4 4 4 2" xfId="392" xr:uid="{00000000-0005-0000-0000-0000B5150000}"/>
    <cellStyle name="Normal 4 4 4 2 10" xfId="25893" xr:uid="{774AD615-6697-48ED-B784-84FAD749414A}"/>
    <cellStyle name="Normal 4 4 4 2 11" xfId="17446" xr:uid="{950A5789-CA6D-4528-918D-0AB5484B64D9}"/>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D30619A2-FF9D-4FEE-9473-C3500250F5B6}"/>
    <cellStyle name="Normal 4 4 4 2 2 2 2 2 2" xfId="41948" xr:uid="{5B19C343-C638-4C87-91FD-7BA22EF93883}"/>
    <cellStyle name="Normal 4 4 4 2 2 2 2 3" xfId="32669" xr:uid="{4754A146-E98B-409D-BCAA-6DDB44DE3236}"/>
    <cellStyle name="Normal 4 4 4 2 2 2 2 4" xfId="24221" xr:uid="{3776CAB8-655E-4C53-BC27-1BE7FE74C3B9}"/>
    <cellStyle name="Normal 4 4 4 2 2 2 3" xfId="11556" xr:uid="{43B59061-417E-421B-BDE3-A0EA64CEA057}"/>
    <cellStyle name="Normal 4 4 4 2 2 2 3 2" xfId="37731" xr:uid="{9952A5E2-E302-4A04-8F23-AC1763E6DCF2}"/>
    <cellStyle name="Normal 4 4 4 2 2 2 4" xfId="28451" xr:uid="{70BED0A2-8480-4315-9327-BB55E0CED2F4}"/>
    <cellStyle name="Normal 4 4 4 2 2 2 5" xfId="20004" xr:uid="{997851A8-05AA-4529-AF69-7F184EC31661}"/>
    <cellStyle name="Normal 4 4 4 2 2 3" xfId="5179" xr:uid="{00000000-0005-0000-0000-0000B9150000}"/>
    <cellStyle name="Normal 4 4 4 2 2 3 2" xfId="13629" xr:uid="{9E682AB8-7739-455E-973B-A96B507E0F26}"/>
    <cellStyle name="Normal 4 4 4 2 2 3 2 2" xfId="39803" xr:uid="{BDD15CDD-9121-44F3-9AEE-E6BBE2E83338}"/>
    <cellStyle name="Normal 4 4 4 2 2 3 3" xfId="30524" xr:uid="{0C563C38-78A8-4634-A965-2069768AF17C}"/>
    <cellStyle name="Normal 4 4 4 2 2 3 4" xfId="22076" xr:uid="{FE504DAC-1938-44B0-9EFF-6AFFAF93ECD4}"/>
    <cellStyle name="Normal 4 4 4 2 2 4" xfId="9411" xr:uid="{F82AFA4D-2118-44E6-BD33-EDCB56F5C3B8}"/>
    <cellStyle name="Normal 4 4 4 2 2 4 2" xfId="35586" xr:uid="{1D2F590E-5A73-4A09-B0AE-CB614CE66473}"/>
    <cellStyle name="Normal 4 4 4 2 2 5" xfId="34758" xr:uid="{2E15652B-85B5-4D00-90C1-714EEF945F78}"/>
    <cellStyle name="Normal 4 4 4 2 2 6" xfId="26306" xr:uid="{FB169E15-347D-46E5-AD1F-62805E345EF3}"/>
    <cellStyle name="Normal 4 4 4 2 2 7" xfId="17859" xr:uid="{0843D0BE-2A30-4CE2-9965-1FE8F4051B7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23E61C81-C6E6-4FCD-813D-BD122EE3BAE5}"/>
    <cellStyle name="Normal 4 4 4 2 3 2 2 2 2" xfId="42361" xr:uid="{7ED475A2-8E1B-4CFD-B61C-93E0A166AE80}"/>
    <cellStyle name="Normal 4 4 4 2 3 2 2 3" xfId="33082" xr:uid="{C7C21CBB-CAFF-44FA-A971-C3E91D859F7B}"/>
    <cellStyle name="Normal 4 4 4 2 3 2 2 4" xfId="24634" xr:uid="{96310DEE-11C9-45B8-8CC4-E7411EF4819A}"/>
    <cellStyle name="Normal 4 4 4 2 3 2 3" xfId="11969" xr:uid="{780E729F-8B97-476F-B015-34A7861BBF6D}"/>
    <cellStyle name="Normal 4 4 4 2 3 2 3 2" xfId="38144" xr:uid="{5CDCB554-4C26-49D1-8C65-FCBF3F406229}"/>
    <cellStyle name="Normal 4 4 4 2 3 2 4" xfId="28864" xr:uid="{550891EE-1A04-4729-93D1-A4D10C787842}"/>
    <cellStyle name="Normal 4 4 4 2 3 2 5" xfId="20417" xr:uid="{B14015A6-217A-49FA-9B8C-AC546C9BD6D4}"/>
    <cellStyle name="Normal 4 4 4 2 3 3" xfId="5592" xr:uid="{00000000-0005-0000-0000-0000BD150000}"/>
    <cellStyle name="Normal 4 4 4 2 3 3 2" xfId="14042" xr:uid="{2FF6A7BC-9DDB-462D-BF59-FEE34EE1047B}"/>
    <cellStyle name="Normal 4 4 4 2 3 3 2 2" xfId="40216" xr:uid="{16D40005-00B5-4458-8478-0B464EF18419}"/>
    <cellStyle name="Normal 4 4 4 2 3 3 3" xfId="30937" xr:uid="{43E9D3C6-B8B9-4293-9F92-7489FC608A85}"/>
    <cellStyle name="Normal 4 4 4 2 3 3 4" xfId="22489" xr:uid="{5477C494-ACC5-4149-B2B4-49B27C1F3A6D}"/>
    <cellStyle name="Normal 4 4 4 2 3 4" xfId="9824" xr:uid="{46759619-62DA-44A3-B659-2CE53AF2BA15}"/>
    <cellStyle name="Normal 4 4 4 2 3 4 2" xfId="35999" xr:uid="{DAFCBE5A-BF9E-4A6E-8C4B-EB012126907A}"/>
    <cellStyle name="Normal 4 4 4 2 3 5" xfId="26719" xr:uid="{A8A095FC-5087-4C60-9951-21B2157D4655}"/>
    <cellStyle name="Normal 4 4 4 2 3 6" xfId="18272" xr:uid="{73DB2F5E-2F19-4417-AB06-F872F2BE12A1}"/>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4BB6EBFA-4067-4728-A291-A46887510200}"/>
    <cellStyle name="Normal 4 4 4 2 4 2 2 2 2" xfId="42774" xr:uid="{8F240D6B-4E43-4E2F-AA8A-BABD8FDEA79C}"/>
    <cellStyle name="Normal 4 4 4 2 4 2 2 3" xfId="33495" xr:uid="{F00BC80E-8C4B-48F3-939B-6038B32D92DA}"/>
    <cellStyle name="Normal 4 4 4 2 4 2 2 4" xfId="25047" xr:uid="{AFB11205-0ABC-485A-917F-53D774A770EF}"/>
    <cellStyle name="Normal 4 4 4 2 4 2 3" xfId="12382" xr:uid="{A28C4785-3238-4543-BDDA-ACD87CB73332}"/>
    <cellStyle name="Normal 4 4 4 2 4 2 3 2" xfId="38557" xr:uid="{ADD6FE4E-3175-41E6-945E-A1D4E53816D8}"/>
    <cellStyle name="Normal 4 4 4 2 4 2 4" xfId="29277" xr:uid="{76E92BAC-D307-4826-9C10-765A3EBCB958}"/>
    <cellStyle name="Normal 4 4 4 2 4 2 5" xfId="20830" xr:uid="{B73CE1F2-D98B-400A-A968-61092DBAD1DE}"/>
    <cellStyle name="Normal 4 4 4 2 4 3" xfId="6005" xr:uid="{00000000-0005-0000-0000-0000C1150000}"/>
    <cellStyle name="Normal 4 4 4 2 4 3 2" xfId="14455" xr:uid="{B61FD6C2-6150-4E65-AA3B-A2EAE24FDA4A}"/>
    <cellStyle name="Normal 4 4 4 2 4 3 2 2" xfId="40629" xr:uid="{3A84D946-1B2C-41F2-8F27-499792E3F7DC}"/>
    <cellStyle name="Normal 4 4 4 2 4 3 3" xfId="31350" xr:uid="{2C9B24A3-DB4B-45D6-B1BB-D1AB04ED389A}"/>
    <cellStyle name="Normal 4 4 4 2 4 3 4" xfId="22902" xr:uid="{928C4A3D-9A14-483C-8417-AE0619DDAF52}"/>
    <cellStyle name="Normal 4 4 4 2 4 4" xfId="10237" xr:uid="{F88B0907-0F39-498C-9E1C-7C764A92EBC5}"/>
    <cellStyle name="Normal 4 4 4 2 4 4 2" xfId="36412" xr:uid="{94CDE1A4-2175-4B4F-8C43-22F21ABE199C}"/>
    <cellStyle name="Normal 4 4 4 2 4 5" xfId="27132" xr:uid="{B599F912-10B4-4426-AB9D-08B99D16C3CD}"/>
    <cellStyle name="Normal 4 4 4 2 4 6" xfId="18685" xr:uid="{C51F9FE4-5F1F-4E78-BFF4-86C695F8F663}"/>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53788EC3-1CA8-48B0-978F-AC2E33A19E59}"/>
    <cellStyle name="Normal 4 4 4 2 5 2 2 2 2" xfId="43187" xr:uid="{C6759E9A-36FC-4F44-8B32-B4B534FECF23}"/>
    <cellStyle name="Normal 4 4 4 2 5 2 2 3" xfId="33908" xr:uid="{E890EF20-EEF8-40A1-A4C2-C247816332F2}"/>
    <cellStyle name="Normal 4 4 4 2 5 2 2 4" xfId="25460" xr:uid="{022269F9-B841-4E66-BBAC-4F3049BF7406}"/>
    <cellStyle name="Normal 4 4 4 2 5 2 3" xfId="12795" xr:uid="{918BFB1A-6CEE-4F36-B7CC-B465B67CFC9E}"/>
    <cellStyle name="Normal 4 4 4 2 5 2 3 2" xfId="38970" xr:uid="{6DBFE2D1-56EA-4A73-841A-6A43802E768D}"/>
    <cellStyle name="Normal 4 4 4 2 5 2 4" xfId="29690" xr:uid="{7E58126E-C0F2-4582-B540-76EF9DCD582A}"/>
    <cellStyle name="Normal 4 4 4 2 5 2 5" xfId="21243" xr:uid="{C39EECB7-915A-486A-BB55-E1E95BBE0E12}"/>
    <cellStyle name="Normal 4 4 4 2 5 3" xfId="6418" xr:uid="{00000000-0005-0000-0000-0000C5150000}"/>
    <cellStyle name="Normal 4 4 4 2 5 3 2" xfId="14868" xr:uid="{9E321B42-2B6D-44B0-9CE6-A7FA897AF3CD}"/>
    <cellStyle name="Normal 4 4 4 2 5 3 2 2" xfId="41042" xr:uid="{086A3B69-694B-434F-A5C2-7E7660A183BB}"/>
    <cellStyle name="Normal 4 4 4 2 5 3 3" xfId="31763" xr:uid="{20CA0CC5-3608-492A-8B63-1A06B5A01D68}"/>
    <cellStyle name="Normal 4 4 4 2 5 3 4" xfId="23315" xr:uid="{80145AC1-3BCF-43E2-AF25-9FC415F8B509}"/>
    <cellStyle name="Normal 4 4 4 2 5 4" xfId="10650" xr:uid="{16277630-6989-4E6A-8D54-7C62C8DB6C9C}"/>
    <cellStyle name="Normal 4 4 4 2 5 4 2" xfId="36825" xr:uid="{6661D49A-6EF7-4512-8103-2D57C1379DD5}"/>
    <cellStyle name="Normal 4 4 4 2 5 5" xfId="27545" xr:uid="{ED1C615A-2779-442D-BAF8-374DAEC6F0B4}"/>
    <cellStyle name="Normal 4 4 4 2 5 6" xfId="19098" xr:uid="{C086D088-0863-4AD7-978A-CBF3F54D3677}"/>
    <cellStyle name="Normal 4 4 4 2 6" xfId="2548" xr:uid="{00000000-0005-0000-0000-0000C6150000}"/>
    <cellStyle name="Normal 4 4 4 2 6 2" xfId="6831" xr:uid="{00000000-0005-0000-0000-0000C7150000}"/>
    <cellStyle name="Normal 4 4 4 2 6 2 2" xfId="15281" xr:uid="{B75161CB-AE37-464C-ACB4-DFBB1E0A5F0C}"/>
    <cellStyle name="Normal 4 4 4 2 6 2 2 2" xfId="41455" xr:uid="{75A5E680-43D7-4D63-AA84-4807FCEE94D6}"/>
    <cellStyle name="Normal 4 4 4 2 6 2 3" xfId="32176" xr:uid="{85A2E444-0967-4A57-89C8-CFDEA2CFE50E}"/>
    <cellStyle name="Normal 4 4 4 2 6 2 4" xfId="23728" xr:uid="{66BDA875-77CC-4FB3-B7CA-3EBDE2BCF563}"/>
    <cellStyle name="Normal 4 4 4 2 6 3" xfId="11063" xr:uid="{FD2280CF-0A68-49E5-BF76-03BFF0ED621C}"/>
    <cellStyle name="Normal 4 4 4 2 6 3 2" xfId="37238" xr:uid="{2411F1AE-A231-4B10-8278-0C6FEC3ED20E}"/>
    <cellStyle name="Normal 4 4 4 2 6 4" xfId="27958" xr:uid="{A5D23156-1BB4-44E1-A698-283CB0C17743}"/>
    <cellStyle name="Normal 4 4 4 2 6 5" xfId="19511" xr:uid="{F6F7CA18-4772-475B-A3B6-78CC2A43F69E}"/>
    <cellStyle name="Normal 4 4 4 2 7" xfId="4766" xr:uid="{00000000-0005-0000-0000-0000C8150000}"/>
    <cellStyle name="Normal 4 4 4 2 7 2" xfId="13216" xr:uid="{BE6EFC61-9D0C-43BC-9F4B-A33E4F421C78}"/>
    <cellStyle name="Normal 4 4 4 2 7 2 2" xfId="39390" xr:uid="{52EAAC59-F2E6-4148-BD70-967509D6DF2A}"/>
    <cellStyle name="Normal 4 4 4 2 7 3" xfId="30111" xr:uid="{69A2E848-5143-475A-BA1A-7A1F5A169816}"/>
    <cellStyle name="Normal 4 4 4 2 7 4" xfId="21663" xr:uid="{FA43B33C-0514-4F91-9427-9E4B74ABA0AF}"/>
    <cellStyle name="Normal 4 4 4 2 8" xfId="8998" xr:uid="{26DD4C43-F7CC-452E-BDF4-C147DD5F704E}"/>
    <cellStyle name="Normal 4 4 4 2 8 2" xfId="35173" xr:uid="{75153BA6-3B66-4D5A-A35E-8DF361431346}"/>
    <cellStyle name="Normal 4 4 4 2 9" xfId="34340" xr:uid="{CD4B5EAE-3C94-4F3C-B270-45C55711C511}"/>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C95AEE23-4A5A-49A3-8051-7E77B6301047}"/>
    <cellStyle name="Normal 4 4 4 3 2 2 2 2" xfId="41947" xr:uid="{5EA9C79D-A428-4A72-931C-6A1F52C58E9A}"/>
    <cellStyle name="Normal 4 4 4 3 2 2 3" xfId="32668" xr:uid="{2AD2F709-56A8-4C32-ADDA-B225FD9CB4F5}"/>
    <cellStyle name="Normal 4 4 4 3 2 2 4" xfId="24220" xr:uid="{36F42A79-1F8C-4DCD-9A0E-20A7E6B8A955}"/>
    <cellStyle name="Normal 4 4 4 3 2 3" xfId="11555" xr:uid="{236B0322-2122-4103-8D5A-987009E8FB75}"/>
    <cellStyle name="Normal 4 4 4 3 2 3 2" xfId="37730" xr:uid="{4BF5C7CC-428C-411B-B045-95996C4F511A}"/>
    <cellStyle name="Normal 4 4 4 3 2 4" xfId="28450" xr:uid="{4A5EFB16-1C8F-4533-BF87-E9D0DD6EBFD8}"/>
    <cellStyle name="Normal 4 4 4 3 2 5" xfId="20003" xr:uid="{CD17B898-729C-4FAA-9ED7-5997A10FA8DE}"/>
    <cellStyle name="Normal 4 4 4 3 3" xfId="5178" xr:uid="{00000000-0005-0000-0000-0000CC150000}"/>
    <cellStyle name="Normal 4 4 4 3 3 2" xfId="13628" xr:uid="{5471F532-F9D2-4E71-8B42-8E935BC62D8C}"/>
    <cellStyle name="Normal 4 4 4 3 3 2 2" xfId="39802" xr:uid="{4D66F4E0-B4D2-4EBE-A47C-EDD53DFD7932}"/>
    <cellStyle name="Normal 4 4 4 3 3 3" xfId="30523" xr:uid="{EAAEAA61-B71A-4362-B138-42216C2C1117}"/>
    <cellStyle name="Normal 4 4 4 3 3 4" xfId="22075" xr:uid="{3A86E853-0894-4DC1-AE1B-01D2A4E5E243}"/>
    <cellStyle name="Normal 4 4 4 3 4" xfId="9410" xr:uid="{61996BD8-62A1-4CF4-9ACE-B741BBBFDE73}"/>
    <cellStyle name="Normal 4 4 4 3 4 2" xfId="35585" xr:uid="{4CB93A8C-BCBB-49B2-8DF6-4CAD39F152AA}"/>
    <cellStyle name="Normal 4 4 4 3 5" xfId="34757" xr:uid="{D9FF2A15-EA51-4252-A90E-A3D705AED1D7}"/>
    <cellStyle name="Normal 4 4 4 3 6" xfId="26305" xr:uid="{A94CE1A8-040F-481E-83DE-581A89511BA4}"/>
    <cellStyle name="Normal 4 4 4 3 7" xfId="17858" xr:uid="{8D6FC5DA-3D13-467E-B727-995CB2AA8EFB}"/>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3BD020EB-AB2D-4A08-96DA-786295AC62D3}"/>
    <cellStyle name="Normal 4 4 4 4 2 2 2 2" xfId="42360" xr:uid="{BDB7EE9A-931A-4C30-A0C0-7546C89CA0C1}"/>
    <cellStyle name="Normal 4 4 4 4 2 2 3" xfId="33081" xr:uid="{60C529F7-74E8-478B-9B94-EA1B6CF7E417}"/>
    <cellStyle name="Normal 4 4 4 4 2 2 4" xfId="24633" xr:uid="{6883141F-3741-4CE1-BA66-07C2499F47B2}"/>
    <cellStyle name="Normal 4 4 4 4 2 3" xfId="11968" xr:uid="{23B7473F-DE38-48DD-8276-B0892FAE2839}"/>
    <cellStyle name="Normal 4 4 4 4 2 3 2" xfId="38143" xr:uid="{DA4FC942-D65F-4A1B-899F-770B2ADAE74B}"/>
    <cellStyle name="Normal 4 4 4 4 2 4" xfId="28863" xr:uid="{E84E17B8-9B84-48BF-81B0-A8E462DB1119}"/>
    <cellStyle name="Normal 4 4 4 4 2 5" xfId="20416" xr:uid="{C2198F2B-4B93-4382-B13A-D32C2A6F1A76}"/>
    <cellStyle name="Normal 4 4 4 4 3" xfId="5591" xr:uid="{00000000-0005-0000-0000-0000D0150000}"/>
    <cellStyle name="Normal 4 4 4 4 3 2" xfId="14041" xr:uid="{F006C71E-A27D-4E30-9BE4-1BBA102FBFBD}"/>
    <cellStyle name="Normal 4 4 4 4 3 2 2" xfId="40215" xr:uid="{93A8083C-9445-4F28-9D58-5988BC54CA49}"/>
    <cellStyle name="Normal 4 4 4 4 3 3" xfId="30936" xr:uid="{54AFF7BB-F94B-4F2D-B2B9-61C3DAF8A2EB}"/>
    <cellStyle name="Normal 4 4 4 4 3 4" xfId="22488" xr:uid="{1D98AB68-6CD5-4646-85D3-3FED604446BF}"/>
    <cellStyle name="Normal 4 4 4 4 4" xfId="9823" xr:uid="{299FB5E3-9CB4-43D7-ACBA-DD9A97F5EB03}"/>
    <cellStyle name="Normal 4 4 4 4 4 2" xfId="35998" xr:uid="{9ED564B7-12F6-4858-A587-1A098F445ABF}"/>
    <cellStyle name="Normal 4 4 4 4 5" xfId="26718" xr:uid="{7DBDFA00-D183-41BE-B6ED-2882B33854E8}"/>
    <cellStyle name="Normal 4 4 4 4 6" xfId="18271" xr:uid="{4622305F-4E7E-425F-A344-3B8258205A55}"/>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222BB3F6-2D76-4519-8A48-B37F0A6B2C72}"/>
    <cellStyle name="Normal 4 4 4 5 2 2 2 2" xfId="42773" xr:uid="{D2648942-3B80-4C7D-8A72-89B3470EEA12}"/>
    <cellStyle name="Normal 4 4 4 5 2 2 3" xfId="33494" xr:uid="{A4743854-252D-42F5-A7A0-B31FDCDD4E30}"/>
    <cellStyle name="Normal 4 4 4 5 2 2 4" xfId="25046" xr:uid="{9C79F47B-A820-46A1-83E8-5553501DB4CA}"/>
    <cellStyle name="Normal 4 4 4 5 2 3" xfId="12381" xr:uid="{A22E3CE7-5309-4915-B260-BB684E6AD9D1}"/>
    <cellStyle name="Normal 4 4 4 5 2 3 2" xfId="38556" xr:uid="{B60480EB-8FBE-4DC2-8FC6-0A3308160AF7}"/>
    <cellStyle name="Normal 4 4 4 5 2 4" xfId="29276" xr:uid="{5F0E7152-2142-4B51-A06F-072F372D270D}"/>
    <cellStyle name="Normal 4 4 4 5 2 5" xfId="20829" xr:uid="{344E5E50-BDEC-40C0-8774-2E90120E9071}"/>
    <cellStyle name="Normal 4 4 4 5 3" xfId="6004" xr:uid="{00000000-0005-0000-0000-0000D4150000}"/>
    <cellStyle name="Normal 4 4 4 5 3 2" xfId="14454" xr:uid="{9980E762-C6D7-4229-985A-7A2148516713}"/>
    <cellStyle name="Normal 4 4 4 5 3 2 2" xfId="40628" xr:uid="{16A6CF57-AFDD-403B-B8E6-F8F622346552}"/>
    <cellStyle name="Normal 4 4 4 5 3 3" xfId="31349" xr:uid="{0E854770-E2CD-4DE2-BF4E-399A0A1FFD74}"/>
    <cellStyle name="Normal 4 4 4 5 3 4" xfId="22901" xr:uid="{630061F3-FD98-44A3-AC23-54492E4011EE}"/>
    <cellStyle name="Normal 4 4 4 5 4" xfId="10236" xr:uid="{04B5DA9F-CEF9-43AC-9FF3-D416D7ADD260}"/>
    <cellStyle name="Normal 4 4 4 5 4 2" xfId="36411" xr:uid="{5AE1C95F-236E-48A1-AD6C-B5D8ADD36D91}"/>
    <cellStyle name="Normal 4 4 4 5 5" xfId="27131" xr:uid="{081C89F8-A638-4599-AD0A-6AEDCE8CC9B0}"/>
    <cellStyle name="Normal 4 4 4 5 6" xfId="18684" xr:uid="{EAC18451-459D-4D79-8414-19969A475789}"/>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A2B4A10C-9895-4C81-8794-6C2824729BBE}"/>
    <cellStyle name="Normal 4 4 4 6 2 2 2 2" xfId="43186" xr:uid="{7466F156-D3AA-4A03-A2DF-C7C68128D30F}"/>
    <cellStyle name="Normal 4 4 4 6 2 2 3" xfId="33907" xr:uid="{95C3990B-E443-475A-A8D5-FAC53589EE69}"/>
    <cellStyle name="Normal 4 4 4 6 2 2 4" xfId="25459" xr:uid="{45ECA3C5-3EAD-4B00-BD17-2EB2C198E55F}"/>
    <cellStyle name="Normal 4 4 4 6 2 3" xfId="12794" xr:uid="{DA8B70EB-32F6-4E80-9668-70154ADC6D73}"/>
    <cellStyle name="Normal 4 4 4 6 2 3 2" xfId="38969" xr:uid="{B9CC0BDF-0768-4EE2-8709-1EE1359765F5}"/>
    <cellStyle name="Normal 4 4 4 6 2 4" xfId="29689" xr:uid="{5893E77E-8957-4E30-961E-951F03379FEE}"/>
    <cellStyle name="Normal 4 4 4 6 2 5" xfId="21242" xr:uid="{402D9DBD-0FA7-445F-97B1-1C52C1699003}"/>
    <cellStyle name="Normal 4 4 4 6 3" xfId="6417" xr:uid="{00000000-0005-0000-0000-0000D8150000}"/>
    <cellStyle name="Normal 4 4 4 6 3 2" xfId="14867" xr:uid="{783E7B79-8881-4D9C-993A-10231317C891}"/>
    <cellStyle name="Normal 4 4 4 6 3 2 2" xfId="41041" xr:uid="{27C3CEE0-B883-431B-B2DA-106DDD8BDACB}"/>
    <cellStyle name="Normal 4 4 4 6 3 3" xfId="31762" xr:uid="{AA903213-F229-4D2A-81E4-2CAC06F35E2E}"/>
    <cellStyle name="Normal 4 4 4 6 3 4" xfId="23314" xr:uid="{238EE9CB-7E86-4203-8FDB-45FCEBE675F2}"/>
    <cellStyle name="Normal 4 4 4 6 4" xfId="10649" xr:uid="{BDB43873-2C5E-4D16-8556-32636D5E27C5}"/>
    <cellStyle name="Normal 4 4 4 6 4 2" xfId="36824" xr:uid="{8F76FF75-0FC5-4275-9566-2F033E5E1651}"/>
    <cellStyle name="Normal 4 4 4 6 5" xfId="27544" xr:uid="{F05E42C1-B0E5-4A45-9073-E9823DDD3399}"/>
    <cellStyle name="Normal 4 4 4 6 6" xfId="19097" xr:uid="{A0F89ECD-11AB-4D9D-90EA-3095F71D5AF5}"/>
    <cellStyle name="Normal 4 4 4 7" xfId="2547" xr:uid="{00000000-0005-0000-0000-0000D9150000}"/>
    <cellStyle name="Normal 4 4 4 7 2" xfId="6830" xr:uid="{00000000-0005-0000-0000-0000DA150000}"/>
    <cellStyle name="Normal 4 4 4 7 2 2" xfId="15280" xr:uid="{E2110F63-F85A-4BCD-B3E8-4C9E2311900A}"/>
    <cellStyle name="Normal 4 4 4 7 2 2 2" xfId="41454" xr:uid="{2C7E304A-EDB0-4BCC-9235-D2B44BA0CA62}"/>
    <cellStyle name="Normal 4 4 4 7 2 3" xfId="32175" xr:uid="{7377FC8D-7879-4871-9832-BE5E089C2F4F}"/>
    <cellStyle name="Normal 4 4 4 7 2 4" xfId="23727" xr:uid="{8D2F1427-359A-45E0-B85C-03B63212FC7A}"/>
    <cellStyle name="Normal 4 4 4 7 3" xfId="11062" xr:uid="{6DE9EDB9-24BF-44A0-ABB4-CE138CF3898A}"/>
    <cellStyle name="Normal 4 4 4 7 3 2" xfId="37237" xr:uid="{CB9B9C8B-60ED-4259-8F57-63D039012917}"/>
    <cellStyle name="Normal 4 4 4 7 4" xfId="27957" xr:uid="{9E0316F5-BA18-4DE3-90F5-F0A4600BE78E}"/>
    <cellStyle name="Normal 4 4 4 7 5" xfId="19510" xr:uid="{B72D86A7-0406-4934-BF47-DDA2A00FB0B3}"/>
    <cellStyle name="Normal 4 4 4 8" xfId="4765" xr:uid="{00000000-0005-0000-0000-0000DB150000}"/>
    <cellStyle name="Normal 4 4 4 8 2" xfId="13215" xr:uid="{2D3CCCC2-38AE-4AD6-ACE3-DF8B3DDD7963}"/>
    <cellStyle name="Normal 4 4 4 8 2 2" xfId="39389" xr:uid="{174E1E87-CC00-4F6C-815D-1D84511FFAF3}"/>
    <cellStyle name="Normal 4 4 4 8 3" xfId="30110" xr:uid="{BB8753B5-CBE8-4458-B2D0-082051589B1E}"/>
    <cellStyle name="Normal 4 4 4 8 4" xfId="21662" xr:uid="{8DDE8905-3468-4153-B570-C431E51F93AE}"/>
    <cellStyle name="Normal 4 4 4 9" xfId="8997" xr:uid="{6ACE1BCE-092F-46EE-A498-4883FCD16471}"/>
    <cellStyle name="Normal 4 4 4 9 2" xfId="35172" xr:uid="{E999D8BA-1DFD-484B-BFB7-81C689ADFFA9}"/>
    <cellStyle name="Normal 4 4 5" xfId="393" xr:uid="{00000000-0005-0000-0000-0000DC150000}"/>
    <cellStyle name="Normal 4 4 5 10" xfId="25894" xr:uid="{F361C5A7-9CD8-45AE-BBF3-0189B057FBC8}"/>
    <cellStyle name="Normal 4 4 5 11" xfId="17447" xr:uid="{9AC70A22-33E0-4CD1-A463-B2F07D83A66B}"/>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0AA8D777-057B-47EE-B63E-10B039A893FE}"/>
    <cellStyle name="Normal 4 4 5 2 2 2 2 2" xfId="41949" xr:uid="{DB8E9EED-416F-4F10-B050-3BAD6A58B113}"/>
    <cellStyle name="Normal 4 4 5 2 2 2 3" xfId="32670" xr:uid="{4F4F6E15-A17B-49E8-A89B-7A7E150631BF}"/>
    <cellStyle name="Normal 4 4 5 2 2 2 4" xfId="24222" xr:uid="{3C523D1F-1F57-4E89-88EF-123FA75BE487}"/>
    <cellStyle name="Normal 4 4 5 2 2 3" xfId="11557" xr:uid="{47573505-FB4C-4936-AE29-32ABB45A54E8}"/>
    <cellStyle name="Normal 4 4 5 2 2 3 2" xfId="37732" xr:uid="{7818EF4B-4D74-4CBA-8179-71CC5BFE83CB}"/>
    <cellStyle name="Normal 4 4 5 2 2 4" xfId="28452" xr:uid="{26803B81-A078-4CB5-8168-AD9F77EEECF2}"/>
    <cellStyle name="Normal 4 4 5 2 2 5" xfId="20005" xr:uid="{1539C6FF-E846-4C41-AEF4-EEECD60A2B87}"/>
    <cellStyle name="Normal 4 4 5 2 3" xfId="5180" xr:uid="{00000000-0005-0000-0000-0000E0150000}"/>
    <cellStyle name="Normal 4 4 5 2 3 2" xfId="13630" xr:uid="{EBC38A24-635A-4387-BD7B-09B9D674288B}"/>
    <cellStyle name="Normal 4 4 5 2 3 2 2" xfId="39804" xr:uid="{CB2EE1F0-1070-4FCF-8CDE-AE159BBDFEF4}"/>
    <cellStyle name="Normal 4 4 5 2 3 3" xfId="30525" xr:uid="{4153ED77-9542-4017-B3F5-C7610C055EF3}"/>
    <cellStyle name="Normal 4 4 5 2 3 4" xfId="22077" xr:uid="{88C3E5A1-3BCD-4934-9DBB-F267B19D2EF7}"/>
    <cellStyle name="Normal 4 4 5 2 4" xfId="9412" xr:uid="{046EED12-F3EB-4C8B-88F2-244C5AADF155}"/>
    <cellStyle name="Normal 4 4 5 2 4 2" xfId="35587" xr:uid="{1BC00436-C3B6-4D3E-A827-EB62C48F304A}"/>
    <cellStyle name="Normal 4 4 5 2 5" xfId="34759" xr:uid="{1126D3B0-5B23-4B13-93BE-4D327AC9AC6C}"/>
    <cellStyle name="Normal 4 4 5 2 6" xfId="26307" xr:uid="{E66E4D5B-75C7-4926-B4A9-967B04E63D06}"/>
    <cellStyle name="Normal 4 4 5 2 7" xfId="17860" xr:uid="{0F7EC0BD-206C-4A2B-BB47-FFD46FDC66A8}"/>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85815364-5D56-4104-B80E-B00D063B619B}"/>
    <cellStyle name="Normal 4 4 5 3 2 2 2 2" xfId="42362" xr:uid="{4E22DF98-7B5A-4A4C-B694-EA771636BA0D}"/>
    <cellStyle name="Normal 4 4 5 3 2 2 3" xfId="33083" xr:uid="{692BC850-7D0C-4AF3-978D-11A3C45BC70C}"/>
    <cellStyle name="Normal 4 4 5 3 2 2 4" xfId="24635" xr:uid="{83B39C44-057A-494A-9CE9-14411A6208A6}"/>
    <cellStyle name="Normal 4 4 5 3 2 3" xfId="11970" xr:uid="{2C08E307-C0CC-4453-8362-8CBA6940179F}"/>
    <cellStyle name="Normal 4 4 5 3 2 3 2" xfId="38145" xr:uid="{2665F838-90D3-4A2E-85AF-D1A171D5F4B6}"/>
    <cellStyle name="Normal 4 4 5 3 2 4" xfId="28865" xr:uid="{BEEF6535-F22A-46EC-8C3B-9D3CABE2103D}"/>
    <cellStyle name="Normal 4 4 5 3 2 5" xfId="20418" xr:uid="{CFCF46EB-BE61-4D74-B0F2-6661F15F348A}"/>
    <cellStyle name="Normal 4 4 5 3 3" xfId="5593" xr:uid="{00000000-0005-0000-0000-0000E4150000}"/>
    <cellStyle name="Normal 4 4 5 3 3 2" xfId="14043" xr:uid="{9AD9047C-1906-416C-9047-91642F197F82}"/>
    <cellStyle name="Normal 4 4 5 3 3 2 2" xfId="40217" xr:uid="{2CE85FD5-30E2-4F51-9F00-397B4A8C74A0}"/>
    <cellStyle name="Normal 4 4 5 3 3 3" xfId="30938" xr:uid="{E304673F-458E-4B19-9ADA-B7B3D17C0A22}"/>
    <cellStyle name="Normal 4 4 5 3 3 4" xfId="22490" xr:uid="{5F30BEDA-90B7-4B95-8C23-EF060D72299E}"/>
    <cellStyle name="Normal 4 4 5 3 4" xfId="9825" xr:uid="{1F1CA204-5A6B-490B-A837-746100DDF8FB}"/>
    <cellStyle name="Normal 4 4 5 3 4 2" xfId="36000" xr:uid="{56DF5E68-4629-4376-8D39-F4DBC24554D4}"/>
    <cellStyle name="Normal 4 4 5 3 5" xfId="26720" xr:uid="{564A925F-BAE8-48D9-9A8F-8CFBF9D3D9BA}"/>
    <cellStyle name="Normal 4 4 5 3 6" xfId="18273" xr:uid="{BB5A4E66-8CB7-46DC-8128-09BD2135D4D1}"/>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CC81BD0B-8CED-4951-A7AE-B84B9B9DD593}"/>
    <cellStyle name="Normal 4 4 5 4 2 2 2 2" xfId="42775" xr:uid="{F11AEBAD-B71A-4DB8-B2DC-DA8D2FAC73B2}"/>
    <cellStyle name="Normal 4 4 5 4 2 2 3" xfId="33496" xr:uid="{DB3F93EA-8565-4923-B6D1-DA75C721795C}"/>
    <cellStyle name="Normal 4 4 5 4 2 2 4" xfId="25048" xr:uid="{D39A46E1-8B53-49E3-886F-2D4A7CAB5AAB}"/>
    <cellStyle name="Normal 4 4 5 4 2 3" xfId="12383" xr:uid="{219910E1-B00A-4F67-BE88-C6AB8ADF1BDA}"/>
    <cellStyle name="Normal 4 4 5 4 2 3 2" xfId="38558" xr:uid="{874FBBEC-91BE-4230-B76D-5E1AFD146C10}"/>
    <cellStyle name="Normal 4 4 5 4 2 4" xfId="29278" xr:uid="{21D77EDF-76D4-447A-A47D-1296DFD1608D}"/>
    <cellStyle name="Normal 4 4 5 4 2 5" xfId="20831" xr:uid="{08A7F605-FC39-4A9B-BB67-DC72D4EE028E}"/>
    <cellStyle name="Normal 4 4 5 4 3" xfId="6006" xr:uid="{00000000-0005-0000-0000-0000E8150000}"/>
    <cellStyle name="Normal 4 4 5 4 3 2" xfId="14456" xr:uid="{48F5C48B-294F-4B42-A4AE-260730566E2A}"/>
    <cellStyle name="Normal 4 4 5 4 3 2 2" xfId="40630" xr:uid="{88A34691-9978-4029-A64F-CE2736FAC1E2}"/>
    <cellStyle name="Normal 4 4 5 4 3 3" xfId="31351" xr:uid="{780017F1-78F0-40B9-948A-FCAF45E8EE4F}"/>
    <cellStyle name="Normal 4 4 5 4 3 4" xfId="22903" xr:uid="{152A943B-1500-4078-8C20-2E5C91F710B8}"/>
    <cellStyle name="Normal 4 4 5 4 4" xfId="10238" xr:uid="{203A5CDA-9D61-4D01-9A59-88E21A4700E0}"/>
    <cellStyle name="Normal 4 4 5 4 4 2" xfId="36413" xr:uid="{4167DB3A-57BC-4F02-9140-DEB420FB110C}"/>
    <cellStyle name="Normal 4 4 5 4 5" xfId="27133" xr:uid="{352754BA-F74B-49B8-A8D7-5930DE2DD3B9}"/>
    <cellStyle name="Normal 4 4 5 4 6" xfId="18686" xr:uid="{25582D73-15DB-411C-8A22-0D21F0C21098}"/>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F994DBDE-A3FD-4881-8C66-5AC60CBCF767}"/>
    <cellStyle name="Normal 4 4 5 5 2 2 2 2" xfId="43188" xr:uid="{E12AF3D6-CD99-4198-B5F1-70D547B7B773}"/>
    <cellStyle name="Normal 4 4 5 5 2 2 3" xfId="33909" xr:uid="{CBD0E66D-6413-4D62-B935-6D8CD7CD45FA}"/>
    <cellStyle name="Normal 4 4 5 5 2 2 4" xfId="25461" xr:uid="{601634CA-0270-4748-9AC0-9174B80040E1}"/>
    <cellStyle name="Normal 4 4 5 5 2 3" xfId="12796" xr:uid="{5F48F4AE-ECE8-4C56-A5D9-A23AB4F50AA6}"/>
    <cellStyle name="Normal 4 4 5 5 2 3 2" xfId="38971" xr:uid="{A1A145CA-F5AC-4881-8ECB-EF81BD576769}"/>
    <cellStyle name="Normal 4 4 5 5 2 4" xfId="29691" xr:uid="{3A3FC1EB-A3E2-4F74-BAC4-4E800CD3F949}"/>
    <cellStyle name="Normal 4 4 5 5 2 5" xfId="21244" xr:uid="{756DB953-D884-49E7-9A12-4870A009CE20}"/>
    <cellStyle name="Normal 4 4 5 5 3" xfId="6419" xr:uid="{00000000-0005-0000-0000-0000EC150000}"/>
    <cellStyle name="Normal 4 4 5 5 3 2" xfId="14869" xr:uid="{6414359B-BA3C-4FB0-97EA-783353B2C073}"/>
    <cellStyle name="Normal 4 4 5 5 3 2 2" xfId="41043" xr:uid="{D14F848F-1024-48C5-9BE7-00B39938D18E}"/>
    <cellStyle name="Normal 4 4 5 5 3 3" xfId="31764" xr:uid="{0D5BF564-2DE1-4EEB-B535-D70DE6543FB8}"/>
    <cellStyle name="Normal 4 4 5 5 3 4" xfId="23316" xr:uid="{D682714F-98FD-4237-B4B7-5F1F8FE1C6B1}"/>
    <cellStyle name="Normal 4 4 5 5 4" xfId="10651" xr:uid="{6DBE04C7-8746-4713-9C53-E1EB50040EB3}"/>
    <cellStyle name="Normal 4 4 5 5 4 2" xfId="36826" xr:uid="{444DC9BA-D821-4707-94EF-8E067ECB1079}"/>
    <cellStyle name="Normal 4 4 5 5 5" xfId="27546" xr:uid="{3C9BAEC5-31CF-4645-B424-15A17FFD6E4B}"/>
    <cellStyle name="Normal 4 4 5 5 6" xfId="19099" xr:uid="{7882E72E-7309-48E9-99F6-64829C5AD10D}"/>
    <cellStyle name="Normal 4 4 5 6" xfId="2549" xr:uid="{00000000-0005-0000-0000-0000ED150000}"/>
    <cellStyle name="Normal 4 4 5 6 2" xfId="6832" xr:uid="{00000000-0005-0000-0000-0000EE150000}"/>
    <cellStyle name="Normal 4 4 5 6 2 2" xfId="15282" xr:uid="{49CBA145-25A1-49AE-A511-8AA12DC2582A}"/>
    <cellStyle name="Normal 4 4 5 6 2 2 2" xfId="41456" xr:uid="{F8C8AB97-5744-4CCE-A206-31C772645304}"/>
    <cellStyle name="Normal 4 4 5 6 2 3" xfId="32177" xr:uid="{C05544A0-3DB8-47A9-920B-80539D12D038}"/>
    <cellStyle name="Normal 4 4 5 6 2 4" xfId="23729" xr:uid="{760C5A9C-23BA-4102-B73E-774165B10917}"/>
    <cellStyle name="Normal 4 4 5 6 3" xfId="11064" xr:uid="{53253475-D998-4E0B-AB15-D9A673FA2D10}"/>
    <cellStyle name="Normal 4 4 5 6 3 2" xfId="37239" xr:uid="{A18A6D65-A869-4669-A925-930F731BEB6B}"/>
    <cellStyle name="Normal 4 4 5 6 4" xfId="27959" xr:uid="{638A4707-D18D-4526-85F1-907EA5615560}"/>
    <cellStyle name="Normal 4 4 5 6 5" xfId="19512" xr:uid="{77AF3341-1648-40C6-8277-E69EFC39FA60}"/>
    <cellStyle name="Normal 4 4 5 7" xfId="4767" xr:uid="{00000000-0005-0000-0000-0000EF150000}"/>
    <cellStyle name="Normal 4 4 5 7 2" xfId="13217" xr:uid="{AA861966-ADC2-40F2-84D1-D4D2D6B57FE5}"/>
    <cellStyle name="Normal 4 4 5 7 2 2" xfId="39391" xr:uid="{CC2A0A35-833B-41CE-92E0-C5314DC6FBF9}"/>
    <cellStyle name="Normal 4 4 5 7 3" xfId="30112" xr:uid="{C3A831BD-5709-4BF6-83EE-8FC3C6B52DEC}"/>
    <cellStyle name="Normal 4 4 5 7 4" xfId="21664" xr:uid="{29835D53-DAE8-46B9-8B7A-CAAD095BCD42}"/>
    <cellStyle name="Normal 4 4 5 8" xfId="8999" xr:uid="{C80B4F89-AEA9-42B5-AF91-6BD468932A89}"/>
    <cellStyle name="Normal 4 4 5 8 2" xfId="35174" xr:uid="{FB801D87-7A79-4973-A31C-4530DE6550AC}"/>
    <cellStyle name="Normal 4 4 5 9" xfId="34341" xr:uid="{47E8A27A-3F68-4683-9874-7459AB98C68F}"/>
    <cellStyle name="Normal 4 4 6" xfId="853" xr:uid="{00000000-0005-0000-0000-0000F0150000}"/>
    <cellStyle name="Normal 4 4 6 2" xfId="3088" xr:uid="{00000000-0005-0000-0000-0000F1150000}"/>
    <cellStyle name="Normal 4 4 6 2 2" xfId="7310" xr:uid="{00000000-0005-0000-0000-0000F2150000}"/>
    <cellStyle name="Normal 4 4 6 2 2 2" xfId="15760" xr:uid="{B27E79DA-43C5-44EE-A38B-719B6FB8398D}"/>
    <cellStyle name="Normal 4 4 6 2 2 2 2" xfId="41934" xr:uid="{B2E81D4D-F1D2-4048-BB62-846637A727F6}"/>
    <cellStyle name="Normal 4 4 6 2 2 3" xfId="32655" xr:uid="{F1FAF7C3-D099-4360-8D78-74F36376C769}"/>
    <cellStyle name="Normal 4 4 6 2 2 4" xfId="24207" xr:uid="{CB4D3379-75FC-4F80-B1B8-B9E87A70B41C}"/>
    <cellStyle name="Normal 4 4 6 2 3" xfId="11542" xr:uid="{66FB937D-E782-4E78-887A-C38786D08427}"/>
    <cellStyle name="Normal 4 4 6 2 3 2" xfId="37717" xr:uid="{11670236-1FA6-4275-B6ED-ADB1F41C965A}"/>
    <cellStyle name="Normal 4 4 6 2 4" xfId="28437" xr:uid="{15F91481-F766-4C73-AF2B-30AF09B5F383}"/>
    <cellStyle name="Normal 4 4 6 2 5" xfId="19990" xr:uid="{72B461EE-7DDB-4B04-BA62-209F49BCA1DE}"/>
    <cellStyle name="Normal 4 4 6 3" xfId="5165" xr:uid="{00000000-0005-0000-0000-0000F3150000}"/>
    <cellStyle name="Normal 4 4 6 3 2" xfId="13615" xr:uid="{5DA8B89E-0B9D-4388-993A-E40988E35EC3}"/>
    <cellStyle name="Normal 4 4 6 3 2 2" xfId="39789" xr:uid="{6C0E301F-F212-42D4-BEF0-93EA66621F0A}"/>
    <cellStyle name="Normal 4 4 6 3 3" xfId="30510" xr:uid="{513D8A14-575A-4DBB-9A8A-BD84A6D1B2A3}"/>
    <cellStyle name="Normal 4 4 6 3 4" xfId="22062" xr:uid="{19458D09-E46D-4E19-972B-1C4EEF3DE31D}"/>
    <cellStyle name="Normal 4 4 6 4" xfId="9397" xr:uid="{D7097A13-81F8-415E-A327-EF31A5CF9B11}"/>
    <cellStyle name="Normal 4 4 6 4 2" xfId="35572" xr:uid="{B7785FD6-FD9F-4FE9-97BB-9B16F65CB553}"/>
    <cellStyle name="Normal 4 4 6 5" xfId="34744" xr:uid="{F1F670B4-A25F-4A45-A983-906545E96478}"/>
    <cellStyle name="Normal 4 4 6 6" xfId="26292" xr:uid="{4506BBB5-FDCD-4F89-8F37-EF82928474CF}"/>
    <cellStyle name="Normal 4 4 6 7" xfId="17845" xr:uid="{39890597-92AE-4FBD-A911-349D9E8F8081}"/>
    <cellStyle name="Normal 4 4 7" xfId="1271" xr:uid="{00000000-0005-0000-0000-0000F4150000}"/>
    <cellStyle name="Normal 4 4 7 2" xfId="3501" xr:uid="{00000000-0005-0000-0000-0000F5150000}"/>
    <cellStyle name="Normal 4 4 7 2 2" xfId="7723" xr:uid="{00000000-0005-0000-0000-0000F6150000}"/>
    <cellStyle name="Normal 4 4 7 2 2 2" xfId="16173" xr:uid="{ECD05D2A-6573-4636-AA1F-A63848ED8DDB}"/>
    <cellStyle name="Normal 4 4 7 2 2 2 2" xfId="42347" xr:uid="{532080E1-56BA-40A4-ABD5-81E88A6D375C}"/>
    <cellStyle name="Normal 4 4 7 2 2 3" xfId="33068" xr:uid="{718F86BD-E121-4890-B90D-F68D9B284466}"/>
    <cellStyle name="Normal 4 4 7 2 2 4" xfId="24620" xr:uid="{40FA4E52-5AF5-4842-A8F9-881B1323C7CB}"/>
    <cellStyle name="Normal 4 4 7 2 3" xfId="11955" xr:uid="{24BB2065-96EC-446C-BD91-E9C881EEA1B9}"/>
    <cellStyle name="Normal 4 4 7 2 3 2" xfId="38130" xr:uid="{B482F700-5783-43F3-B7AA-4B3A7B815C70}"/>
    <cellStyle name="Normal 4 4 7 2 4" xfId="28850" xr:uid="{C2B2342B-A3AA-437D-87B7-E518746E058D}"/>
    <cellStyle name="Normal 4 4 7 2 5" xfId="20403" xr:uid="{B1FB6C13-01EA-4F5B-A3AF-D53C55CF4B90}"/>
    <cellStyle name="Normal 4 4 7 3" xfId="5578" xr:uid="{00000000-0005-0000-0000-0000F7150000}"/>
    <cellStyle name="Normal 4 4 7 3 2" xfId="14028" xr:uid="{4DF8D619-66DE-45F1-9C9C-40832CC1A9E5}"/>
    <cellStyle name="Normal 4 4 7 3 2 2" xfId="40202" xr:uid="{EC20441D-E136-4352-9333-BA7C47F5F085}"/>
    <cellStyle name="Normal 4 4 7 3 3" xfId="30923" xr:uid="{468774E4-8325-4CD4-852B-E688D3D7BC16}"/>
    <cellStyle name="Normal 4 4 7 3 4" xfId="22475" xr:uid="{158AB69C-B6C7-4708-843F-44468596AF4D}"/>
    <cellStyle name="Normal 4 4 7 4" xfId="9810" xr:uid="{A3281E39-D0F7-4219-94A5-F152D43F428D}"/>
    <cellStyle name="Normal 4 4 7 4 2" xfId="35985" xr:uid="{57357901-7B21-4668-8B6D-A5B7B0E7BE89}"/>
    <cellStyle name="Normal 4 4 7 5" xfId="26705" xr:uid="{26AA2D83-4FEB-4729-925E-61198588D757}"/>
    <cellStyle name="Normal 4 4 7 6" xfId="18258" xr:uid="{87A1052F-58B4-4AFD-95F3-39D30437301E}"/>
    <cellStyle name="Normal 4 4 8" xfId="1684" xr:uid="{00000000-0005-0000-0000-0000F8150000}"/>
    <cellStyle name="Normal 4 4 8 2" xfId="3914" xr:uid="{00000000-0005-0000-0000-0000F9150000}"/>
    <cellStyle name="Normal 4 4 8 2 2" xfId="8136" xr:uid="{00000000-0005-0000-0000-0000FA150000}"/>
    <cellStyle name="Normal 4 4 8 2 2 2" xfId="16586" xr:uid="{8EB51233-E8EB-477D-95A8-D3E52D408765}"/>
    <cellStyle name="Normal 4 4 8 2 2 2 2" xfId="42760" xr:uid="{BFEFC266-CE9F-4C7B-898F-320899680A45}"/>
    <cellStyle name="Normal 4 4 8 2 2 3" xfId="33481" xr:uid="{7704E186-3017-41A2-A6B8-B57018293A02}"/>
    <cellStyle name="Normal 4 4 8 2 2 4" xfId="25033" xr:uid="{BC3DC8F6-BD26-40F1-A14F-F1DE1BB0FA39}"/>
    <cellStyle name="Normal 4 4 8 2 3" xfId="12368" xr:uid="{E880213B-B9E6-4CAB-892F-D1AB584D08BC}"/>
    <cellStyle name="Normal 4 4 8 2 3 2" xfId="38543" xr:uid="{085F4431-4CF2-4A7D-9E31-577DE7F5FE07}"/>
    <cellStyle name="Normal 4 4 8 2 4" xfId="29263" xr:uid="{F75649EE-9AFE-4835-A20B-9348E034FBC8}"/>
    <cellStyle name="Normal 4 4 8 2 5" xfId="20816" xr:uid="{89EB855D-940A-4F12-9F5D-CC8B231C51A7}"/>
    <cellStyle name="Normal 4 4 8 3" xfId="5991" xr:uid="{00000000-0005-0000-0000-0000FB150000}"/>
    <cellStyle name="Normal 4 4 8 3 2" xfId="14441" xr:uid="{A0CA3E71-C178-4910-88A3-B05D0E7C0AE7}"/>
    <cellStyle name="Normal 4 4 8 3 2 2" xfId="40615" xr:uid="{F92D420A-6E68-4D14-8278-F798EAB2E380}"/>
    <cellStyle name="Normal 4 4 8 3 3" xfId="31336" xr:uid="{072E95B7-6D2C-4537-8FEF-35890A568D12}"/>
    <cellStyle name="Normal 4 4 8 3 4" xfId="22888" xr:uid="{5B251058-D6C0-4C6D-9A08-8FA6E0DD2798}"/>
    <cellStyle name="Normal 4 4 8 4" xfId="10223" xr:uid="{C087F877-E336-42C5-816A-F0F753259DE2}"/>
    <cellStyle name="Normal 4 4 8 4 2" xfId="36398" xr:uid="{91484A45-68F3-40A3-AC17-45FD0BB586CC}"/>
    <cellStyle name="Normal 4 4 8 5" xfId="27118" xr:uid="{DBA5E961-C724-4C95-BF10-D97DBBAF5ABF}"/>
    <cellStyle name="Normal 4 4 8 6" xfId="18671" xr:uid="{08D96A01-2033-443C-BCFF-55EA6DC66016}"/>
    <cellStyle name="Normal 4 4 9" xfId="2098" xr:uid="{00000000-0005-0000-0000-0000FC150000}"/>
    <cellStyle name="Normal 4 4 9 2" xfId="4327" xr:uid="{00000000-0005-0000-0000-0000FD150000}"/>
    <cellStyle name="Normal 4 4 9 2 2" xfId="8549" xr:uid="{00000000-0005-0000-0000-0000FE150000}"/>
    <cellStyle name="Normal 4 4 9 2 2 2" xfId="16999" xr:uid="{AE9569B7-094C-4615-9B73-622ED72499AE}"/>
    <cellStyle name="Normal 4 4 9 2 2 2 2" xfId="43173" xr:uid="{4EB9C627-6C7C-4FCB-A9E8-67707B8939A1}"/>
    <cellStyle name="Normal 4 4 9 2 2 3" xfId="33894" xr:uid="{7832E880-CAB7-4C58-B4CA-AAF2829DBE53}"/>
    <cellStyle name="Normal 4 4 9 2 2 4" xfId="25446" xr:uid="{825AA8EA-8A99-4704-80AE-7FF046E0279F}"/>
    <cellStyle name="Normal 4 4 9 2 3" xfId="12781" xr:uid="{FEC9C24A-352E-453F-8EF5-2F54D77333A7}"/>
    <cellStyle name="Normal 4 4 9 2 3 2" xfId="38956" xr:uid="{14A1D92A-0030-4E80-9DA6-CD6AE9FDA507}"/>
    <cellStyle name="Normal 4 4 9 2 4" xfId="29676" xr:uid="{5594A372-2EBF-48C6-8034-A4A979079681}"/>
    <cellStyle name="Normal 4 4 9 2 5" xfId="21229" xr:uid="{769E87ED-40B9-43A9-B11E-9E538EF5F1B6}"/>
    <cellStyle name="Normal 4 4 9 3" xfId="6404" xr:uid="{00000000-0005-0000-0000-0000FF150000}"/>
    <cellStyle name="Normal 4 4 9 3 2" xfId="14854" xr:uid="{7820F5F8-DD41-4230-877A-E40F665A9CD0}"/>
    <cellStyle name="Normal 4 4 9 3 2 2" xfId="41028" xr:uid="{BD0D4728-A310-4905-B0E3-EA2189565C8E}"/>
    <cellStyle name="Normal 4 4 9 3 3" xfId="31749" xr:uid="{C1A7F96D-A4A1-4087-BB94-ED4104E78D97}"/>
    <cellStyle name="Normal 4 4 9 3 4" xfId="23301" xr:uid="{422C2593-FB8B-488E-8328-27984D4615B1}"/>
    <cellStyle name="Normal 4 4 9 4" xfId="10636" xr:uid="{F859007F-4ED3-48FA-8F69-9D5A50A6DC8B}"/>
    <cellStyle name="Normal 4 4 9 4 2" xfId="36811" xr:uid="{131D290B-9402-4A1D-BC0B-60F1BA589136}"/>
    <cellStyle name="Normal 4 4 9 5" xfId="27531" xr:uid="{E03927CB-E736-47A4-8D8B-EFE4DA22B69A}"/>
    <cellStyle name="Normal 4 4 9 6" xfId="19084" xr:uid="{D0326A6E-23EB-4682-8BBE-211A46DEC498}"/>
    <cellStyle name="Normal 4 5" xfId="394" xr:uid="{00000000-0005-0000-0000-000000160000}"/>
    <cellStyle name="Normal 4 6" xfId="395" xr:uid="{00000000-0005-0000-0000-000001160000}"/>
    <cellStyle name="Normal 4 6 10" xfId="4768" xr:uid="{00000000-0005-0000-0000-000002160000}"/>
    <cellStyle name="Normal 4 6 10 2" xfId="13218" xr:uid="{388887D9-D95B-4CAF-9C1E-5038217D79DE}"/>
    <cellStyle name="Normal 4 6 10 2 2" xfId="39392" xr:uid="{40558F12-894F-4295-AD27-C83BBF2F218B}"/>
    <cellStyle name="Normal 4 6 10 3" xfId="30113" xr:uid="{12460353-070B-4D22-A1FE-A20D6714E4D7}"/>
    <cellStyle name="Normal 4 6 10 4" xfId="21665" xr:uid="{EF35ED0E-ACB3-4528-8698-0799C6620A2C}"/>
    <cellStyle name="Normal 4 6 11" xfId="9000" xr:uid="{DCC4EC95-FF3E-45A2-B23E-A617E5DA88FD}"/>
    <cellStyle name="Normal 4 6 11 2" xfId="35175" xr:uid="{C79E434D-03F1-45B2-A90E-32832F251671}"/>
    <cellStyle name="Normal 4 6 12" xfId="34342" xr:uid="{F006B151-7FAA-4224-BB74-6ABFC1294A05}"/>
    <cellStyle name="Normal 4 6 13" xfId="25895" xr:uid="{7BFDDB21-1C51-4CAE-BEF7-FF66B47D9111}"/>
    <cellStyle name="Normal 4 6 14" xfId="17448" xr:uid="{168DDD7D-048C-438B-8B83-4981EEC44492}"/>
    <cellStyle name="Normal 4 6 2" xfId="396" xr:uid="{00000000-0005-0000-0000-000003160000}"/>
    <cellStyle name="Normal 4 6 2 10" xfId="9001" xr:uid="{83272339-6763-4A3E-A231-4DA375D8AB8A}"/>
    <cellStyle name="Normal 4 6 2 10 2" xfId="35176" xr:uid="{B6850D57-5DF1-4C83-9C4C-9B7FF5AB23C8}"/>
    <cellStyle name="Normal 4 6 2 11" xfId="34343" xr:uid="{352361E8-E5D2-45A2-91BA-7D6B390C53EF}"/>
    <cellStyle name="Normal 4 6 2 12" xfId="25896" xr:uid="{E3DDE0F1-BF4D-4044-97F3-01E7D6DD47F8}"/>
    <cellStyle name="Normal 4 6 2 13" xfId="17449" xr:uid="{88169263-4A89-4D9C-A071-45A13054C863}"/>
    <cellStyle name="Normal 4 6 2 2" xfId="397" xr:uid="{00000000-0005-0000-0000-000004160000}"/>
    <cellStyle name="Normal 4 6 2 2 10" xfId="34344" xr:uid="{DDB3F854-568F-4EB6-AFD6-A218BAFC51F6}"/>
    <cellStyle name="Normal 4 6 2 2 11" xfId="25897" xr:uid="{6BEB815A-6707-495A-B1BB-DACC81E351F5}"/>
    <cellStyle name="Normal 4 6 2 2 12" xfId="17450" xr:uid="{77DE9D8F-75F1-4AEE-B8A5-E610A34E2D08}"/>
    <cellStyle name="Normal 4 6 2 2 2" xfId="398" xr:uid="{00000000-0005-0000-0000-000005160000}"/>
    <cellStyle name="Normal 4 6 2 2 2 10" xfId="25898" xr:uid="{13F5E886-D5A6-4777-A510-4B38E70AB8F6}"/>
    <cellStyle name="Normal 4 6 2 2 2 11" xfId="17451" xr:uid="{5638D72A-E6DA-42DB-B5E8-2742B557EEFF}"/>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5E4456AE-E116-4CA8-B3B1-9A6C82B36149}"/>
    <cellStyle name="Normal 4 6 2 2 2 2 2 2 2 2" xfId="41953" xr:uid="{DE85259A-B2A6-4762-B80B-F834BDD6262B}"/>
    <cellStyle name="Normal 4 6 2 2 2 2 2 2 3" xfId="32674" xr:uid="{68E81077-7EAC-4F66-8CCB-2C1E28332CF4}"/>
    <cellStyle name="Normal 4 6 2 2 2 2 2 2 4" xfId="24226" xr:uid="{924B43DE-A373-4DC7-91B4-4D653C1F2777}"/>
    <cellStyle name="Normal 4 6 2 2 2 2 2 3" xfId="11561" xr:uid="{30474207-3DB2-42DF-ADAE-F15D5E833D3E}"/>
    <cellStyle name="Normal 4 6 2 2 2 2 2 3 2" xfId="37736" xr:uid="{C10A2D2C-5D4D-4941-BCE6-1EB0AFCDCA8E}"/>
    <cellStyle name="Normal 4 6 2 2 2 2 2 4" xfId="28456" xr:uid="{7DA4C0C2-378B-4E94-84A3-7D11CB9A621B}"/>
    <cellStyle name="Normal 4 6 2 2 2 2 2 5" xfId="20009" xr:uid="{E4F7AAD4-35F8-4DF7-BF57-D9E0CD74053A}"/>
    <cellStyle name="Normal 4 6 2 2 2 2 3" xfId="5184" xr:uid="{00000000-0005-0000-0000-000009160000}"/>
    <cellStyle name="Normal 4 6 2 2 2 2 3 2" xfId="13634" xr:uid="{9AB30E36-C1EF-42FE-92B8-0E9611640F4F}"/>
    <cellStyle name="Normal 4 6 2 2 2 2 3 2 2" xfId="39808" xr:uid="{D5B228EE-B2A8-4056-94E2-C4E651694D88}"/>
    <cellStyle name="Normal 4 6 2 2 2 2 3 3" xfId="30529" xr:uid="{7DD4A9AD-7D60-4B0A-A19F-6BF1DC01E1B1}"/>
    <cellStyle name="Normal 4 6 2 2 2 2 3 4" xfId="22081" xr:uid="{A3D19951-F127-4C2C-8620-580234E7B6DE}"/>
    <cellStyle name="Normal 4 6 2 2 2 2 4" xfId="9416" xr:uid="{0FFE686C-14DE-4876-BBFC-47DA8D0F7EBA}"/>
    <cellStyle name="Normal 4 6 2 2 2 2 4 2" xfId="35591" xr:uid="{3CBC7D60-7E18-42FE-A2DF-E530445D6B8F}"/>
    <cellStyle name="Normal 4 6 2 2 2 2 5" xfId="34763" xr:uid="{623E8B6C-15E0-4CC5-8C30-C69E41C89016}"/>
    <cellStyle name="Normal 4 6 2 2 2 2 6" xfId="26311" xr:uid="{AE059E1D-0CB9-41B1-AE97-C54121055079}"/>
    <cellStyle name="Normal 4 6 2 2 2 2 7" xfId="17864" xr:uid="{9D92BA09-28B0-42F9-825A-F812ED54BB14}"/>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0630F708-E4FA-4952-9B14-CC31653D3D15}"/>
    <cellStyle name="Normal 4 6 2 2 2 3 2 2 2 2" xfId="42366" xr:uid="{A46C595E-202A-4B4C-92B5-7C51A176E29E}"/>
    <cellStyle name="Normal 4 6 2 2 2 3 2 2 3" xfId="33087" xr:uid="{E2797314-C48E-4DC6-99DC-75E99E30892C}"/>
    <cellStyle name="Normal 4 6 2 2 2 3 2 2 4" xfId="24639" xr:uid="{E33245A1-8AA8-42F9-B7B0-A291F16238EE}"/>
    <cellStyle name="Normal 4 6 2 2 2 3 2 3" xfId="11974" xr:uid="{E7794988-01EF-489C-B7A3-3667C9B18EF1}"/>
    <cellStyle name="Normal 4 6 2 2 2 3 2 3 2" xfId="38149" xr:uid="{2345BB4F-E299-4B8F-99AF-B159FA470D7C}"/>
    <cellStyle name="Normal 4 6 2 2 2 3 2 4" xfId="28869" xr:uid="{D8597985-F547-401F-B72A-7400C5D8A7B1}"/>
    <cellStyle name="Normal 4 6 2 2 2 3 2 5" xfId="20422" xr:uid="{46CFE133-ADCA-4513-8FF3-FB7BF5F5A7E5}"/>
    <cellStyle name="Normal 4 6 2 2 2 3 3" xfId="5597" xr:uid="{00000000-0005-0000-0000-00000D160000}"/>
    <cellStyle name="Normal 4 6 2 2 2 3 3 2" xfId="14047" xr:uid="{CA9DDF48-0E89-43CF-B3E7-DCD1AD6C3FCC}"/>
    <cellStyle name="Normal 4 6 2 2 2 3 3 2 2" xfId="40221" xr:uid="{EFE5ABCA-5479-4984-B7A4-35935A03FDD8}"/>
    <cellStyle name="Normal 4 6 2 2 2 3 3 3" xfId="30942" xr:uid="{504552A9-8ACB-4014-929D-B30A6047C08A}"/>
    <cellStyle name="Normal 4 6 2 2 2 3 3 4" xfId="22494" xr:uid="{6545A57A-11AB-4D45-AC3A-1769CC9266AE}"/>
    <cellStyle name="Normal 4 6 2 2 2 3 4" xfId="9829" xr:uid="{0E2DD575-6BC7-48AB-94E0-B903A0461B2B}"/>
    <cellStyle name="Normal 4 6 2 2 2 3 4 2" xfId="36004" xr:uid="{0D6921C8-8AD6-4A73-9234-776119119B74}"/>
    <cellStyle name="Normal 4 6 2 2 2 3 5" xfId="26724" xr:uid="{0E8EC46F-E99D-4312-96BE-D7DE15603372}"/>
    <cellStyle name="Normal 4 6 2 2 2 3 6" xfId="18277" xr:uid="{BE2444C2-2D8C-4A9B-86D4-65226152106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F2EBF07D-C1DA-447A-8352-7C46252C84E6}"/>
    <cellStyle name="Normal 4 6 2 2 2 4 2 2 2 2" xfId="42779" xr:uid="{7E25BF55-B5C2-4BDF-B215-C45824922A0C}"/>
    <cellStyle name="Normal 4 6 2 2 2 4 2 2 3" xfId="33500" xr:uid="{57E2661A-287D-4945-AC2E-F6CFDBF892A9}"/>
    <cellStyle name="Normal 4 6 2 2 2 4 2 2 4" xfId="25052" xr:uid="{0F63E779-5F70-4F49-BDD3-4F93591DE6AA}"/>
    <cellStyle name="Normal 4 6 2 2 2 4 2 3" xfId="12387" xr:uid="{7B8C7437-3247-4A5A-BC4C-9F44CC96C44A}"/>
    <cellStyle name="Normal 4 6 2 2 2 4 2 3 2" xfId="38562" xr:uid="{9ECA4A7F-BADC-41CB-A58C-B3C08A354C36}"/>
    <cellStyle name="Normal 4 6 2 2 2 4 2 4" xfId="29282" xr:uid="{8A2B14CF-B03B-43F9-B2F8-40528ED48C99}"/>
    <cellStyle name="Normal 4 6 2 2 2 4 2 5" xfId="20835" xr:uid="{355909EA-FDB6-4575-A3EA-C3A338694ED9}"/>
    <cellStyle name="Normal 4 6 2 2 2 4 3" xfId="6010" xr:uid="{00000000-0005-0000-0000-000011160000}"/>
    <cellStyle name="Normal 4 6 2 2 2 4 3 2" xfId="14460" xr:uid="{FD03DC76-4F85-40EE-BC74-62CD0B095C39}"/>
    <cellStyle name="Normal 4 6 2 2 2 4 3 2 2" xfId="40634" xr:uid="{DA0F8575-4CCD-445E-973D-3AE2F4EAF1CF}"/>
    <cellStyle name="Normal 4 6 2 2 2 4 3 3" xfId="31355" xr:uid="{302E5ACC-57A2-4BCC-826D-7A0504EBBBD1}"/>
    <cellStyle name="Normal 4 6 2 2 2 4 3 4" xfId="22907" xr:uid="{338CDAEB-B1E0-4B67-8192-3ECB8BE14ABB}"/>
    <cellStyle name="Normal 4 6 2 2 2 4 4" xfId="10242" xr:uid="{9C6252DB-67ED-41AC-898E-120CFE690DCF}"/>
    <cellStyle name="Normal 4 6 2 2 2 4 4 2" xfId="36417" xr:uid="{271F9A6C-87A4-4B3D-9294-844EE1B13063}"/>
    <cellStyle name="Normal 4 6 2 2 2 4 5" xfId="27137" xr:uid="{5EB29AAC-5225-4C2B-898A-FD1D7325F82F}"/>
    <cellStyle name="Normal 4 6 2 2 2 4 6" xfId="18690" xr:uid="{D2CD9C85-D996-40F5-BA0A-C6B31A63F991}"/>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C04824AF-D40F-479F-99CE-CD732E1EB495}"/>
    <cellStyle name="Normal 4 6 2 2 2 5 2 2 2 2" xfId="43192" xr:uid="{021A3DD8-A74D-4690-878A-7FF3715B54B4}"/>
    <cellStyle name="Normal 4 6 2 2 2 5 2 2 3" xfId="33913" xr:uid="{8E8FB147-63A5-4CA2-B8C3-28C75F9027C3}"/>
    <cellStyle name="Normal 4 6 2 2 2 5 2 2 4" xfId="25465" xr:uid="{7E19708C-F665-498F-88D6-5111F1610230}"/>
    <cellStyle name="Normal 4 6 2 2 2 5 2 3" xfId="12800" xr:uid="{19B73197-5ECB-4CF1-B696-B0B76871D739}"/>
    <cellStyle name="Normal 4 6 2 2 2 5 2 3 2" xfId="38975" xr:uid="{56A4C232-322E-4F79-B520-89D8AFAAA9D7}"/>
    <cellStyle name="Normal 4 6 2 2 2 5 2 4" xfId="29695" xr:uid="{C90904EC-B6E7-447B-8F2F-966B64867DCE}"/>
    <cellStyle name="Normal 4 6 2 2 2 5 2 5" xfId="21248" xr:uid="{88F5DF40-E6CB-4D1E-83A5-9B7B2D070E09}"/>
    <cellStyle name="Normal 4 6 2 2 2 5 3" xfId="6423" xr:uid="{00000000-0005-0000-0000-000015160000}"/>
    <cellStyle name="Normal 4 6 2 2 2 5 3 2" xfId="14873" xr:uid="{6E0C122A-CC17-4FE1-9C2C-54A126C42B2E}"/>
    <cellStyle name="Normal 4 6 2 2 2 5 3 2 2" xfId="41047" xr:uid="{9B95DEB8-C2DC-4596-ACE5-34174E1C51D1}"/>
    <cellStyle name="Normal 4 6 2 2 2 5 3 3" xfId="31768" xr:uid="{6DE98474-9AC9-4E6F-923E-BCB3B503FDA7}"/>
    <cellStyle name="Normal 4 6 2 2 2 5 3 4" xfId="23320" xr:uid="{6B314C31-26C4-4A89-96AA-5C6F75775CF7}"/>
    <cellStyle name="Normal 4 6 2 2 2 5 4" xfId="10655" xr:uid="{F675FC81-C3A2-4DE6-B1FE-7FA38B851B88}"/>
    <cellStyle name="Normal 4 6 2 2 2 5 4 2" xfId="36830" xr:uid="{6F569951-FF87-48E4-BDD1-1C321187FCCE}"/>
    <cellStyle name="Normal 4 6 2 2 2 5 5" xfId="27550" xr:uid="{5F6BC4F5-DBBA-439C-A7F3-DA8A1BB0C6BE}"/>
    <cellStyle name="Normal 4 6 2 2 2 5 6" xfId="19103" xr:uid="{A2D1FE32-33C4-4EBC-A5C6-46D36590249C}"/>
    <cellStyle name="Normal 4 6 2 2 2 6" xfId="2553" xr:uid="{00000000-0005-0000-0000-000016160000}"/>
    <cellStyle name="Normal 4 6 2 2 2 6 2" xfId="6836" xr:uid="{00000000-0005-0000-0000-000017160000}"/>
    <cellStyle name="Normal 4 6 2 2 2 6 2 2" xfId="15286" xr:uid="{E5EBA12D-3163-4BB9-861D-B6B658B1CDFE}"/>
    <cellStyle name="Normal 4 6 2 2 2 6 2 2 2" xfId="41460" xr:uid="{A0B95946-1E79-42BA-B375-A2BEDDBB3E7C}"/>
    <cellStyle name="Normal 4 6 2 2 2 6 2 3" xfId="32181" xr:uid="{91025BA1-B833-43B4-BC4B-D7C4EA678690}"/>
    <cellStyle name="Normal 4 6 2 2 2 6 2 4" xfId="23733" xr:uid="{18D69B75-88A9-40EB-8201-87B23881BA9F}"/>
    <cellStyle name="Normal 4 6 2 2 2 6 3" xfId="11068" xr:uid="{2F1BF3B1-266D-4A1D-93FA-3ED55EC27491}"/>
    <cellStyle name="Normal 4 6 2 2 2 6 3 2" xfId="37243" xr:uid="{E7B062F6-20ED-4AF2-B8F3-034E58C98B8D}"/>
    <cellStyle name="Normal 4 6 2 2 2 6 4" xfId="27963" xr:uid="{30072BAA-07FC-4294-8086-D56E731DA5BE}"/>
    <cellStyle name="Normal 4 6 2 2 2 6 5" xfId="19516" xr:uid="{476689D8-4D83-42A2-93E6-3787110086F2}"/>
    <cellStyle name="Normal 4 6 2 2 2 7" xfId="4771" xr:uid="{00000000-0005-0000-0000-000018160000}"/>
    <cellStyle name="Normal 4 6 2 2 2 7 2" xfId="13221" xr:uid="{D7176E22-405B-4E6B-A3D3-AB31C4570BE7}"/>
    <cellStyle name="Normal 4 6 2 2 2 7 2 2" xfId="39395" xr:uid="{D0821952-3DC0-47AB-A12B-A88921C30689}"/>
    <cellStyle name="Normal 4 6 2 2 2 7 3" xfId="30116" xr:uid="{FFF3B09F-E346-4EF5-8C30-2CE8360EEF5C}"/>
    <cellStyle name="Normal 4 6 2 2 2 7 4" xfId="21668" xr:uid="{07E910EC-07A6-45CF-ACD9-9790A3ADAA70}"/>
    <cellStyle name="Normal 4 6 2 2 2 8" xfId="9003" xr:uid="{41B418C0-1C3D-48F0-89E9-64A825C12A62}"/>
    <cellStyle name="Normal 4 6 2 2 2 8 2" xfId="35178" xr:uid="{A729242E-28C5-4F85-9854-1691DCE0D43E}"/>
    <cellStyle name="Normal 4 6 2 2 2 9" xfId="34345" xr:uid="{EF013B73-47D9-4F64-BD53-AAF618C7125E}"/>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5A390752-B660-424D-BA66-360E56814ACB}"/>
    <cellStyle name="Normal 4 6 2 2 3 2 2 2 2" xfId="41952" xr:uid="{A546D28D-72A7-48ED-A1DD-A9C4C42FEF48}"/>
    <cellStyle name="Normal 4 6 2 2 3 2 2 3" xfId="32673" xr:uid="{0B3E76E6-CA34-4263-BC56-252EBCACD6B2}"/>
    <cellStyle name="Normal 4 6 2 2 3 2 2 4" xfId="24225" xr:uid="{B3C99454-34C6-4B07-AF5E-E798224EC0B4}"/>
    <cellStyle name="Normal 4 6 2 2 3 2 3" xfId="11560" xr:uid="{6EEEF1D1-883B-48A2-9548-000AD6CD8911}"/>
    <cellStyle name="Normal 4 6 2 2 3 2 3 2" xfId="37735" xr:uid="{D299EEB6-E07D-4386-9E78-E7DAC147E4A8}"/>
    <cellStyle name="Normal 4 6 2 2 3 2 4" xfId="28455" xr:uid="{6FA03BE9-574B-4A5C-9E82-DFA47D5A74A5}"/>
    <cellStyle name="Normal 4 6 2 2 3 2 5" xfId="20008" xr:uid="{633D378C-6A56-41E3-8CCA-92AEB76E5C83}"/>
    <cellStyle name="Normal 4 6 2 2 3 3" xfId="5183" xr:uid="{00000000-0005-0000-0000-00001C160000}"/>
    <cellStyle name="Normal 4 6 2 2 3 3 2" xfId="13633" xr:uid="{2882123D-45CE-4EFB-B87D-B5B8EA5A2660}"/>
    <cellStyle name="Normal 4 6 2 2 3 3 2 2" xfId="39807" xr:uid="{D4FBFAA7-1116-4801-AB58-37C2EC7C75C3}"/>
    <cellStyle name="Normal 4 6 2 2 3 3 3" xfId="30528" xr:uid="{6C2802B6-F500-44D1-BFA6-C23543C89880}"/>
    <cellStyle name="Normal 4 6 2 2 3 3 4" xfId="22080" xr:uid="{905A1CFA-14EE-4348-9075-023988A18544}"/>
    <cellStyle name="Normal 4 6 2 2 3 4" xfId="9415" xr:uid="{DA698AA8-6009-4FC5-90F7-31B3E632DF23}"/>
    <cellStyle name="Normal 4 6 2 2 3 4 2" xfId="35590" xr:uid="{2C18AAA6-EC55-4FF0-B16F-5BDC1AE6102D}"/>
    <cellStyle name="Normal 4 6 2 2 3 5" xfId="34762" xr:uid="{946F3491-25E2-4EE1-87AE-16A5C784AC68}"/>
    <cellStyle name="Normal 4 6 2 2 3 6" xfId="26310" xr:uid="{A6559C04-4ACB-4BAF-96E6-10EEC568C60E}"/>
    <cellStyle name="Normal 4 6 2 2 3 7" xfId="17863" xr:uid="{EF1E15DA-C62B-45B2-8784-534FD29541B1}"/>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226B0373-C17F-479D-AD8A-73B5CE05823A}"/>
    <cellStyle name="Normal 4 6 2 2 4 2 2 2 2" xfId="42365" xr:uid="{E849F646-3BA3-4141-8205-AB0DA3E521A7}"/>
    <cellStyle name="Normal 4 6 2 2 4 2 2 3" xfId="33086" xr:uid="{9B3383CC-C555-43C6-8F82-74AB157490D7}"/>
    <cellStyle name="Normal 4 6 2 2 4 2 2 4" xfId="24638" xr:uid="{AAC390F4-7843-4CE0-AE5A-0571D99E3ACF}"/>
    <cellStyle name="Normal 4 6 2 2 4 2 3" xfId="11973" xr:uid="{56DCC4EE-CC76-4D0D-AF24-1745D358EDAA}"/>
    <cellStyle name="Normal 4 6 2 2 4 2 3 2" xfId="38148" xr:uid="{8FDA62D9-95C4-46EF-AFA8-0F304A632A59}"/>
    <cellStyle name="Normal 4 6 2 2 4 2 4" xfId="28868" xr:uid="{B1B0F966-632E-4F66-B9AB-E276EEE720A5}"/>
    <cellStyle name="Normal 4 6 2 2 4 2 5" xfId="20421" xr:uid="{F0F004FB-A017-41E8-9266-83E04B9F29FA}"/>
    <cellStyle name="Normal 4 6 2 2 4 3" xfId="5596" xr:uid="{00000000-0005-0000-0000-000020160000}"/>
    <cellStyle name="Normal 4 6 2 2 4 3 2" xfId="14046" xr:uid="{A00C334C-F13A-4A90-92A2-B39F21AED8DE}"/>
    <cellStyle name="Normal 4 6 2 2 4 3 2 2" xfId="40220" xr:uid="{1803D122-430D-437D-B1F4-98668CA08A11}"/>
    <cellStyle name="Normal 4 6 2 2 4 3 3" xfId="30941" xr:uid="{2F1228A0-7F1D-4F96-B44D-FEB25F69597C}"/>
    <cellStyle name="Normal 4 6 2 2 4 3 4" xfId="22493" xr:uid="{E1F2D75E-5CA9-4C92-A780-7F85EE0D0D30}"/>
    <cellStyle name="Normal 4 6 2 2 4 4" xfId="9828" xr:uid="{B1AC0736-E01A-48E9-85AF-F7362205E06E}"/>
    <cellStyle name="Normal 4 6 2 2 4 4 2" xfId="36003" xr:uid="{8E6671C6-87F0-46C7-BE69-E79D392DE94D}"/>
    <cellStyle name="Normal 4 6 2 2 4 5" xfId="26723" xr:uid="{8F964538-7D82-4AD6-90D9-9B43FC71E9DA}"/>
    <cellStyle name="Normal 4 6 2 2 4 6" xfId="18276" xr:uid="{583CDC04-E63C-4C87-9966-F1AEBE5A0D6D}"/>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5BAF9361-6B1F-48F7-9253-AEA70CF3E4F7}"/>
    <cellStyle name="Normal 4 6 2 2 5 2 2 2 2" xfId="42778" xr:uid="{D6ACDBD8-5712-4B79-9925-2CA6E195925C}"/>
    <cellStyle name="Normal 4 6 2 2 5 2 2 3" xfId="33499" xr:uid="{FD74A0E5-037C-469D-8C9D-9E66F2010259}"/>
    <cellStyle name="Normal 4 6 2 2 5 2 2 4" xfId="25051" xr:uid="{CBA11F60-0DBA-4A05-91D2-16ED68FDAB9D}"/>
    <cellStyle name="Normal 4 6 2 2 5 2 3" xfId="12386" xr:uid="{DCDBFC2F-B0E3-479E-8BB1-ADF123D9B578}"/>
    <cellStyle name="Normal 4 6 2 2 5 2 3 2" xfId="38561" xr:uid="{8F089B33-5CA9-4591-A8E3-630DD6ABB27E}"/>
    <cellStyle name="Normal 4 6 2 2 5 2 4" xfId="29281" xr:uid="{1C77036C-DD30-4B55-B62B-AE42B239C32D}"/>
    <cellStyle name="Normal 4 6 2 2 5 2 5" xfId="20834" xr:uid="{BB55A34A-1363-4A18-A943-9228D0FF63AE}"/>
    <cellStyle name="Normal 4 6 2 2 5 3" xfId="6009" xr:uid="{00000000-0005-0000-0000-000024160000}"/>
    <cellStyle name="Normal 4 6 2 2 5 3 2" xfId="14459" xr:uid="{76218B08-C304-4C65-90EE-631FC36A8595}"/>
    <cellStyle name="Normal 4 6 2 2 5 3 2 2" xfId="40633" xr:uid="{50736BC2-7AB2-478C-A169-2FAD26C74501}"/>
    <cellStyle name="Normal 4 6 2 2 5 3 3" xfId="31354" xr:uid="{92C0512C-982F-4568-AA93-B5FA2EBA4F9A}"/>
    <cellStyle name="Normal 4 6 2 2 5 3 4" xfId="22906" xr:uid="{DF5D822E-07E9-426F-9F20-7E410CF777AB}"/>
    <cellStyle name="Normal 4 6 2 2 5 4" xfId="10241" xr:uid="{7D6F9F74-8A5D-44E3-B984-080426B879EC}"/>
    <cellStyle name="Normal 4 6 2 2 5 4 2" xfId="36416" xr:uid="{0FA45184-7FED-45B1-9031-0D1FA4E6A251}"/>
    <cellStyle name="Normal 4 6 2 2 5 5" xfId="27136" xr:uid="{4A22D9F5-879B-4008-A413-4A679AB59C6E}"/>
    <cellStyle name="Normal 4 6 2 2 5 6" xfId="18689" xr:uid="{6C8454A6-04B4-4D78-969E-50A07646187C}"/>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13960B5F-76AC-43FA-8748-073B0D2278CB}"/>
    <cellStyle name="Normal 4 6 2 2 6 2 2 2 2" xfId="43191" xr:uid="{1E69A78B-E980-4A9A-B8E5-1A7CEEBA25D6}"/>
    <cellStyle name="Normal 4 6 2 2 6 2 2 3" xfId="33912" xr:uid="{83CCE05B-6CB4-44A1-B742-992BE23D1CCC}"/>
    <cellStyle name="Normal 4 6 2 2 6 2 2 4" xfId="25464" xr:uid="{B56BA7BF-CF13-4692-B629-E2F48F757E3C}"/>
    <cellStyle name="Normal 4 6 2 2 6 2 3" xfId="12799" xr:uid="{1D435E9E-A719-4E3A-BC34-DD60E243531E}"/>
    <cellStyle name="Normal 4 6 2 2 6 2 3 2" xfId="38974" xr:uid="{6453D626-ABF6-489F-8C99-8858F1A878AF}"/>
    <cellStyle name="Normal 4 6 2 2 6 2 4" xfId="29694" xr:uid="{E8E38F6D-33AC-4040-9D4A-F8D7F98689C2}"/>
    <cellStyle name="Normal 4 6 2 2 6 2 5" xfId="21247" xr:uid="{946A47BD-F777-4317-957B-8398890AB4E9}"/>
    <cellStyle name="Normal 4 6 2 2 6 3" xfId="6422" xr:uid="{00000000-0005-0000-0000-000028160000}"/>
    <cellStyle name="Normal 4 6 2 2 6 3 2" xfId="14872" xr:uid="{95B9E932-23F0-4BB0-9078-836CCC076FDB}"/>
    <cellStyle name="Normal 4 6 2 2 6 3 2 2" xfId="41046" xr:uid="{67E3E7EF-02BD-4699-B7FB-387A00C9B982}"/>
    <cellStyle name="Normal 4 6 2 2 6 3 3" xfId="31767" xr:uid="{4EF862A2-317F-46B0-9D1A-B0F875BC7F21}"/>
    <cellStyle name="Normal 4 6 2 2 6 3 4" xfId="23319" xr:uid="{937C11E3-DC32-4368-94EC-49BBDD89B950}"/>
    <cellStyle name="Normal 4 6 2 2 6 4" xfId="10654" xr:uid="{6A0D5EA3-84DA-4022-9F03-5EF5878DF408}"/>
    <cellStyle name="Normal 4 6 2 2 6 4 2" xfId="36829" xr:uid="{1A1BA2C5-1462-4C94-81A9-573D1A1582B4}"/>
    <cellStyle name="Normal 4 6 2 2 6 5" xfId="27549" xr:uid="{701CF6D0-1B0B-44E7-8AD3-7C569867B16A}"/>
    <cellStyle name="Normal 4 6 2 2 6 6" xfId="19102" xr:uid="{E422F555-E4DD-4471-8378-6172087802DA}"/>
    <cellStyle name="Normal 4 6 2 2 7" xfId="2552" xr:uid="{00000000-0005-0000-0000-000029160000}"/>
    <cellStyle name="Normal 4 6 2 2 7 2" xfId="6835" xr:uid="{00000000-0005-0000-0000-00002A160000}"/>
    <cellStyle name="Normal 4 6 2 2 7 2 2" xfId="15285" xr:uid="{CEFB0EF3-9BBA-4C0B-A399-76A0E2747126}"/>
    <cellStyle name="Normal 4 6 2 2 7 2 2 2" xfId="41459" xr:uid="{8640AE59-016E-4E6F-A563-70D75D0540F4}"/>
    <cellStyle name="Normal 4 6 2 2 7 2 3" xfId="32180" xr:uid="{BF06B081-3D64-439D-AA95-29915453B69E}"/>
    <cellStyle name="Normal 4 6 2 2 7 2 4" xfId="23732" xr:uid="{76D39A7D-94E4-4F86-8D62-8616EE2E5B9D}"/>
    <cellStyle name="Normal 4 6 2 2 7 3" xfId="11067" xr:uid="{1B9854EE-E031-4465-A126-BA04D1F0B837}"/>
    <cellStyle name="Normal 4 6 2 2 7 3 2" xfId="37242" xr:uid="{37A3B6A6-5E3F-4E9B-8E43-E3501F781FB5}"/>
    <cellStyle name="Normal 4 6 2 2 7 4" xfId="27962" xr:uid="{D6B4C42F-C6A6-4540-969D-74A98447B4E4}"/>
    <cellStyle name="Normal 4 6 2 2 7 5" xfId="19515" xr:uid="{FD2849C8-0C39-44BA-8B2A-BE846BA25E3E}"/>
    <cellStyle name="Normal 4 6 2 2 8" xfId="4770" xr:uid="{00000000-0005-0000-0000-00002B160000}"/>
    <cellStyle name="Normal 4 6 2 2 8 2" xfId="13220" xr:uid="{931237C0-2A24-4FEF-A573-C260D838D467}"/>
    <cellStyle name="Normal 4 6 2 2 8 2 2" xfId="39394" xr:uid="{ADCEE7C5-8A34-49F7-BBEF-9D1A3A524F71}"/>
    <cellStyle name="Normal 4 6 2 2 8 3" xfId="30115" xr:uid="{0C7305CD-3874-4F2E-B1E2-2794202A1EBA}"/>
    <cellStyle name="Normal 4 6 2 2 8 4" xfId="21667" xr:uid="{B35E1061-B7F2-4057-A478-554589AC4204}"/>
    <cellStyle name="Normal 4 6 2 2 9" xfId="9002" xr:uid="{259A3E58-34AF-4ECB-B171-D23AC2D8FA57}"/>
    <cellStyle name="Normal 4 6 2 2 9 2" xfId="35177" xr:uid="{7A2630AC-A9B8-4F94-BFC8-0C13FEE17A4D}"/>
    <cellStyle name="Normal 4 6 2 3" xfId="399" xr:uid="{00000000-0005-0000-0000-00002C160000}"/>
    <cellStyle name="Normal 4 6 2 3 10" xfId="25899" xr:uid="{535A90DC-7D1E-4FEE-84D7-FD618D043051}"/>
    <cellStyle name="Normal 4 6 2 3 11" xfId="17452" xr:uid="{BC2F273D-1D40-4A86-B164-2602ED15EEF1}"/>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3E46C2FB-DC75-4F03-984F-F5687BCC1298}"/>
    <cellStyle name="Normal 4 6 2 3 2 2 2 2 2" xfId="41954" xr:uid="{4EBC48A5-3DD1-45C6-ACF5-CBC75CA6CFDF}"/>
    <cellStyle name="Normal 4 6 2 3 2 2 2 3" xfId="32675" xr:uid="{C1114251-A206-4094-89F4-3601124EBA72}"/>
    <cellStyle name="Normal 4 6 2 3 2 2 2 4" xfId="24227" xr:uid="{E999187A-5EC1-41E6-A9E4-A0C7EC98A2E9}"/>
    <cellStyle name="Normal 4 6 2 3 2 2 3" xfId="11562" xr:uid="{0FE9EEAD-56F9-4884-A10D-2DDBC68C2058}"/>
    <cellStyle name="Normal 4 6 2 3 2 2 3 2" xfId="37737" xr:uid="{86B24C07-85B1-4CF4-B519-219EC4D3C92B}"/>
    <cellStyle name="Normal 4 6 2 3 2 2 4" xfId="28457" xr:uid="{E95B9024-2185-4819-8E2B-FFD020EACF11}"/>
    <cellStyle name="Normal 4 6 2 3 2 2 5" xfId="20010" xr:uid="{B1B4C3D6-1B3B-4328-8AFC-35E1EF3D6F2B}"/>
    <cellStyle name="Normal 4 6 2 3 2 3" xfId="5185" xr:uid="{00000000-0005-0000-0000-000030160000}"/>
    <cellStyle name="Normal 4 6 2 3 2 3 2" xfId="13635" xr:uid="{E3B4228E-36E7-48EE-B683-7D0670F79199}"/>
    <cellStyle name="Normal 4 6 2 3 2 3 2 2" xfId="39809" xr:uid="{A3C88100-3838-46B0-A096-E75E1205DFE6}"/>
    <cellStyle name="Normal 4 6 2 3 2 3 3" xfId="30530" xr:uid="{95ADCA38-53EB-41E5-A922-6EA17BEAE3E7}"/>
    <cellStyle name="Normal 4 6 2 3 2 3 4" xfId="22082" xr:uid="{05B318CC-A821-4E82-B590-059D419AD56F}"/>
    <cellStyle name="Normal 4 6 2 3 2 4" xfId="9417" xr:uid="{1D5AB225-378E-448F-8878-1DDB1858B286}"/>
    <cellStyle name="Normal 4 6 2 3 2 4 2" xfId="35592" xr:uid="{D69B617A-F0DB-4694-B31A-A5F62AC9FC80}"/>
    <cellStyle name="Normal 4 6 2 3 2 5" xfId="34764" xr:uid="{2ACFFAB9-B0E0-4BD5-A205-726016A98330}"/>
    <cellStyle name="Normal 4 6 2 3 2 6" xfId="26312" xr:uid="{9B0799B8-7083-45F4-823D-DCE069F5D309}"/>
    <cellStyle name="Normal 4 6 2 3 2 7" xfId="17865" xr:uid="{5B22E7FB-D042-4702-A8B4-F5243112638D}"/>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95CB67FF-4B32-4C16-88D1-FDF298D95D6D}"/>
    <cellStyle name="Normal 4 6 2 3 3 2 2 2 2" xfId="42367" xr:uid="{75D6ECF8-BE6A-4CA3-811C-FF6DCB21FF77}"/>
    <cellStyle name="Normal 4 6 2 3 3 2 2 3" xfId="33088" xr:uid="{46965915-B5FF-4D48-AD15-3D355A8DB413}"/>
    <cellStyle name="Normal 4 6 2 3 3 2 2 4" xfId="24640" xr:uid="{0609E828-3B1C-4336-B423-ED86F66A5AE1}"/>
    <cellStyle name="Normal 4 6 2 3 3 2 3" xfId="11975" xr:uid="{E7639ABA-F306-43CA-B6B0-18F7071A3F8E}"/>
    <cellStyle name="Normal 4 6 2 3 3 2 3 2" xfId="38150" xr:uid="{0DBC22ED-7D44-4E20-A172-A6728D43F60D}"/>
    <cellStyle name="Normal 4 6 2 3 3 2 4" xfId="28870" xr:uid="{D6B9E8B7-996A-4EDD-94A5-57DC58BA3C64}"/>
    <cellStyle name="Normal 4 6 2 3 3 2 5" xfId="20423" xr:uid="{D0EC6E5C-E874-4907-8884-7BADD334907B}"/>
    <cellStyle name="Normal 4 6 2 3 3 3" xfId="5598" xr:uid="{00000000-0005-0000-0000-000034160000}"/>
    <cellStyle name="Normal 4 6 2 3 3 3 2" xfId="14048" xr:uid="{B298E0F7-EE68-4B86-B076-F0A5B96F2A66}"/>
    <cellStyle name="Normal 4 6 2 3 3 3 2 2" xfId="40222" xr:uid="{48B4D056-C588-4D40-B872-865E5E98F33A}"/>
    <cellStyle name="Normal 4 6 2 3 3 3 3" xfId="30943" xr:uid="{5E944CA9-B910-4609-8D8A-B0EAFCAAFAA0}"/>
    <cellStyle name="Normal 4 6 2 3 3 3 4" xfId="22495" xr:uid="{EDDF95F5-0B41-4126-BDB3-B46D91EEFC90}"/>
    <cellStyle name="Normal 4 6 2 3 3 4" xfId="9830" xr:uid="{6691D473-66CD-4E24-8AAB-63AC70A965BF}"/>
    <cellStyle name="Normal 4 6 2 3 3 4 2" xfId="36005" xr:uid="{71EEA9A4-7969-4331-8F44-3623D61FDD74}"/>
    <cellStyle name="Normal 4 6 2 3 3 5" xfId="26725" xr:uid="{A26C066C-7225-4224-A378-DA6EF409B5EC}"/>
    <cellStyle name="Normal 4 6 2 3 3 6" xfId="18278" xr:uid="{62C8CF03-8851-4370-9464-93FFFA91DEEA}"/>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A177600A-FBBE-44D4-9968-0217D3BD7293}"/>
    <cellStyle name="Normal 4 6 2 3 4 2 2 2 2" xfId="42780" xr:uid="{C55BF542-9755-4A76-A93B-41C6EBFAD61C}"/>
    <cellStyle name="Normal 4 6 2 3 4 2 2 3" xfId="33501" xr:uid="{B0C7501B-EEF9-4007-8468-0BCC6524CDD0}"/>
    <cellStyle name="Normal 4 6 2 3 4 2 2 4" xfId="25053" xr:uid="{9C4EC1E0-049C-4B0E-8CBF-F562AEFB5FC6}"/>
    <cellStyle name="Normal 4 6 2 3 4 2 3" xfId="12388" xr:uid="{57DAAA35-06BA-4121-A1B7-0A97B63D7A92}"/>
    <cellStyle name="Normal 4 6 2 3 4 2 3 2" xfId="38563" xr:uid="{E143DDCE-386E-45CF-9594-BD9F5DED756F}"/>
    <cellStyle name="Normal 4 6 2 3 4 2 4" xfId="29283" xr:uid="{8DF5716D-E97B-44A9-8EA9-C6E9CA682DAD}"/>
    <cellStyle name="Normal 4 6 2 3 4 2 5" xfId="20836" xr:uid="{D7F522EB-9D9F-46DA-B7BF-833DBF54831C}"/>
    <cellStyle name="Normal 4 6 2 3 4 3" xfId="6011" xr:uid="{00000000-0005-0000-0000-000038160000}"/>
    <cellStyle name="Normal 4 6 2 3 4 3 2" xfId="14461" xr:uid="{6B17493D-F458-482C-BEDB-99D4FA8D3381}"/>
    <cellStyle name="Normal 4 6 2 3 4 3 2 2" xfId="40635" xr:uid="{F067AB93-2EC7-4622-8048-07D6F7182529}"/>
    <cellStyle name="Normal 4 6 2 3 4 3 3" xfId="31356" xr:uid="{1F6331D7-E3CD-4FE2-B39A-CE51431BA874}"/>
    <cellStyle name="Normal 4 6 2 3 4 3 4" xfId="22908" xr:uid="{00A75A18-3388-421E-BC0E-5055682CB204}"/>
    <cellStyle name="Normal 4 6 2 3 4 4" xfId="10243" xr:uid="{F95C96F8-7017-48FA-A924-50C1FA7EED5A}"/>
    <cellStyle name="Normal 4 6 2 3 4 4 2" xfId="36418" xr:uid="{E6DB4C3F-ED40-4388-8338-5CFA651D9B9C}"/>
    <cellStyle name="Normal 4 6 2 3 4 5" xfId="27138" xr:uid="{B1D90215-5DE7-49DB-A4E6-867BAAA5B9E5}"/>
    <cellStyle name="Normal 4 6 2 3 4 6" xfId="18691" xr:uid="{3D1D7826-D431-4211-94F9-C829AE3CE56C}"/>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C209DE9E-9CE9-4B13-8B83-EB2911AD1D24}"/>
    <cellStyle name="Normal 4 6 2 3 5 2 2 2 2" xfId="43193" xr:uid="{0B201C6F-3FB6-4AB5-AD4A-81B6A91850C4}"/>
    <cellStyle name="Normal 4 6 2 3 5 2 2 3" xfId="33914" xr:uid="{D53A6DED-7B08-41A1-8F32-80979F0F1177}"/>
    <cellStyle name="Normal 4 6 2 3 5 2 2 4" xfId="25466" xr:uid="{94F59BB1-F1FD-48A0-988A-0700504F70AF}"/>
    <cellStyle name="Normal 4 6 2 3 5 2 3" xfId="12801" xr:uid="{38ACB9D5-6CC3-43F1-8ED5-5C8577726C86}"/>
    <cellStyle name="Normal 4 6 2 3 5 2 3 2" xfId="38976" xr:uid="{89D3136F-684C-4DDA-BAD3-69C0D66DD4DF}"/>
    <cellStyle name="Normal 4 6 2 3 5 2 4" xfId="29696" xr:uid="{C9B59229-5A66-4C7B-8C2C-CC45BE5783B6}"/>
    <cellStyle name="Normal 4 6 2 3 5 2 5" xfId="21249" xr:uid="{B80F3073-828A-4443-8B55-381B1BC0B82D}"/>
    <cellStyle name="Normal 4 6 2 3 5 3" xfId="6424" xr:uid="{00000000-0005-0000-0000-00003C160000}"/>
    <cellStyle name="Normal 4 6 2 3 5 3 2" xfId="14874" xr:uid="{11DDB6BF-DB11-4AD9-9647-848933D6A4D4}"/>
    <cellStyle name="Normal 4 6 2 3 5 3 2 2" xfId="41048" xr:uid="{5A8B9EAE-A5F6-4A71-BDEE-6214F29CEEB7}"/>
    <cellStyle name="Normal 4 6 2 3 5 3 3" xfId="31769" xr:uid="{D6E7E596-BC77-4390-8B1C-73B3443DE412}"/>
    <cellStyle name="Normal 4 6 2 3 5 3 4" xfId="23321" xr:uid="{41DD6B88-A8D8-44BD-846A-B552758C0E8E}"/>
    <cellStyle name="Normal 4 6 2 3 5 4" xfId="10656" xr:uid="{E66C4199-36DA-4CA2-AD8D-187976B1F08B}"/>
    <cellStyle name="Normal 4 6 2 3 5 4 2" xfId="36831" xr:uid="{9CF4BC86-3547-4C81-B4AF-65F9059E91B6}"/>
    <cellStyle name="Normal 4 6 2 3 5 5" xfId="27551" xr:uid="{04ABE44D-36C9-4047-8BF1-18BCD348E833}"/>
    <cellStyle name="Normal 4 6 2 3 5 6" xfId="19104" xr:uid="{05825FBB-8253-4735-AFBA-680B86956A09}"/>
    <cellStyle name="Normal 4 6 2 3 6" xfId="2554" xr:uid="{00000000-0005-0000-0000-00003D160000}"/>
    <cellStyle name="Normal 4 6 2 3 6 2" xfId="6837" xr:uid="{00000000-0005-0000-0000-00003E160000}"/>
    <cellStyle name="Normal 4 6 2 3 6 2 2" xfId="15287" xr:uid="{985C2205-B513-4AC0-A865-11163AD6F623}"/>
    <cellStyle name="Normal 4 6 2 3 6 2 2 2" xfId="41461" xr:uid="{32FED088-8925-47C6-8A89-BF91F841A646}"/>
    <cellStyle name="Normal 4 6 2 3 6 2 3" xfId="32182" xr:uid="{0ECDFB38-2B74-4FE6-91E1-C27006E53007}"/>
    <cellStyle name="Normal 4 6 2 3 6 2 4" xfId="23734" xr:uid="{BEA00144-4A39-4803-BD89-EEE8240DC04B}"/>
    <cellStyle name="Normal 4 6 2 3 6 3" xfId="11069" xr:uid="{9D626FC6-229B-4D88-BDE3-DD87A02A67D5}"/>
    <cellStyle name="Normal 4 6 2 3 6 3 2" xfId="37244" xr:uid="{FCFD8DC1-9636-43E1-A9A9-E14166862BF0}"/>
    <cellStyle name="Normal 4 6 2 3 6 4" xfId="27964" xr:uid="{B3FDED61-F95C-41AB-8F84-4058972D6245}"/>
    <cellStyle name="Normal 4 6 2 3 6 5" xfId="19517" xr:uid="{35353B08-588D-49B1-BB93-256E70A454D9}"/>
    <cellStyle name="Normal 4 6 2 3 7" xfId="4772" xr:uid="{00000000-0005-0000-0000-00003F160000}"/>
    <cellStyle name="Normal 4 6 2 3 7 2" xfId="13222" xr:uid="{DBC21093-0911-4CAC-BD44-80BBC2FFC848}"/>
    <cellStyle name="Normal 4 6 2 3 7 2 2" xfId="39396" xr:uid="{B3CD469F-CA71-4AC0-AC99-7E2BDADE38C5}"/>
    <cellStyle name="Normal 4 6 2 3 7 3" xfId="30117" xr:uid="{7514DB56-A89D-4BFB-8C5E-1CE456899673}"/>
    <cellStyle name="Normal 4 6 2 3 7 4" xfId="21669" xr:uid="{A50C19B9-45D6-4DFD-A8D1-ACC6552113C4}"/>
    <cellStyle name="Normal 4 6 2 3 8" xfId="9004" xr:uid="{F204E8DB-4AED-48E8-804A-1D45BEED189A}"/>
    <cellStyle name="Normal 4 6 2 3 8 2" xfId="35179" xr:uid="{3CB14FD3-FE1A-4C62-9A3C-877D63C67D79}"/>
    <cellStyle name="Normal 4 6 2 3 9" xfId="34346" xr:uid="{6BB0AA04-F672-44D0-B5A7-81F9ADEA35B1}"/>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6864D5F1-8062-4BF2-AFD3-3498E55A2648}"/>
    <cellStyle name="Normal 4 6 2 4 2 2 2 2" xfId="41951" xr:uid="{33C11543-C13E-464E-AD6C-72AD24330FC0}"/>
    <cellStyle name="Normal 4 6 2 4 2 2 3" xfId="32672" xr:uid="{A8404136-5F7C-4E7A-91BF-11C388981E79}"/>
    <cellStyle name="Normal 4 6 2 4 2 2 4" xfId="24224" xr:uid="{59EADF22-5EC1-490F-80B2-60F7C50E1077}"/>
    <cellStyle name="Normal 4 6 2 4 2 3" xfId="11559" xr:uid="{7CF7A70A-A090-4A04-A03F-A812B20DDE28}"/>
    <cellStyle name="Normal 4 6 2 4 2 3 2" xfId="37734" xr:uid="{7992CDA6-00D0-490C-A2A8-5FC4479EB251}"/>
    <cellStyle name="Normal 4 6 2 4 2 4" xfId="28454" xr:uid="{9EE73341-EED3-4AC6-A87C-5B53E98DE709}"/>
    <cellStyle name="Normal 4 6 2 4 2 5" xfId="20007" xr:uid="{28A87804-F2B9-4E43-B608-E81FB49FB2D9}"/>
    <cellStyle name="Normal 4 6 2 4 3" xfId="5182" xr:uid="{00000000-0005-0000-0000-000043160000}"/>
    <cellStyle name="Normal 4 6 2 4 3 2" xfId="13632" xr:uid="{9E030E29-2CC5-44AB-A74C-4632FB88036A}"/>
    <cellStyle name="Normal 4 6 2 4 3 2 2" xfId="39806" xr:uid="{331287B1-A566-40DD-867D-02F9AA14E0BE}"/>
    <cellStyle name="Normal 4 6 2 4 3 3" xfId="30527" xr:uid="{461AD137-CADC-4E34-ABB5-E21CCE20C8CB}"/>
    <cellStyle name="Normal 4 6 2 4 3 4" xfId="22079" xr:uid="{C22C5D79-9EE5-49A7-BF15-7A870C673950}"/>
    <cellStyle name="Normal 4 6 2 4 4" xfId="9414" xr:uid="{0EA23222-F6F2-409F-AB08-462B04C7FD3C}"/>
    <cellStyle name="Normal 4 6 2 4 4 2" xfId="35589" xr:uid="{16D2AA68-C81A-47C9-B67D-B4BA9956F441}"/>
    <cellStyle name="Normal 4 6 2 4 5" xfId="34761" xr:uid="{14890D58-5269-4727-9BCC-B71F14D0FAD4}"/>
    <cellStyle name="Normal 4 6 2 4 6" xfId="26309" xr:uid="{25B95F5E-19B7-4EC8-B095-42E700D4A8F6}"/>
    <cellStyle name="Normal 4 6 2 4 7" xfId="17862" xr:uid="{0E4EFBFD-8E63-44E1-AD79-1F15BDF868BB}"/>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03A3EB43-0A63-4ED3-BD75-87EA9375FC2F}"/>
    <cellStyle name="Normal 4 6 2 5 2 2 2 2" xfId="42364" xr:uid="{234F981A-A16D-404F-A341-C8A50E8A6B28}"/>
    <cellStyle name="Normal 4 6 2 5 2 2 3" xfId="33085" xr:uid="{0B7E902F-A0E5-4F4E-9875-1C7FA6573A91}"/>
    <cellStyle name="Normal 4 6 2 5 2 2 4" xfId="24637" xr:uid="{DA27584C-4CB2-463B-AEEF-8EC0635F0D98}"/>
    <cellStyle name="Normal 4 6 2 5 2 3" xfId="11972" xr:uid="{F3979036-C27E-4EE1-A7F0-E1C15DEDD763}"/>
    <cellStyle name="Normal 4 6 2 5 2 3 2" xfId="38147" xr:uid="{07699C51-7393-4783-A31F-E3BE1DB83402}"/>
    <cellStyle name="Normal 4 6 2 5 2 4" xfId="28867" xr:uid="{D19DA2B3-2EE9-46B2-9BE2-5633EA1868AA}"/>
    <cellStyle name="Normal 4 6 2 5 2 5" xfId="20420" xr:uid="{13F1E202-6B0B-4C70-80A1-B92216D9AD28}"/>
    <cellStyle name="Normal 4 6 2 5 3" xfId="5595" xr:uid="{00000000-0005-0000-0000-000047160000}"/>
    <cellStyle name="Normal 4 6 2 5 3 2" xfId="14045" xr:uid="{9D6B6B52-030E-4ECB-ABE4-EF56113E9255}"/>
    <cellStyle name="Normal 4 6 2 5 3 2 2" xfId="40219" xr:uid="{6D8CE327-51CE-441E-BA18-F35068B16E6B}"/>
    <cellStyle name="Normal 4 6 2 5 3 3" xfId="30940" xr:uid="{71E69AFE-F9DB-457D-9F8B-07965C52F462}"/>
    <cellStyle name="Normal 4 6 2 5 3 4" xfId="22492" xr:uid="{C98443A4-EDCB-4EFD-8D8C-E6146F2031B3}"/>
    <cellStyle name="Normal 4 6 2 5 4" xfId="9827" xr:uid="{AD4C98CE-315B-4130-9953-5128D7855CB2}"/>
    <cellStyle name="Normal 4 6 2 5 4 2" xfId="36002" xr:uid="{E57B2DB7-9434-46B0-9363-C2E24B7452CF}"/>
    <cellStyle name="Normal 4 6 2 5 5" xfId="26722" xr:uid="{48779F72-22F8-4669-AC6A-A6D3E674D5DD}"/>
    <cellStyle name="Normal 4 6 2 5 6" xfId="18275" xr:uid="{384005CC-A6A8-4678-AD18-E2D63AA9181F}"/>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5CD63D0E-F194-40F0-AFC0-CA97DE0276EF}"/>
    <cellStyle name="Normal 4 6 2 6 2 2 2 2" xfId="42777" xr:uid="{69FC1DFA-AEEF-4DD8-9EBE-BDA4512BC07E}"/>
    <cellStyle name="Normal 4 6 2 6 2 2 3" xfId="33498" xr:uid="{D8A9DD0D-9889-456E-8272-EE4D86C75340}"/>
    <cellStyle name="Normal 4 6 2 6 2 2 4" xfId="25050" xr:uid="{755A2325-4F96-42C5-8869-F5637F398AE5}"/>
    <cellStyle name="Normal 4 6 2 6 2 3" xfId="12385" xr:uid="{9A4108C4-5D9E-4DDD-9FFA-A444794E6C7C}"/>
    <cellStyle name="Normal 4 6 2 6 2 3 2" xfId="38560" xr:uid="{02DE4FA0-E54F-4B0E-BA40-E21BA04916DD}"/>
    <cellStyle name="Normal 4 6 2 6 2 4" xfId="29280" xr:uid="{E7852FCA-FB70-495B-91DD-2A8DAA818727}"/>
    <cellStyle name="Normal 4 6 2 6 2 5" xfId="20833" xr:uid="{F612DDCA-0860-4AE3-82C6-0B5A3E7B12F2}"/>
    <cellStyle name="Normal 4 6 2 6 3" xfId="6008" xr:uid="{00000000-0005-0000-0000-00004B160000}"/>
    <cellStyle name="Normal 4 6 2 6 3 2" xfId="14458" xr:uid="{D89D8283-6260-4B0F-B23F-C0ABCE8F08BF}"/>
    <cellStyle name="Normal 4 6 2 6 3 2 2" xfId="40632" xr:uid="{4C9ECB02-094E-427B-9398-94F756608FA8}"/>
    <cellStyle name="Normal 4 6 2 6 3 3" xfId="31353" xr:uid="{B787438D-8391-48A8-B8CF-15991CAB65EA}"/>
    <cellStyle name="Normal 4 6 2 6 3 4" xfId="22905" xr:uid="{04F1D5B2-39F2-4649-9628-54491EC59BE4}"/>
    <cellStyle name="Normal 4 6 2 6 4" xfId="10240" xr:uid="{B93778AE-A56E-4BFC-B32B-C0E466BFE955}"/>
    <cellStyle name="Normal 4 6 2 6 4 2" xfId="36415" xr:uid="{64743746-0E5F-4B9C-AF32-20FF5C1C3BD2}"/>
    <cellStyle name="Normal 4 6 2 6 5" xfId="27135" xr:uid="{8FF53EA7-41EE-4378-B81D-EE87C0785AC5}"/>
    <cellStyle name="Normal 4 6 2 6 6" xfId="18688" xr:uid="{54498E63-AB05-41A6-89C5-33864750D05F}"/>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504BA76F-36C7-4327-ACEC-347B05770858}"/>
    <cellStyle name="Normal 4 6 2 7 2 2 2 2" xfId="43190" xr:uid="{7B1C8438-FA52-440C-94DD-B162D92BDAA1}"/>
    <cellStyle name="Normal 4 6 2 7 2 2 3" xfId="33911" xr:uid="{AB0E85C0-5208-4D5D-8AB9-BCA22E1289E4}"/>
    <cellStyle name="Normal 4 6 2 7 2 2 4" xfId="25463" xr:uid="{E0CB6455-DCDF-47DB-B05B-ED186F252BC8}"/>
    <cellStyle name="Normal 4 6 2 7 2 3" xfId="12798" xr:uid="{DBBE0B12-2F2E-4AD3-AF4B-FCE91D6AB22A}"/>
    <cellStyle name="Normal 4 6 2 7 2 3 2" xfId="38973" xr:uid="{72FB28F0-A184-4711-B976-254C0DE792A5}"/>
    <cellStyle name="Normal 4 6 2 7 2 4" xfId="29693" xr:uid="{A507E438-FDC9-432B-9E62-8FFA8601A682}"/>
    <cellStyle name="Normal 4 6 2 7 2 5" xfId="21246" xr:uid="{46C0C5CF-4C7F-461F-80A2-8F1D24B855F2}"/>
    <cellStyle name="Normal 4 6 2 7 3" xfId="6421" xr:uid="{00000000-0005-0000-0000-00004F160000}"/>
    <cellStyle name="Normal 4 6 2 7 3 2" xfId="14871" xr:uid="{FECCF8A6-4A28-43C4-96F3-0E7CADE0FABB}"/>
    <cellStyle name="Normal 4 6 2 7 3 2 2" xfId="41045" xr:uid="{D2D2C23A-39FF-43A3-9A3A-6ECCAFCBD758}"/>
    <cellStyle name="Normal 4 6 2 7 3 3" xfId="31766" xr:uid="{2F3BAF91-6BC3-43A1-A8EF-45F1962AE37B}"/>
    <cellStyle name="Normal 4 6 2 7 3 4" xfId="23318" xr:uid="{829B2251-A46D-46E6-BCAF-EC0102CB5777}"/>
    <cellStyle name="Normal 4 6 2 7 4" xfId="10653" xr:uid="{F1080716-11D0-449A-88DF-EFFE25E2753E}"/>
    <cellStyle name="Normal 4 6 2 7 4 2" xfId="36828" xr:uid="{78D918B5-EFF1-4B28-A973-5C4A57296198}"/>
    <cellStyle name="Normal 4 6 2 7 5" xfId="27548" xr:uid="{CF3EE9B1-27B5-4F73-8314-108451D28BFF}"/>
    <cellStyle name="Normal 4 6 2 7 6" xfId="19101" xr:uid="{0700C7DA-47B9-4D8D-817F-2A683EBF3277}"/>
    <cellStyle name="Normal 4 6 2 8" xfId="2551" xr:uid="{00000000-0005-0000-0000-000050160000}"/>
    <cellStyle name="Normal 4 6 2 8 2" xfId="6834" xr:uid="{00000000-0005-0000-0000-000051160000}"/>
    <cellStyle name="Normal 4 6 2 8 2 2" xfId="15284" xr:uid="{B1BB1060-1638-42F4-8EE9-26D012542E80}"/>
    <cellStyle name="Normal 4 6 2 8 2 2 2" xfId="41458" xr:uid="{DFE3221A-8FC9-4EF6-A445-E29CCCC27668}"/>
    <cellStyle name="Normal 4 6 2 8 2 3" xfId="32179" xr:uid="{27D2503A-EAC9-4D73-82DE-B56E8079968B}"/>
    <cellStyle name="Normal 4 6 2 8 2 4" xfId="23731" xr:uid="{19002DCB-BD96-4A7B-92EC-5CD140B82113}"/>
    <cellStyle name="Normal 4 6 2 8 3" xfId="11066" xr:uid="{998CDCEB-8C29-46FD-9F95-5A2ABCAD5E8C}"/>
    <cellStyle name="Normal 4 6 2 8 3 2" xfId="37241" xr:uid="{D3330B7A-8B09-40DF-8AA0-6E178AC25BC5}"/>
    <cellStyle name="Normal 4 6 2 8 4" xfId="27961" xr:uid="{B4B73081-8497-4483-9F05-2C24B43B0780}"/>
    <cellStyle name="Normal 4 6 2 8 5" xfId="19514" xr:uid="{B468063C-6810-493B-B62C-65AA5ED1E70F}"/>
    <cellStyle name="Normal 4 6 2 9" xfId="4769" xr:uid="{00000000-0005-0000-0000-000052160000}"/>
    <cellStyle name="Normal 4 6 2 9 2" xfId="13219" xr:uid="{86F2D0E4-472F-4C0D-816A-59301D5DEB82}"/>
    <cellStyle name="Normal 4 6 2 9 2 2" xfId="39393" xr:uid="{3BB34A71-C5BD-491E-8E87-7CF67009A3BA}"/>
    <cellStyle name="Normal 4 6 2 9 3" xfId="30114" xr:uid="{0456D3CD-C14C-4627-B5F0-EABACE6E359B}"/>
    <cellStyle name="Normal 4 6 2 9 4" xfId="21666" xr:uid="{D9E86911-3B3A-422F-BFDF-63F07FF5F1B7}"/>
    <cellStyle name="Normal 4 6 3" xfId="400" xr:uid="{00000000-0005-0000-0000-000053160000}"/>
    <cellStyle name="Normal 4 6 3 10" xfId="34347" xr:uid="{8C112848-B016-4E2F-96CF-84CE6293DEF5}"/>
    <cellStyle name="Normal 4 6 3 11" xfId="25900" xr:uid="{387B7F16-816F-45FB-8C56-A6A95165ADDF}"/>
    <cellStyle name="Normal 4 6 3 12" xfId="17453" xr:uid="{B65715D5-CA9B-4763-A9B8-3C93D6106054}"/>
    <cellStyle name="Normal 4 6 3 2" xfId="401" xr:uid="{00000000-0005-0000-0000-000054160000}"/>
    <cellStyle name="Normal 4 6 3 2 10" xfId="25901" xr:uid="{206D679C-2CDE-4737-8272-B96BC6392D63}"/>
    <cellStyle name="Normal 4 6 3 2 11" xfId="17454" xr:uid="{E4F63459-D036-47AB-89AB-0C55C259AC2C}"/>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4B2F2781-2728-45B6-BE8E-B763969E9E1F}"/>
    <cellStyle name="Normal 4 6 3 2 2 2 2 2 2" xfId="41956" xr:uid="{E13C4073-8DF7-402F-A8E8-B063644CD079}"/>
    <cellStyle name="Normal 4 6 3 2 2 2 2 3" xfId="32677" xr:uid="{533CAD55-14D7-4872-A407-BB423EA0003D}"/>
    <cellStyle name="Normal 4 6 3 2 2 2 2 4" xfId="24229" xr:uid="{6FB0ADE5-7EEA-41EE-ACB0-DB54D2155B96}"/>
    <cellStyle name="Normal 4 6 3 2 2 2 3" xfId="11564" xr:uid="{3554DB72-A3EA-40E4-8DC9-0F3FE26C084A}"/>
    <cellStyle name="Normal 4 6 3 2 2 2 3 2" xfId="37739" xr:uid="{CF9320D9-E7D4-4358-B194-45469F055B80}"/>
    <cellStyle name="Normal 4 6 3 2 2 2 4" xfId="28459" xr:uid="{C6655C26-7F14-4E5A-BE6B-639327A2046F}"/>
    <cellStyle name="Normal 4 6 3 2 2 2 5" xfId="20012" xr:uid="{0D93FDDF-39AB-4A73-87F8-FDCDC21AA464}"/>
    <cellStyle name="Normal 4 6 3 2 2 3" xfId="5187" xr:uid="{00000000-0005-0000-0000-000058160000}"/>
    <cellStyle name="Normal 4 6 3 2 2 3 2" xfId="13637" xr:uid="{72A81215-8EE2-43B4-9ECE-605B84DDC8EC}"/>
    <cellStyle name="Normal 4 6 3 2 2 3 2 2" xfId="39811" xr:uid="{3B6859AD-F7A2-4269-A9CF-BFB25636E5E8}"/>
    <cellStyle name="Normal 4 6 3 2 2 3 3" xfId="30532" xr:uid="{CD07D3FE-66F1-4C50-B72F-AF469629EDEB}"/>
    <cellStyle name="Normal 4 6 3 2 2 3 4" xfId="22084" xr:uid="{E34E3040-70B0-4C8C-B586-BD442272A8B4}"/>
    <cellStyle name="Normal 4 6 3 2 2 4" xfId="9419" xr:uid="{0A765522-DDED-40CA-9CE5-F05240CE3A49}"/>
    <cellStyle name="Normal 4 6 3 2 2 4 2" xfId="35594" xr:uid="{74E68EF8-E88D-4D2F-B173-FF8A8133CD10}"/>
    <cellStyle name="Normal 4 6 3 2 2 5" xfId="34766" xr:uid="{C3812787-F8E0-4BDC-944A-C3853C4C7B71}"/>
    <cellStyle name="Normal 4 6 3 2 2 6" xfId="26314" xr:uid="{F659F71C-E495-4D8E-BA7C-1639EC761FCB}"/>
    <cellStyle name="Normal 4 6 3 2 2 7" xfId="17867" xr:uid="{0735180E-E865-4A91-BB7D-9680B6910498}"/>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AE18EE85-2C9C-4B08-A4BD-36265EE2CA13}"/>
    <cellStyle name="Normal 4 6 3 2 3 2 2 2 2" xfId="42369" xr:uid="{8DA6A0A7-43B4-4A16-AA3C-8A2DEB3272DA}"/>
    <cellStyle name="Normal 4 6 3 2 3 2 2 3" xfId="33090" xr:uid="{430BDC98-C07C-4CC1-963F-EAF18E1D680B}"/>
    <cellStyle name="Normal 4 6 3 2 3 2 2 4" xfId="24642" xr:uid="{0C2BD864-CD70-4CC3-8F9F-B9416529B6D9}"/>
    <cellStyle name="Normal 4 6 3 2 3 2 3" xfId="11977" xr:uid="{1E0EB096-C7AA-4076-BE25-0858A1E24768}"/>
    <cellStyle name="Normal 4 6 3 2 3 2 3 2" xfId="38152" xr:uid="{40AD4962-2CE0-4BD3-907C-AF3D5DBBB271}"/>
    <cellStyle name="Normal 4 6 3 2 3 2 4" xfId="28872" xr:uid="{80A80ACE-2F5D-489F-9990-D03BE61AEF01}"/>
    <cellStyle name="Normal 4 6 3 2 3 2 5" xfId="20425" xr:uid="{A18A71A3-8D3A-4A8F-9CBE-1E85E7986536}"/>
    <cellStyle name="Normal 4 6 3 2 3 3" xfId="5600" xr:uid="{00000000-0005-0000-0000-00005C160000}"/>
    <cellStyle name="Normal 4 6 3 2 3 3 2" xfId="14050" xr:uid="{322FD95A-C540-4414-A597-B92358A4BAE6}"/>
    <cellStyle name="Normal 4 6 3 2 3 3 2 2" xfId="40224" xr:uid="{FFC27770-6F1D-48B9-BF54-40A89068CCBB}"/>
    <cellStyle name="Normal 4 6 3 2 3 3 3" xfId="30945" xr:uid="{23A10924-90D8-44E3-9A2A-0F3D80779A69}"/>
    <cellStyle name="Normal 4 6 3 2 3 3 4" xfId="22497" xr:uid="{0A9DCE68-9231-4394-89EF-67CAA3AC8752}"/>
    <cellStyle name="Normal 4 6 3 2 3 4" xfId="9832" xr:uid="{81B219DB-BBE0-4346-ADD8-29EC410EB6A6}"/>
    <cellStyle name="Normal 4 6 3 2 3 4 2" xfId="36007" xr:uid="{63924963-333E-4DA2-8593-C622AB242BED}"/>
    <cellStyle name="Normal 4 6 3 2 3 5" xfId="26727" xr:uid="{01493039-E654-4E89-A993-AD3269FCBB12}"/>
    <cellStyle name="Normal 4 6 3 2 3 6" xfId="18280" xr:uid="{4D16A200-93A7-46CC-BADE-45461E85C417}"/>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DEF916F8-3AD4-4AA9-BAAF-AA00539A8524}"/>
    <cellStyle name="Normal 4 6 3 2 4 2 2 2 2" xfId="42782" xr:uid="{47528AB9-5D88-4446-A1ED-DF21AEA841EF}"/>
    <cellStyle name="Normal 4 6 3 2 4 2 2 3" xfId="33503" xr:uid="{62D3BF5D-51B6-449E-91B7-7FE8EFF02CD5}"/>
    <cellStyle name="Normal 4 6 3 2 4 2 2 4" xfId="25055" xr:uid="{9703D970-6EEA-452B-9AA1-16193A4C406E}"/>
    <cellStyle name="Normal 4 6 3 2 4 2 3" xfId="12390" xr:uid="{C5096373-A00A-45BF-BD09-1765C3D0BB34}"/>
    <cellStyle name="Normal 4 6 3 2 4 2 3 2" xfId="38565" xr:uid="{8048E51F-D5B2-4F72-933A-3E85186613B5}"/>
    <cellStyle name="Normal 4 6 3 2 4 2 4" xfId="29285" xr:uid="{A2E21DDA-DC0B-49B6-896A-CC04A82593D0}"/>
    <cellStyle name="Normal 4 6 3 2 4 2 5" xfId="20838" xr:uid="{0D6D64CE-1449-4E8F-86FA-49D48EFBFAA6}"/>
    <cellStyle name="Normal 4 6 3 2 4 3" xfId="6013" xr:uid="{00000000-0005-0000-0000-000060160000}"/>
    <cellStyle name="Normal 4 6 3 2 4 3 2" xfId="14463" xr:uid="{B7E31CD5-5026-4498-BA63-38EF12587775}"/>
    <cellStyle name="Normal 4 6 3 2 4 3 2 2" xfId="40637" xr:uid="{1623730A-CC0E-4627-89EF-35461B50A096}"/>
    <cellStyle name="Normal 4 6 3 2 4 3 3" xfId="31358" xr:uid="{3481F4D6-0A6B-4BE1-A28B-96EEF7E0E768}"/>
    <cellStyle name="Normal 4 6 3 2 4 3 4" xfId="22910" xr:uid="{AA8A4812-F534-4D82-AA17-FEA86DAFB603}"/>
    <cellStyle name="Normal 4 6 3 2 4 4" xfId="10245" xr:uid="{B1733D5C-1D14-4C73-A591-3B5BF54CD099}"/>
    <cellStyle name="Normal 4 6 3 2 4 4 2" xfId="36420" xr:uid="{53864EB3-8F1A-4DC2-B675-18F11E629FCC}"/>
    <cellStyle name="Normal 4 6 3 2 4 5" xfId="27140" xr:uid="{96FA4122-2706-4BD3-A124-E206E2E7FBE7}"/>
    <cellStyle name="Normal 4 6 3 2 4 6" xfId="18693" xr:uid="{23085E7F-5AF7-42CA-B3A6-641705B61B3F}"/>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0E645D0E-2B58-4714-AE9A-6D1C7F0646D2}"/>
    <cellStyle name="Normal 4 6 3 2 5 2 2 2 2" xfId="43195" xr:uid="{1BDAF684-702D-4F4E-9C59-469282CC6B05}"/>
    <cellStyle name="Normal 4 6 3 2 5 2 2 3" xfId="33916" xr:uid="{6C80AFC6-F195-47BD-BF03-7D0452548CEC}"/>
    <cellStyle name="Normal 4 6 3 2 5 2 2 4" xfId="25468" xr:uid="{643545F6-8F73-4F98-A697-E563F396A95E}"/>
    <cellStyle name="Normal 4 6 3 2 5 2 3" xfId="12803" xr:uid="{AC788CAD-4FBA-413C-9E16-A401889344F7}"/>
    <cellStyle name="Normal 4 6 3 2 5 2 3 2" xfId="38978" xr:uid="{2AD1B560-8025-4B8A-A82A-C3BF1D15E6EB}"/>
    <cellStyle name="Normal 4 6 3 2 5 2 4" xfId="29698" xr:uid="{9A5C13F5-A0BC-4F8A-B26E-5C8900147293}"/>
    <cellStyle name="Normal 4 6 3 2 5 2 5" xfId="21251" xr:uid="{CE87DE4D-EF6F-4913-AE18-EEA570A1096F}"/>
    <cellStyle name="Normal 4 6 3 2 5 3" xfId="6426" xr:uid="{00000000-0005-0000-0000-000064160000}"/>
    <cellStyle name="Normal 4 6 3 2 5 3 2" xfId="14876" xr:uid="{14EE8CCD-27A6-4A69-95F0-0A561194F1B2}"/>
    <cellStyle name="Normal 4 6 3 2 5 3 2 2" xfId="41050" xr:uid="{3135E8B2-E25B-4F4D-8802-60E6C9A2475C}"/>
    <cellStyle name="Normal 4 6 3 2 5 3 3" xfId="31771" xr:uid="{2FCAA750-3DA8-4D9D-B5F8-55B0D1400619}"/>
    <cellStyle name="Normal 4 6 3 2 5 3 4" xfId="23323" xr:uid="{0458CF61-AAF3-4C78-8588-0E5CCFB083D9}"/>
    <cellStyle name="Normal 4 6 3 2 5 4" xfId="10658" xr:uid="{D5EA23D1-5B26-4BAD-9A91-71A30F696E5A}"/>
    <cellStyle name="Normal 4 6 3 2 5 4 2" xfId="36833" xr:uid="{326818E3-6861-4D5E-8E68-2959E96159C7}"/>
    <cellStyle name="Normal 4 6 3 2 5 5" xfId="27553" xr:uid="{F0E5861F-9EB0-441C-A076-94310EB166E0}"/>
    <cellStyle name="Normal 4 6 3 2 5 6" xfId="19106" xr:uid="{5EF933F1-B44A-429C-A86C-843F77989822}"/>
    <cellStyle name="Normal 4 6 3 2 6" xfId="2556" xr:uid="{00000000-0005-0000-0000-000065160000}"/>
    <cellStyle name="Normal 4 6 3 2 6 2" xfId="6839" xr:uid="{00000000-0005-0000-0000-000066160000}"/>
    <cellStyle name="Normal 4 6 3 2 6 2 2" xfId="15289" xr:uid="{D5160A6E-DCF0-41BC-A319-5D5A21D7EB3B}"/>
    <cellStyle name="Normal 4 6 3 2 6 2 2 2" xfId="41463" xr:uid="{298DA76B-8915-4ECA-A1FD-5CFC7171C6C8}"/>
    <cellStyle name="Normal 4 6 3 2 6 2 3" xfId="32184" xr:uid="{CD996F1E-ECD9-4CAA-8B55-EC11B82F8A2E}"/>
    <cellStyle name="Normal 4 6 3 2 6 2 4" xfId="23736" xr:uid="{3578BBBF-2B7E-4DEF-A421-40F3EAF078D8}"/>
    <cellStyle name="Normal 4 6 3 2 6 3" xfId="11071" xr:uid="{615098EA-D9A3-4925-9735-26DD28C501F9}"/>
    <cellStyle name="Normal 4 6 3 2 6 3 2" xfId="37246" xr:uid="{3776125E-EB1D-401C-8359-878DB1A1A0BB}"/>
    <cellStyle name="Normal 4 6 3 2 6 4" xfId="27966" xr:uid="{0CEDA6E2-C366-4918-8EB3-E70D50680CE3}"/>
    <cellStyle name="Normal 4 6 3 2 6 5" xfId="19519" xr:uid="{ADEC5222-B706-475D-BBFF-C0F2C6F694F4}"/>
    <cellStyle name="Normal 4 6 3 2 7" xfId="4774" xr:uid="{00000000-0005-0000-0000-000067160000}"/>
    <cellStyle name="Normal 4 6 3 2 7 2" xfId="13224" xr:uid="{48F73AC1-A5B1-4BA8-BB2F-9BAFC1500882}"/>
    <cellStyle name="Normal 4 6 3 2 7 2 2" xfId="39398" xr:uid="{2A1CC485-A643-4DE0-AC0F-94FFB1615080}"/>
    <cellStyle name="Normal 4 6 3 2 7 3" xfId="30119" xr:uid="{1510AD83-B159-404D-8E22-5693BC8B8B3F}"/>
    <cellStyle name="Normal 4 6 3 2 7 4" xfId="21671" xr:uid="{2D71AD2B-EDDD-4BAE-9E57-B3717CB7C553}"/>
    <cellStyle name="Normal 4 6 3 2 8" xfId="9006" xr:uid="{BA437B99-7251-4CC4-8F3F-FBD26B26A9EA}"/>
    <cellStyle name="Normal 4 6 3 2 8 2" xfId="35181" xr:uid="{C5CFBE01-951E-4967-9796-D2AF7D38DB38}"/>
    <cellStyle name="Normal 4 6 3 2 9" xfId="34348" xr:uid="{4DCA3DEF-A50F-467B-AAEF-1C6E1EDB4A43}"/>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76CD09A1-52E1-4C59-85AA-B2491D3A3ABD}"/>
    <cellStyle name="Normal 4 6 3 3 2 2 2 2" xfId="41955" xr:uid="{326D59AE-606D-4C67-B32E-CFAF24641515}"/>
    <cellStyle name="Normal 4 6 3 3 2 2 3" xfId="32676" xr:uid="{C8F25E64-4423-4022-8564-99FFAF5E2B71}"/>
    <cellStyle name="Normal 4 6 3 3 2 2 4" xfId="24228" xr:uid="{8EE310ED-1D2A-4D5B-AA0F-4D7344BC2C10}"/>
    <cellStyle name="Normal 4 6 3 3 2 3" xfId="11563" xr:uid="{399C9380-7949-44C0-A80D-97B861D0D781}"/>
    <cellStyle name="Normal 4 6 3 3 2 3 2" xfId="37738" xr:uid="{ABA46830-28D3-46DD-A137-5D5C336B540B}"/>
    <cellStyle name="Normal 4 6 3 3 2 4" xfId="28458" xr:uid="{3823D559-91C8-491A-8F48-844351CB47DE}"/>
    <cellStyle name="Normal 4 6 3 3 2 5" xfId="20011" xr:uid="{03442D70-3E6D-4E8F-BB11-A4D8F62EB18A}"/>
    <cellStyle name="Normal 4 6 3 3 3" xfId="5186" xr:uid="{00000000-0005-0000-0000-00006B160000}"/>
    <cellStyle name="Normal 4 6 3 3 3 2" xfId="13636" xr:uid="{721B0CE7-69EF-4E48-BE72-CA026379FE79}"/>
    <cellStyle name="Normal 4 6 3 3 3 2 2" xfId="39810" xr:uid="{3C4EDD68-2109-4593-9AC5-53549F225F5F}"/>
    <cellStyle name="Normal 4 6 3 3 3 3" xfId="30531" xr:uid="{17B60266-5665-4133-8518-31AC30ED60B3}"/>
    <cellStyle name="Normal 4 6 3 3 3 4" xfId="22083" xr:uid="{4300C343-421C-4DA5-A5A1-78D6D1B7EDA7}"/>
    <cellStyle name="Normal 4 6 3 3 4" xfId="9418" xr:uid="{6940A58D-AEB9-44B4-9E21-701865BC119E}"/>
    <cellStyle name="Normal 4 6 3 3 4 2" xfId="35593" xr:uid="{49B290A0-44BB-4E33-8CA7-9B02C27C47D2}"/>
    <cellStyle name="Normal 4 6 3 3 5" xfId="34765" xr:uid="{6FC803F9-CEB6-4766-8254-A86AA904E070}"/>
    <cellStyle name="Normal 4 6 3 3 6" xfId="26313" xr:uid="{C7FC9A8B-92C9-4AD1-9417-635EAE8A2936}"/>
    <cellStyle name="Normal 4 6 3 3 7" xfId="17866" xr:uid="{4F3BCF9E-BD4E-4C1B-84A0-B299271359B2}"/>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097D72C9-4EC2-419D-BD4E-EDBBF6876473}"/>
    <cellStyle name="Normal 4 6 3 4 2 2 2 2" xfId="42368" xr:uid="{D70F7208-CA07-4DDA-8D98-608E7468C8C4}"/>
    <cellStyle name="Normal 4 6 3 4 2 2 3" xfId="33089" xr:uid="{A88A66F9-6DF8-4E73-B1B3-665094FBE3B6}"/>
    <cellStyle name="Normal 4 6 3 4 2 2 4" xfId="24641" xr:uid="{3C1D38B2-7C89-47AD-99B7-5FD8282E10B4}"/>
    <cellStyle name="Normal 4 6 3 4 2 3" xfId="11976" xr:uid="{ABACB011-F027-48A0-8C46-94AF6DBE730C}"/>
    <cellStyle name="Normal 4 6 3 4 2 3 2" xfId="38151" xr:uid="{DD57E119-C5EB-4D3E-A7C7-97FCBA9F56D3}"/>
    <cellStyle name="Normal 4 6 3 4 2 4" xfId="28871" xr:uid="{FC7FC4BA-885C-43BA-9281-F9656D45D7E4}"/>
    <cellStyle name="Normal 4 6 3 4 2 5" xfId="20424" xr:uid="{B69B2493-3667-489F-A005-A37EB3AFA656}"/>
    <cellStyle name="Normal 4 6 3 4 3" xfId="5599" xr:uid="{00000000-0005-0000-0000-00006F160000}"/>
    <cellStyle name="Normal 4 6 3 4 3 2" xfId="14049" xr:uid="{CC743DF8-A9D0-46D1-9AEE-4F8E5CCA7921}"/>
    <cellStyle name="Normal 4 6 3 4 3 2 2" xfId="40223" xr:uid="{23E1B4FF-6A85-4E51-A63F-0D2141C9175D}"/>
    <cellStyle name="Normal 4 6 3 4 3 3" xfId="30944" xr:uid="{A3AE5D29-75BD-47C6-9E0B-AF91F7F70894}"/>
    <cellStyle name="Normal 4 6 3 4 3 4" xfId="22496" xr:uid="{F83DC2F8-6C25-4E6F-A8F7-E9021E47623A}"/>
    <cellStyle name="Normal 4 6 3 4 4" xfId="9831" xr:uid="{6411BD7C-3C26-4F44-85F7-5BCD9D0CEC37}"/>
    <cellStyle name="Normal 4 6 3 4 4 2" xfId="36006" xr:uid="{A8C8B1B8-FE18-41C9-9E69-7B1E85C91B39}"/>
    <cellStyle name="Normal 4 6 3 4 5" xfId="26726" xr:uid="{973FC10E-CB14-49CC-98D7-68A69135D499}"/>
    <cellStyle name="Normal 4 6 3 4 6" xfId="18279" xr:uid="{76FAC766-1B4B-448D-8857-07B267D4ACC2}"/>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EC3D7AE5-A9A2-49F4-9AF5-F57204929559}"/>
    <cellStyle name="Normal 4 6 3 5 2 2 2 2" xfId="42781" xr:uid="{D657D38C-17E3-440C-89E6-343DD07E2453}"/>
    <cellStyle name="Normal 4 6 3 5 2 2 3" xfId="33502" xr:uid="{BEA2D26C-0E98-47C6-BAA9-0D25C856409A}"/>
    <cellStyle name="Normal 4 6 3 5 2 2 4" xfId="25054" xr:uid="{E1C1EFC3-E78C-4713-9D3C-13CE8D4192FF}"/>
    <cellStyle name="Normal 4 6 3 5 2 3" xfId="12389" xr:uid="{A71F072A-8C16-418E-A4E3-A60B6A922EA9}"/>
    <cellStyle name="Normal 4 6 3 5 2 3 2" xfId="38564" xr:uid="{DBA8E0FB-748A-46A3-8535-090F774AEFCC}"/>
    <cellStyle name="Normal 4 6 3 5 2 4" xfId="29284" xr:uid="{49E0CD6A-FFE0-4275-9BCE-5CBB0B6CE2E4}"/>
    <cellStyle name="Normal 4 6 3 5 2 5" xfId="20837" xr:uid="{9F69A2FD-9513-47B8-9F63-51DB23AFB863}"/>
    <cellStyle name="Normal 4 6 3 5 3" xfId="6012" xr:uid="{00000000-0005-0000-0000-000073160000}"/>
    <cellStyle name="Normal 4 6 3 5 3 2" xfId="14462" xr:uid="{4908ADF1-B80B-47A7-9FA0-7B55FF72084D}"/>
    <cellStyle name="Normal 4 6 3 5 3 2 2" xfId="40636" xr:uid="{307A4D00-83DE-4C28-A5DB-B96015BA0D65}"/>
    <cellStyle name="Normal 4 6 3 5 3 3" xfId="31357" xr:uid="{63643C49-726B-447E-A830-BCBCBAAEDBAB}"/>
    <cellStyle name="Normal 4 6 3 5 3 4" xfId="22909" xr:uid="{E743EDF7-6D63-49A3-B7B0-E1D3ECE6E68E}"/>
    <cellStyle name="Normal 4 6 3 5 4" xfId="10244" xr:uid="{B75247BB-0569-4F4E-9E45-3A19B45393B7}"/>
    <cellStyle name="Normal 4 6 3 5 4 2" xfId="36419" xr:uid="{14A6677F-773A-403E-AC1F-D86B5C3DC33F}"/>
    <cellStyle name="Normal 4 6 3 5 5" xfId="27139" xr:uid="{87D1B309-D76F-4F42-B67A-474CB1B256C2}"/>
    <cellStyle name="Normal 4 6 3 5 6" xfId="18692" xr:uid="{53143463-F7C7-4F5C-B794-88C8D51FFABB}"/>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16829A14-A6B3-4182-B635-16ACF4BFF95B}"/>
    <cellStyle name="Normal 4 6 3 6 2 2 2 2" xfId="43194" xr:uid="{CD275EAA-9A11-4B21-97F8-341BD66DF777}"/>
    <cellStyle name="Normal 4 6 3 6 2 2 3" xfId="33915" xr:uid="{2B4F6C74-78B9-4DB9-A898-1EA081C8DB84}"/>
    <cellStyle name="Normal 4 6 3 6 2 2 4" xfId="25467" xr:uid="{9CA01C33-6150-43E2-9ECA-9BDF415B0A22}"/>
    <cellStyle name="Normal 4 6 3 6 2 3" xfId="12802" xr:uid="{EC515A1F-1908-4D40-87DA-5BA14313FA77}"/>
    <cellStyle name="Normal 4 6 3 6 2 3 2" xfId="38977" xr:uid="{7AD6419A-595F-4D0A-B454-70B4A4C779EC}"/>
    <cellStyle name="Normal 4 6 3 6 2 4" xfId="29697" xr:uid="{3E03DE39-3CA8-4090-A1CE-52A0BC5DB817}"/>
    <cellStyle name="Normal 4 6 3 6 2 5" xfId="21250" xr:uid="{9B57DF5D-6013-4F94-BA23-5491DEEF5A10}"/>
    <cellStyle name="Normal 4 6 3 6 3" xfId="6425" xr:uid="{00000000-0005-0000-0000-000077160000}"/>
    <cellStyle name="Normal 4 6 3 6 3 2" xfId="14875" xr:uid="{FE0463CA-2D68-4CCE-AB08-B08E1DD9F676}"/>
    <cellStyle name="Normal 4 6 3 6 3 2 2" xfId="41049" xr:uid="{E96C4FFA-B650-490B-B324-71E1980D66E8}"/>
    <cellStyle name="Normal 4 6 3 6 3 3" xfId="31770" xr:uid="{22A7F4F9-9136-4903-8D3C-820CA672AA5C}"/>
    <cellStyle name="Normal 4 6 3 6 3 4" xfId="23322" xr:uid="{E2C746BD-F559-4314-8FE6-2773CC7E300A}"/>
    <cellStyle name="Normal 4 6 3 6 4" xfId="10657" xr:uid="{CCB0FE1F-0EAA-41E8-AE35-9164DA4276F4}"/>
    <cellStyle name="Normal 4 6 3 6 4 2" xfId="36832" xr:uid="{DB332F48-AA8E-4C37-8700-9E23E732DFB2}"/>
    <cellStyle name="Normal 4 6 3 6 5" xfId="27552" xr:uid="{D013082A-C385-40AD-97A8-90F955824AFB}"/>
    <cellStyle name="Normal 4 6 3 6 6" xfId="19105" xr:uid="{C05FFEB5-1236-4919-B243-EDE2C12991B8}"/>
    <cellStyle name="Normal 4 6 3 7" xfId="2555" xr:uid="{00000000-0005-0000-0000-000078160000}"/>
    <cellStyle name="Normal 4 6 3 7 2" xfId="6838" xr:uid="{00000000-0005-0000-0000-000079160000}"/>
    <cellStyle name="Normal 4 6 3 7 2 2" xfId="15288" xr:uid="{4101FC2A-90E5-466E-800E-52B1A97C8FC5}"/>
    <cellStyle name="Normal 4 6 3 7 2 2 2" xfId="41462" xr:uid="{6C25992E-03CB-463A-BD2B-B178F2AE63B8}"/>
    <cellStyle name="Normal 4 6 3 7 2 3" xfId="32183" xr:uid="{5EBC85F0-035A-4A54-9B5A-44D29D49DA44}"/>
    <cellStyle name="Normal 4 6 3 7 2 4" xfId="23735" xr:uid="{4D9190E8-FDB1-4D60-AA2B-7E90B947CA60}"/>
    <cellStyle name="Normal 4 6 3 7 3" xfId="11070" xr:uid="{954AB7EB-EC3D-42C9-ADBF-4F7DC0C046B4}"/>
    <cellStyle name="Normal 4 6 3 7 3 2" xfId="37245" xr:uid="{92625180-E554-418F-9B0F-DB347E910539}"/>
    <cellStyle name="Normal 4 6 3 7 4" xfId="27965" xr:uid="{9B365DDF-28D2-42C0-98D0-F17CA6E82090}"/>
    <cellStyle name="Normal 4 6 3 7 5" xfId="19518" xr:uid="{F3AD24FC-5A1D-4E7F-8E02-D2F4F1DEAF7E}"/>
    <cellStyle name="Normal 4 6 3 8" xfId="4773" xr:uid="{00000000-0005-0000-0000-00007A160000}"/>
    <cellStyle name="Normal 4 6 3 8 2" xfId="13223" xr:uid="{9D2FD7E5-8332-4A4D-93B4-DFE2BD2415E8}"/>
    <cellStyle name="Normal 4 6 3 8 2 2" xfId="39397" xr:uid="{3A834B76-3289-4B17-91E5-E64DDD9B9D07}"/>
    <cellStyle name="Normal 4 6 3 8 3" xfId="30118" xr:uid="{15ACB8AF-7D43-4373-B599-A213BA55E211}"/>
    <cellStyle name="Normal 4 6 3 8 4" xfId="21670" xr:uid="{A2EC2277-946D-47F4-A218-6BF63389BE26}"/>
    <cellStyle name="Normal 4 6 3 9" xfId="9005" xr:uid="{F6068B5C-38A8-4057-987E-12BD4DC6F49B}"/>
    <cellStyle name="Normal 4 6 3 9 2" xfId="35180" xr:uid="{370A7946-F0AF-4968-96EA-B7D0DB79DDE4}"/>
    <cellStyle name="Normal 4 6 4" xfId="402" xr:uid="{00000000-0005-0000-0000-00007B160000}"/>
    <cellStyle name="Normal 4 6 4 10" xfId="25902" xr:uid="{0FDF1139-D4B2-4144-8F1F-F70D5314EAFD}"/>
    <cellStyle name="Normal 4 6 4 11" xfId="17455" xr:uid="{55E21975-70F5-4EDD-A3C9-34004B4265D4}"/>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405A91AC-0668-4514-843F-2CD1BDC38EA9}"/>
    <cellStyle name="Normal 4 6 4 2 2 2 2 2" xfId="41957" xr:uid="{26817779-4C69-40CA-B18E-C99DB92F4BEA}"/>
    <cellStyle name="Normal 4 6 4 2 2 2 3" xfId="32678" xr:uid="{60156BDA-68BB-46F0-BC09-08FB380769CC}"/>
    <cellStyle name="Normal 4 6 4 2 2 2 4" xfId="24230" xr:uid="{CBCA6C93-52AB-44AD-9FEF-A439F2DC561B}"/>
    <cellStyle name="Normal 4 6 4 2 2 3" xfId="11565" xr:uid="{0A0F35D8-8968-465E-BB54-6E21C10656CB}"/>
    <cellStyle name="Normal 4 6 4 2 2 3 2" xfId="37740" xr:uid="{877EB2CF-CA79-4A26-B17D-651BDECF08B9}"/>
    <cellStyle name="Normal 4 6 4 2 2 4" xfId="28460" xr:uid="{437D04DD-80BA-4033-A2BC-CDF90FE8E82F}"/>
    <cellStyle name="Normal 4 6 4 2 2 5" xfId="20013" xr:uid="{254FE66E-19C1-47E6-BB55-E54FEBB33079}"/>
    <cellStyle name="Normal 4 6 4 2 3" xfId="5188" xr:uid="{00000000-0005-0000-0000-00007F160000}"/>
    <cellStyle name="Normal 4 6 4 2 3 2" xfId="13638" xr:uid="{55DFF440-EF67-45F3-A4F7-8E072BDAD8D8}"/>
    <cellStyle name="Normal 4 6 4 2 3 2 2" xfId="39812" xr:uid="{9C68B37F-C082-4CE6-B081-1DBDAB76094C}"/>
    <cellStyle name="Normal 4 6 4 2 3 3" xfId="30533" xr:uid="{769D498C-EADB-46B6-A441-AFB46E965965}"/>
    <cellStyle name="Normal 4 6 4 2 3 4" xfId="22085" xr:uid="{5C1D31BE-CF7F-4BCC-BCCF-874983421E77}"/>
    <cellStyle name="Normal 4 6 4 2 4" xfId="9420" xr:uid="{0939453C-82F0-442F-8904-8C014F9C0703}"/>
    <cellStyle name="Normal 4 6 4 2 4 2" xfId="35595" xr:uid="{69B1A164-B3E6-4348-A110-E1EBB98BD827}"/>
    <cellStyle name="Normal 4 6 4 2 5" xfId="34767" xr:uid="{7306AE94-EA0C-4530-B84B-F57897372B58}"/>
    <cellStyle name="Normal 4 6 4 2 6" xfId="26315" xr:uid="{F8383ECC-ADD1-4CCF-8975-258B36F8635F}"/>
    <cellStyle name="Normal 4 6 4 2 7" xfId="17868" xr:uid="{7CC27B92-EF38-4FDC-876E-2CAE12CA7367}"/>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A60F1F6A-CB79-4E7F-ADEA-1F9C94995C20}"/>
    <cellStyle name="Normal 4 6 4 3 2 2 2 2" xfId="42370" xr:uid="{349D319F-ECE6-4BB4-9DAD-1CAA2B27BCDE}"/>
    <cellStyle name="Normal 4 6 4 3 2 2 3" xfId="33091" xr:uid="{4C756352-5121-4064-A8E2-2C4E97132F7C}"/>
    <cellStyle name="Normal 4 6 4 3 2 2 4" xfId="24643" xr:uid="{0F748201-078D-4C50-B4B4-B0CDADB93C97}"/>
    <cellStyle name="Normal 4 6 4 3 2 3" xfId="11978" xr:uid="{B51A8EFE-B0FF-42EB-9CD9-5A2D912AD598}"/>
    <cellStyle name="Normal 4 6 4 3 2 3 2" xfId="38153" xr:uid="{0610BCDD-D069-4ED8-AE54-3B194B7F6B4D}"/>
    <cellStyle name="Normal 4 6 4 3 2 4" xfId="28873" xr:uid="{3FF2DA7C-5051-4263-BB98-9E5178794981}"/>
    <cellStyle name="Normal 4 6 4 3 2 5" xfId="20426" xr:uid="{8E22A6D7-6D56-419E-B934-EF0E1D6126CC}"/>
    <cellStyle name="Normal 4 6 4 3 3" xfId="5601" xr:uid="{00000000-0005-0000-0000-000083160000}"/>
    <cellStyle name="Normal 4 6 4 3 3 2" xfId="14051" xr:uid="{291A4B00-DB04-4BDB-BCEF-539DC3349D10}"/>
    <cellStyle name="Normal 4 6 4 3 3 2 2" xfId="40225" xr:uid="{A7C45508-5E11-4D87-97FF-D3FBB62285AC}"/>
    <cellStyle name="Normal 4 6 4 3 3 3" xfId="30946" xr:uid="{3798A539-BDCC-4AD7-9AAD-A065802D086C}"/>
    <cellStyle name="Normal 4 6 4 3 3 4" xfId="22498" xr:uid="{FE61EFA0-ADE4-41C0-810B-FEDDB1ED8DEB}"/>
    <cellStyle name="Normal 4 6 4 3 4" xfId="9833" xr:uid="{74EE8540-B914-4637-A960-685978CB5250}"/>
    <cellStyle name="Normal 4 6 4 3 4 2" xfId="36008" xr:uid="{CFC7447A-1881-4ADC-8BAA-177D060A6744}"/>
    <cellStyle name="Normal 4 6 4 3 5" xfId="26728" xr:uid="{D29BFD87-BFDC-479F-AA32-F27BAA809622}"/>
    <cellStyle name="Normal 4 6 4 3 6" xfId="18281" xr:uid="{E6F7F0E0-401D-48D7-8DEB-F4FEEBBDFC58}"/>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43EFA295-7134-47A1-8CD5-2FDA11F8E54B}"/>
    <cellStyle name="Normal 4 6 4 4 2 2 2 2" xfId="42783" xr:uid="{252B56DE-FA47-4E28-8C8D-454C26B15B43}"/>
    <cellStyle name="Normal 4 6 4 4 2 2 3" xfId="33504" xr:uid="{E5FB9103-D0E8-40B5-9952-AC64589FE5AD}"/>
    <cellStyle name="Normal 4 6 4 4 2 2 4" xfId="25056" xr:uid="{291622F3-8224-48A3-B941-FE1C7FB4A799}"/>
    <cellStyle name="Normal 4 6 4 4 2 3" xfId="12391" xr:uid="{7D5307C0-B9C1-40DC-903A-CA60712ECEB8}"/>
    <cellStyle name="Normal 4 6 4 4 2 3 2" xfId="38566" xr:uid="{25E8182B-AF3B-4166-8555-8519D003231E}"/>
    <cellStyle name="Normal 4 6 4 4 2 4" xfId="29286" xr:uid="{30D92567-369E-4345-830E-E454A19A3E0B}"/>
    <cellStyle name="Normal 4 6 4 4 2 5" xfId="20839" xr:uid="{BB6092CC-CFBE-4181-A4C7-32B28F308FA0}"/>
    <cellStyle name="Normal 4 6 4 4 3" xfId="6014" xr:uid="{00000000-0005-0000-0000-000087160000}"/>
    <cellStyle name="Normal 4 6 4 4 3 2" xfId="14464" xr:uid="{CFD9D6B9-CE3B-4D84-9270-8A83177EF7B0}"/>
    <cellStyle name="Normal 4 6 4 4 3 2 2" xfId="40638" xr:uid="{F5FB0EC6-FA98-42FA-918B-DF9403294263}"/>
    <cellStyle name="Normal 4 6 4 4 3 3" xfId="31359" xr:uid="{17632427-E220-4B1D-AD47-D436123FF3D8}"/>
    <cellStyle name="Normal 4 6 4 4 3 4" xfId="22911" xr:uid="{621D3AFE-6AE8-4979-A7B9-3E1EA501328B}"/>
    <cellStyle name="Normal 4 6 4 4 4" xfId="10246" xr:uid="{A37F7C39-2A40-4393-89ED-95C9E680E40C}"/>
    <cellStyle name="Normal 4 6 4 4 4 2" xfId="36421" xr:uid="{683AFA2C-0F40-4CF6-BE1E-11EA46F357A2}"/>
    <cellStyle name="Normal 4 6 4 4 5" xfId="27141" xr:uid="{07423B4C-A5B8-42C0-A821-823410DFF485}"/>
    <cellStyle name="Normal 4 6 4 4 6" xfId="18694" xr:uid="{678B3538-60EF-4C30-8784-3196EB524371}"/>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D6F8CC1D-0BE9-495E-AA62-A7438BBEA963}"/>
    <cellStyle name="Normal 4 6 4 5 2 2 2 2" xfId="43196" xr:uid="{59784900-1B4D-49B9-B499-4660E7F5AF92}"/>
    <cellStyle name="Normal 4 6 4 5 2 2 3" xfId="33917" xr:uid="{CDA9B64D-D4E7-4150-BB12-C1EDD00C8891}"/>
    <cellStyle name="Normal 4 6 4 5 2 2 4" xfId="25469" xr:uid="{0ECD1317-017F-4ECC-88B2-C7DD35FD7AD9}"/>
    <cellStyle name="Normal 4 6 4 5 2 3" xfId="12804" xr:uid="{EB6B9EE5-9693-4F26-B4D8-9083E1BF84D4}"/>
    <cellStyle name="Normal 4 6 4 5 2 3 2" xfId="38979" xr:uid="{4CE9401F-8BF7-4238-B407-E80910A12AEC}"/>
    <cellStyle name="Normal 4 6 4 5 2 4" xfId="29699" xr:uid="{71EEFAB5-F727-4796-B9BA-6DADC222C40A}"/>
    <cellStyle name="Normal 4 6 4 5 2 5" xfId="21252" xr:uid="{9FEF7B19-052F-4E9A-B008-66203D760166}"/>
    <cellStyle name="Normal 4 6 4 5 3" xfId="6427" xr:uid="{00000000-0005-0000-0000-00008B160000}"/>
    <cellStyle name="Normal 4 6 4 5 3 2" xfId="14877" xr:uid="{BC51DDF0-8FE4-491F-8604-CA6A13E2622C}"/>
    <cellStyle name="Normal 4 6 4 5 3 2 2" xfId="41051" xr:uid="{AFB9B366-31A3-42EB-AFAD-A6D2975D9FDF}"/>
    <cellStyle name="Normal 4 6 4 5 3 3" xfId="31772" xr:uid="{40408BA8-9433-44EC-BAE5-88195328E34D}"/>
    <cellStyle name="Normal 4 6 4 5 3 4" xfId="23324" xr:uid="{968DF0C0-22F5-46F9-9B14-AEDD312740D2}"/>
    <cellStyle name="Normal 4 6 4 5 4" xfId="10659" xr:uid="{296E6363-DFE1-47F3-B039-B68E29FC17DD}"/>
    <cellStyle name="Normal 4 6 4 5 4 2" xfId="36834" xr:uid="{A2E60E63-07D5-4EC7-B003-566DA54A2F2D}"/>
    <cellStyle name="Normal 4 6 4 5 5" xfId="27554" xr:uid="{00F2D4CE-BEED-42E8-8BA1-C06CCC420394}"/>
    <cellStyle name="Normal 4 6 4 5 6" xfId="19107" xr:uid="{FE219638-68DF-4C1F-9948-51D8949FB009}"/>
    <cellStyle name="Normal 4 6 4 6" xfId="2557" xr:uid="{00000000-0005-0000-0000-00008C160000}"/>
    <cellStyle name="Normal 4 6 4 6 2" xfId="6840" xr:uid="{00000000-0005-0000-0000-00008D160000}"/>
    <cellStyle name="Normal 4 6 4 6 2 2" xfId="15290" xr:uid="{FCC6C0FD-3EF8-41A3-B6B2-0D92144F52BD}"/>
    <cellStyle name="Normal 4 6 4 6 2 2 2" xfId="41464" xr:uid="{BCEB0D83-EF9F-4B5D-A783-57FBE89E4A1B}"/>
    <cellStyle name="Normal 4 6 4 6 2 3" xfId="32185" xr:uid="{BB261A7E-D5F1-4FBB-892C-2F59736A6559}"/>
    <cellStyle name="Normal 4 6 4 6 2 4" xfId="23737" xr:uid="{2BF6BE7B-9660-42E3-B5A0-3F3B8337166D}"/>
    <cellStyle name="Normal 4 6 4 6 3" xfId="11072" xr:uid="{A5AC7A32-CC36-40A4-8AE3-3FE9FDABA19D}"/>
    <cellStyle name="Normal 4 6 4 6 3 2" xfId="37247" xr:uid="{B59A146B-23DB-4745-8A5E-B5A1B5582F7B}"/>
    <cellStyle name="Normal 4 6 4 6 4" xfId="27967" xr:uid="{CEC3D277-D57C-41BB-819C-9944CE1CA239}"/>
    <cellStyle name="Normal 4 6 4 6 5" xfId="19520" xr:uid="{4C53F515-EA7D-4789-8EC7-F2C5F7E4E47C}"/>
    <cellStyle name="Normal 4 6 4 7" xfId="4775" xr:uid="{00000000-0005-0000-0000-00008E160000}"/>
    <cellStyle name="Normal 4 6 4 7 2" xfId="13225" xr:uid="{67997B79-E746-4DB2-B026-F94FEDAD9F80}"/>
    <cellStyle name="Normal 4 6 4 7 2 2" xfId="39399" xr:uid="{DAD899DA-E7C2-48EF-B769-A269D1721F9B}"/>
    <cellStyle name="Normal 4 6 4 7 3" xfId="30120" xr:uid="{224E9D4E-E0E0-4766-9B11-77229A7E837E}"/>
    <cellStyle name="Normal 4 6 4 7 4" xfId="21672" xr:uid="{AD5E0F34-45A3-4547-9DDA-5D4077A1711F}"/>
    <cellStyle name="Normal 4 6 4 8" xfId="9007" xr:uid="{B9BA81FA-08F9-4834-81E1-52F4B52B4522}"/>
    <cellStyle name="Normal 4 6 4 8 2" xfId="35182" xr:uid="{8E0FB3F0-E01A-411F-8EC7-FC98BF414DE3}"/>
    <cellStyle name="Normal 4 6 4 9" xfId="34349" xr:uid="{891559FF-E3DE-4DCB-AB49-2C8D053329EE}"/>
    <cellStyle name="Normal 4 6 5" xfId="869" xr:uid="{00000000-0005-0000-0000-00008F160000}"/>
    <cellStyle name="Normal 4 6 5 2" xfId="3104" xr:uid="{00000000-0005-0000-0000-000090160000}"/>
    <cellStyle name="Normal 4 6 5 2 2" xfId="7326" xr:uid="{00000000-0005-0000-0000-000091160000}"/>
    <cellStyle name="Normal 4 6 5 2 2 2" xfId="15776" xr:uid="{9810E295-AD7D-41D0-90A0-6B4984260974}"/>
    <cellStyle name="Normal 4 6 5 2 2 2 2" xfId="41950" xr:uid="{BF0316F2-B194-4DB4-936C-8A83418B092F}"/>
    <cellStyle name="Normal 4 6 5 2 2 3" xfId="32671" xr:uid="{4F842451-BC64-457B-AA5D-3CE982B6E409}"/>
    <cellStyle name="Normal 4 6 5 2 2 4" xfId="24223" xr:uid="{2CE4995C-83EA-45FA-8339-AC2E49746D52}"/>
    <cellStyle name="Normal 4 6 5 2 3" xfId="11558" xr:uid="{6316C888-7775-405A-8728-2086D8E1CFF4}"/>
    <cellStyle name="Normal 4 6 5 2 3 2" xfId="37733" xr:uid="{25A0E77F-CC3A-47CF-BD14-C28F92D476A1}"/>
    <cellStyle name="Normal 4 6 5 2 4" xfId="28453" xr:uid="{1F58BA86-EC92-44D7-8C03-88C3634CDC50}"/>
    <cellStyle name="Normal 4 6 5 2 5" xfId="20006" xr:uid="{1909005B-1C3E-45BB-8BB7-F76B28D55676}"/>
    <cellStyle name="Normal 4 6 5 3" xfId="5181" xr:uid="{00000000-0005-0000-0000-000092160000}"/>
    <cellStyle name="Normal 4 6 5 3 2" xfId="13631" xr:uid="{B5AB474D-2145-4BF5-BECC-101882170333}"/>
    <cellStyle name="Normal 4 6 5 3 2 2" xfId="39805" xr:uid="{8C50A7B6-154F-47C9-B049-1F6D63DA5877}"/>
    <cellStyle name="Normal 4 6 5 3 3" xfId="30526" xr:uid="{6B0872AA-767F-408F-8B6F-62796057D220}"/>
    <cellStyle name="Normal 4 6 5 3 4" xfId="22078" xr:uid="{4395D8E7-40B4-4E39-939F-2C4F22B24894}"/>
    <cellStyle name="Normal 4 6 5 4" xfId="9413" xr:uid="{D838A188-2D24-48C9-A199-E09C4ACE18D7}"/>
    <cellStyle name="Normal 4 6 5 4 2" xfId="35588" xr:uid="{CA4C42BC-C9CC-4502-BFF4-21C5EEDD99FD}"/>
    <cellStyle name="Normal 4 6 5 5" xfId="34760" xr:uid="{84F67C45-A357-46DA-A2DE-0EFA59F41757}"/>
    <cellStyle name="Normal 4 6 5 6" xfId="26308" xr:uid="{1CB90B61-4226-4A22-AF3C-3B7BE25C342F}"/>
    <cellStyle name="Normal 4 6 5 7" xfId="17861" xr:uid="{81F0D7F5-8BA9-4496-8EA3-47F4EE39F105}"/>
    <cellStyle name="Normal 4 6 6" xfId="1287" xr:uid="{00000000-0005-0000-0000-000093160000}"/>
    <cellStyle name="Normal 4 6 6 2" xfId="3517" xr:uid="{00000000-0005-0000-0000-000094160000}"/>
    <cellStyle name="Normal 4 6 6 2 2" xfId="7739" xr:uid="{00000000-0005-0000-0000-000095160000}"/>
    <cellStyle name="Normal 4 6 6 2 2 2" xfId="16189" xr:uid="{3236357F-6559-4351-BBB7-9853D07EA6F7}"/>
    <cellStyle name="Normal 4 6 6 2 2 2 2" xfId="42363" xr:uid="{6D470BFB-13C8-41C4-86CE-F4DD76FBB139}"/>
    <cellStyle name="Normal 4 6 6 2 2 3" xfId="33084" xr:uid="{C0F2B4C4-AE83-48A2-BAA4-483A3092597E}"/>
    <cellStyle name="Normal 4 6 6 2 2 4" xfId="24636" xr:uid="{304247E7-9EC3-4DCC-9239-ED01BEDD13B3}"/>
    <cellStyle name="Normal 4 6 6 2 3" xfId="11971" xr:uid="{9DAFFF79-4D95-48EB-9E34-1E3BD46A7DB3}"/>
    <cellStyle name="Normal 4 6 6 2 3 2" xfId="38146" xr:uid="{E55CB59E-6C65-4C1B-89E2-727DE9A9C38B}"/>
    <cellStyle name="Normal 4 6 6 2 4" xfId="28866" xr:uid="{99524A41-1AF0-49C3-BF38-B8527DE8AB06}"/>
    <cellStyle name="Normal 4 6 6 2 5" xfId="20419" xr:uid="{04E54F4A-0E74-4302-986D-94A45F3B8E58}"/>
    <cellStyle name="Normal 4 6 6 3" xfId="5594" xr:uid="{00000000-0005-0000-0000-000096160000}"/>
    <cellStyle name="Normal 4 6 6 3 2" xfId="14044" xr:uid="{27B52631-4B58-4AD1-A436-0BA454B0079E}"/>
    <cellStyle name="Normal 4 6 6 3 2 2" xfId="40218" xr:uid="{157B0644-508A-490B-BD28-E3D94A8F0912}"/>
    <cellStyle name="Normal 4 6 6 3 3" xfId="30939" xr:uid="{F3CAE1AB-BAEA-4E61-8487-60C11D25E21E}"/>
    <cellStyle name="Normal 4 6 6 3 4" xfId="22491" xr:uid="{9C353CA9-13F7-48FE-9CC3-697E26CDF8C1}"/>
    <cellStyle name="Normal 4 6 6 4" xfId="9826" xr:uid="{1C0656C3-8F88-456F-9ED6-C7D87D7D3137}"/>
    <cellStyle name="Normal 4 6 6 4 2" xfId="36001" xr:uid="{55766CE7-A34B-44EC-AFC1-B699ECA0F784}"/>
    <cellStyle name="Normal 4 6 6 5" xfId="26721" xr:uid="{48DFB70B-6BDD-4E19-B517-68BED64BAD39}"/>
    <cellStyle name="Normal 4 6 6 6" xfId="18274" xr:uid="{413F4A24-5F6F-49EF-8B57-950739830B30}"/>
    <cellStyle name="Normal 4 6 7" xfId="1700" xr:uid="{00000000-0005-0000-0000-000097160000}"/>
    <cellStyle name="Normal 4 6 7 2" xfId="3930" xr:uid="{00000000-0005-0000-0000-000098160000}"/>
    <cellStyle name="Normal 4 6 7 2 2" xfId="8152" xr:uid="{00000000-0005-0000-0000-000099160000}"/>
    <cellStyle name="Normal 4 6 7 2 2 2" xfId="16602" xr:uid="{5A8CD8ED-7020-4B74-9AC7-1CE4127A6791}"/>
    <cellStyle name="Normal 4 6 7 2 2 2 2" xfId="42776" xr:uid="{D0882A6D-22BB-43C5-8950-CFF49281C3F4}"/>
    <cellStyle name="Normal 4 6 7 2 2 3" xfId="33497" xr:uid="{9E1F1ADC-0976-4106-B35F-B14DDD349C65}"/>
    <cellStyle name="Normal 4 6 7 2 2 4" xfId="25049" xr:uid="{F24B8364-226A-42D5-B1DB-FEED8CCDD25C}"/>
    <cellStyle name="Normal 4 6 7 2 3" xfId="12384" xr:uid="{0AAABF65-8731-4F63-B3DD-D8C5C344BBE7}"/>
    <cellStyle name="Normal 4 6 7 2 3 2" xfId="38559" xr:uid="{C81043EA-6B41-4904-843B-72F7F3AE9161}"/>
    <cellStyle name="Normal 4 6 7 2 4" xfId="29279" xr:uid="{B7B5C915-5DDC-4100-A4DE-2FFF5ABB486A}"/>
    <cellStyle name="Normal 4 6 7 2 5" xfId="20832" xr:uid="{D2894414-0741-40B9-8F64-D9EEF253DE5F}"/>
    <cellStyle name="Normal 4 6 7 3" xfId="6007" xr:uid="{00000000-0005-0000-0000-00009A160000}"/>
    <cellStyle name="Normal 4 6 7 3 2" xfId="14457" xr:uid="{63DC8A66-B1EE-4B3A-B254-70CD41CB31A9}"/>
    <cellStyle name="Normal 4 6 7 3 2 2" xfId="40631" xr:uid="{229120FB-4CC9-4B4F-BDB7-1CA42F99FBB4}"/>
    <cellStyle name="Normal 4 6 7 3 3" xfId="31352" xr:uid="{387ACF52-E532-4C86-B803-8D241963AD36}"/>
    <cellStyle name="Normal 4 6 7 3 4" xfId="22904" xr:uid="{EE22D6D7-7601-4F96-9548-DC47962868E1}"/>
    <cellStyle name="Normal 4 6 7 4" xfId="10239" xr:uid="{D4CB5C6C-712A-44D9-AFAC-59A6EE607B09}"/>
    <cellStyle name="Normal 4 6 7 4 2" xfId="36414" xr:uid="{E9D6016B-4314-4516-9DD2-CC95CFF9783A}"/>
    <cellStyle name="Normal 4 6 7 5" xfId="27134" xr:uid="{E9EE90EE-9A69-40DF-B7F2-59CEDF053041}"/>
    <cellStyle name="Normal 4 6 7 6" xfId="18687" xr:uid="{4ACA9756-73F4-433A-9213-AA66BE6D14C9}"/>
    <cellStyle name="Normal 4 6 8" xfId="2114" xr:uid="{00000000-0005-0000-0000-00009B160000}"/>
    <cellStyle name="Normal 4 6 8 2" xfId="4343" xr:uid="{00000000-0005-0000-0000-00009C160000}"/>
    <cellStyle name="Normal 4 6 8 2 2" xfId="8565" xr:uid="{00000000-0005-0000-0000-00009D160000}"/>
    <cellStyle name="Normal 4 6 8 2 2 2" xfId="17015" xr:uid="{65ECC82E-403E-4A23-8377-E5B04B032527}"/>
    <cellStyle name="Normal 4 6 8 2 2 2 2" xfId="43189" xr:uid="{83ED33B2-1FF0-47DC-BA6C-6279BF8F7BDC}"/>
    <cellStyle name="Normal 4 6 8 2 2 3" xfId="33910" xr:uid="{7296FE71-ED76-4379-BC56-293E3815A4AF}"/>
    <cellStyle name="Normal 4 6 8 2 2 4" xfId="25462" xr:uid="{F1F4AF48-16C9-45FD-85FA-90C923A98192}"/>
    <cellStyle name="Normal 4 6 8 2 3" xfId="12797" xr:uid="{F429F062-4E96-4A26-8123-8A892EAE6A16}"/>
    <cellStyle name="Normal 4 6 8 2 3 2" xfId="38972" xr:uid="{96664028-4A13-422E-8E9F-84188199B3AE}"/>
    <cellStyle name="Normal 4 6 8 2 4" xfId="29692" xr:uid="{57B6CB56-3296-4ED8-ADD5-56AF61BD38F3}"/>
    <cellStyle name="Normal 4 6 8 2 5" xfId="21245" xr:uid="{9C9C7297-F7C1-4BF3-9798-FA0491B127C6}"/>
    <cellStyle name="Normal 4 6 8 3" xfId="6420" xr:uid="{00000000-0005-0000-0000-00009E160000}"/>
    <cellStyle name="Normal 4 6 8 3 2" xfId="14870" xr:uid="{D93414C6-92DF-4A86-A7DC-9FA7F98557B8}"/>
    <cellStyle name="Normal 4 6 8 3 2 2" xfId="41044" xr:uid="{886B8A1B-BC37-4C20-B8A5-5D4878AEDC45}"/>
    <cellStyle name="Normal 4 6 8 3 3" xfId="31765" xr:uid="{8B1F9EB3-1A96-4AF7-A9D3-804E2B902153}"/>
    <cellStyle name="Normal 4 6 8 3 4" xfId="23317" xr:uid="{2FE7A577-BDD7-48AC-AEC8-438867DD7316}"/>
    <cellStyle name="Normal 4 6 8 4" xfId="10652" xr:uid="{CA4F6B06-3EB4-49D9-9246-0CC69981C416}"/>
    <cellStyle name="Normal 4 6 8 4 2" xfId="36827" xr:uid="{E55A2140-AD57-4253-9442-480C694AAA3A}"/>
    <cellStyle name="Normal 4 6 8 5" xfId="27547" xr:uid="{0549DB19-12D5-45D3-B4AA-EEC9CF24BC67}"/>
    <cellStyle name="Normal 4 6 8 6" xfId="19100" xr:uid="{E5B4F828-B0F2-4ADD-BC89-8E7550B72908}"/>
    <cellStyle name="Normal 4 6 9" xfId="2550" xr:uid="{00000000-0005-0000-0000-00009F160000}"/>
    <cellStyle name="Normal 4 6 9 2" xfId="6833" xr:uid="{00000000-0005-0000-0000-0000A0160000}"/>
    <cellStyle name="Normal 4 6 9 2 2" xfId="15283" xr:uid="{A3558B91-8C9C-4A46-B028-A472FB739B1B}"/>
    <cellStyle name="Normal 4 6 9 2 2 2" xfId="41457" xr:uid="{15C9820C-4AFE-4AE5-8046-0DE1819AC960}"/>
    <cellStyle name="Normal 4 6 9 2 3" xfId="32178" xr:uid="{61FCB77D-E982-41F5-8505-EE9DE09535A7}"/>
    <cellStyle name="Normal 4 6 9 2 4" xfId="23730" xr:uid="{659BA52A-DE6A-4DB1-B83D-852BFEA0C675}"/>
    <cellStyle name="Normal 4 6 9 3" xfId="11065" xr:uid="{A3B50970-D8BC-4E70-AE9C-FB043F4D6C99}"/>
    <cellStyle name="Normal 4 6 9 3 2" xfId="37240" xr:uid="{AC62754D-58B4-44F7-A72D-8776DC81F6FE}"/>
    <cellStyle name="Normal 4 6 9 4" xfId="27960" xr:uid="{4727A353-F9CF-4553-B076-551B5D7420B1}"/>
    <cellStyle name="Normal 4 6 9 5" xfId="19513" xr:uid="{4F405CF1-317F-457E-A86A-F2CC77CCB053}"/>
    <cellStyle name="Normal 4 7" xfId="403" xr:uid="{00000000-0005-0000-0000-0000A1160000}"/>
    <cellStyle name="Normal 4 7 10" xfId="34350" xr:uid="{7084F92C-D88A-4525-B6C9-3CCDCA28476A}"/>
    <cellStyle name="Normal 4 7 11" xfId="25903" xr:uid="{8D42169A-BEDD-4697-A2ED-36B08BE79AE0}"/>
    <cellStyle name="Normal 4 7 12" xfId="17456" xr:uid="{5BF2B1C4-BCAA-4294-9D40-5AFB429749DE}"/>
    <cellStyle name="Normal 4 7 2" xfId="404" xr:uid="{00000000-0005-0000-0000-0000A2160000}"/>
    <cellStyle name="Normal 4 7 2 10" xfId="25904" xr:uid="{3C3274A5-F9E9-4FD6-8642-5165FFA259DA}"/>
    <cellStyle name="Normal 4 7 2 11" xfId="17457" xr:uid="{512DE116-5035-4F83-A754-DF5B22640CCC}"/>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5720176E-B4BE-47BA-B4BE-32C91B617474}"/>
    <cellStyle name="Normal 4 7 2 2 2 2 2 2" xfId="41959" xr:uid="{040EA383-E64A-4428-BD3B-764E9452260C}"/>
    <cellStyle name="Normal 4 7 2 2 2 2 3" xfId="32680" xr:uid="{2AB2B621-5E90-42E6-AD73-789C274F89B0}"/>
    <cellStyle name="Normal 4 7 2 2 2 2 4" xfId="24232" xr:uid="{AFB5504C-B7E8-4C56-B424-04DF407AF430}"/>
    <cellStyle name="Normal 4 7 2 2 2 3" xfId="11567" xr:uid="{01FE1B29-6BC1-465E-9BD3-4D4455C49491}"/>
    <cellStyle name="Normal 4 7 2 2 2 3 2" xfId="37742" xr:uid="{09CF98D9-2640-4145-8721-0212859F2245}"/>
    <cellStyle name="Normal 4 7 2 2 2 4" xfId="28462" xr:uid="{EE875AE9-7ECD-4B85-AFB2-9DA29D4D3376}"/>
    <cellStyle name="Normal 4 7 2 2 2 5" xfId="20015" xr:uid="{C68D610E-0410-45E0-81D2-B5D46CCE6752}"/>
    <cellStyle name="Normal 4 7 2 2 3" xfId="5190" xr:uid="{00000000-0005-0000-0000-0000A6160000}"/>
    <cellStyle name="Normal 4 7 2 2 3 2" xfId="13640" xr:uid="{2AA7CFD9-1B20-4FDA-84BD-2920C3FC75E0}"/>
    <cellStyle name="Normal 4 7 2 2 3 2 2" xfId="39814" xr:uid="{97E83D02-7BA2-4E20-9927-B14189DF2710}"/>
    <cellStyle name="Normal 4 7 2 2 3 3" xfId="30535" xr:uid="{EB43E315-264D-48BC-B9B1-16D58188257E}"/>
    <cellStyle name="Normal 4 7 2 2 3 4" xfId="22087" xr:uid="{5C7695B1-EE48-49A0-A97F-702536B14188}"/>
    <cellStyle name="Normal 4 7 2 2 4" xfId="9422" xr:uid="{2F820196-352E-4D98-B319-105FDC37108D}"/>
    <cellStyle name="Normal 4 7 2 2 4 2" xfId="35597" xr:uid="{FE2FF50C-275A-4A8A-8AB7-E07227CFB074}"/>
    <cellStyle name="Normal 4 7 2 2 5" xfId="34769" xr:uid="{8CE05F87-21E7-4EF3-860E-13779518409D}"/>
    <cellStyle name="Normal 4 7 2 2 6" xfId="26317" xr:uid="{40DE4088-B17F-49BC-BD4D-6D091B6E36A0}"/>
    <cellStyle name="Normal 4 7 2 2 7" xfId="17870" xr:uid="{B7C8CBF4-CDC8-48AB-8324-A5F4DF6D28A9}"/>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F1BC8EDF-EA1D-4315-8977-BDE3E73714F5}"/>
    <cellStyle name="Normal 4 7 2 3 2 2 2 2" xfId="42372" xr:uid="{5C9635B6-AD4B-4E4A-AA23-311841BD3071}"/>
    <cellStyle name="Normal 4 7 2 3 2 2 3" xfId="33093" xr:uid="{A31D238D-88DE-4175-94FF-59417FAB0CBD}"/>
    <cellStyle name="Normal 4 7 2 3 2 2 4" xfId="24645" xr:uid="{D740FCFC-5BA3-40F2-86C3-FA00105231D5}"/>
    <cellStyle name="Normal 4 7 2 3 2 3" xfId="11980" xr:uid="{337FB024-B923-4F43-8F01-BB39282BCA63}"/>
    <cellStyle name="Normal 4 7 2 3 2 3 2" xfId="38155" xr:uid="{D2B705D8-41AB-4433-80A1-08BB3F4F53C9}"/>
    <cellStyle name="Normal 4 7 2 3 2 4" xfId="28875" xr:uid="{AE253B8A-3897-485E-973E-5DDDABFD9D97}"/>
    <cellStyle name="Normal 4 7 2 3 2 5" xfId="20428" xr:uid="{6A14FACB-2DE3-4318-8C4E-DA6940058752}"/>
    <cellStyle name="Normal 4 7 2 3 3" xfId="5603" xr:uid="{00000000-0005-0000-0000-0000AA160000}"/>
    <cellStyle name="Normal 4 7 2 3 3 2" xfId="14053" xr:uid="{1D042A68-B51C-4509-B8FF-08C67A4A0552}"/>
    <cellStyle name="Normal 4 7 2 3 3 2 2" xfId="40227" xr:uid="{B412F4C7-D930-4AFB-B84A-FBECD4125C15}"/>
    <cellStyle name="Normal 4 7 2 3 3 3" xfId="30948" xr:uid="{F731F0CD-D0B9-407E-A922-44C7A067ADAE}"/>
    <cellStyle name="Normal 4 7 2 3 3 4" xfId="22500" xr:uid="{83E02C99-C5B3-4E91-84A1-412A30A88618}"/>
    <cellStyle name="Normal 4 7 2 3 4" xfId="9835" xr:uid="{1FAAC407-8611-4636-92A5-172F92234B8E}"/>
    <cellStyle name="Normal 4 7 2 3 4 2" xfId="36010" xr:uid="{5E4F32C3-7EB6-40B6-88F0-B9432417054E}"/>
    <cellStyle name="Normal 4 7 2 3 5" xfId="26730" xr:uid="{E28A88EE-058C-4EAB-AE48-21142942F75E}"/>
    <cellStyle name="Normal 4 7 2 3 6" xfId="18283" xr:uid="{24A9905B-5DD4-4384-882F-4C311F988E40}"/>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A89B5630-5125-4509-B8EE-D6C754E7B725}"/>
    <cellStyle name="Normal 4 7 2 4 2 2 2 2" xfId="42785" xr:uid="{510DAC23-B023-4198-A31E-47FB2B792020}"/>
    <cellStyle name="Normal 4 7 2 4 2 2 3" xfId="33506" xr:uid="{E0C557B4-4DB5-443E-88EA-B4843ECA1C56}"/>
    <cellStyle name="Normal 4 7 2 4 2 2 4" xfId="25058" xr:uid="{1419CA65-3258-4138-93BA-30693CAF7087}"/>
    <cellStyle name="Normal 4 7 2 4 2 3" xfId="12393" xr:uid="{335D7868-0885-4AD0-899A-A2CA88F00A26}"/>
    <cellStyle name="Normal 4 7 2 4 2 3 2" xfId="38568" xr:uid="{9B4B9D18-214E-4578-A822-4C0076EC491D}"/>
    <cellStyle name="Normal 4 7 2 4 2 4" xfId="29288" xr:uid="{01DEA429-16FA-438B-A472-8643054FD52C}"/>
    <cellStyle name="Normal 4 7 2 4 2 5" xfId="20841" xr:uid="{61D85F89-29BD-4184-BCBA-6DCA4B83135F}"/>
    <cellStyle name="Normal 4 7 2 4 3" xfId="6016" xr:uid="{00000000-0005-0000-0000-0000AE160000}"/>
    <cellStyle name="Normal 4 7 2 4 3 2" xfId="14466" xr:uid="{1AF4864D-82C0-41A8-9224-B0930D1E43A0}"/>
    <cellStyle name="Normal 4 7 2 4 3 2 2" xfId="40640" xr:uid="{0D2B3190-70DF-43AC-B6D8-E96123B010C1}"/>
    <cellStyle name="Normal 4 7 2 4 3 3" xfId="31361" xr:uid="{49FC73C2-B23F-4B53-8479-7C27CFC10E29}"/>
    <cellStyle name="Normal 4 7 2 4 3 4" xfId="22913" xr:uid="{B8E3DAFE-C988-4CF0-B2A2-40D386CCE8B0}"/>
    <cellStyle name="Normal 4 7 2 4 4" xfId="10248" xr:uid="{B6054359-6149-498C-A5AD-0CF3B0E791C4}"/>
    <cellStyle name="Normal 4 7 2 4 4 2" xfId="36423" xr:uid="{4EFF0841-65F7-4A31-A4E8-D7062B8EBB8E}"/>
    <cellStyle name="Normal 4 7 2 4 5" xfId="27143" xr:uid="{B67CD6EA-6814-4798-A6E2-CA8BBF5B991E}"/>
    <cellStyle name="Normal 4 7 2 4 6" xfId="18696" xr:uid="{596829D3-1A26-4BF9-B3EE-51A2D22F4054}"/>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25051E62-8047-46CD-A34F-B30EF755CEB1}"/>
    <cellStyle name="Normal 4 7 2 5 2 2 2 2" xfId="43198" xr:uid="{FC0DF953-615C-421E-81D0-7F928B993F94}"/>
    <cellStyle name="Normal 4 7 2 5 2 2 3" xfId="33919" xr:uid="{B7032DEE-713B-472E-B9D4-ECA9ECFB2208}"/>
    <cellStyle name="Normal 4 7 2 5 2 2 4" xfId="25471" xr:uid="{50F98BF7-A28E-4699-AC1E-35B2185C0855}"/>
    <cellStyle name="Normal 4 7 2 5 2 3" xfId="12806" xr:uid="{AD1A41E9-4D0D-47F6-9193-3B3F7BBA5114}"/>
    <cellStyle name="Normal 4 7 2 5 2 3 2" xfId="38981" xr:uid="{76A99CA0-A9A7-4FD8-9878-906F2667EA42}"/>
    <cellStyle name="Normal 4 7 2 5 2 4" xfId="29701" xr:uid="{B4AB2B54-1348-4368-90FE-D2B107DF6237}"/>
    <cellStyle name="Normal 4 7 2 5 2 5" xfId="21254" xr:uid="{529F6A33-FDBE-4408-B634-B8E27677FE06}"/>
    <cellStyle name="Normal 4 7 2 5 3" xfId="6429" xr:uid="{00000000-0005-0000-0000-0000B2160000}"/>
    <cellStyle name="Normal 4 7 2 5 3 2" xfId="14879" xr:uid="{E1828E9B-5A81-4D6A-962A-E733D9D262A9}"/>
    <cellStyle name="Normal 4 7 2 5 3 2 2" xfId="41053" xr:uid="{6C71F2BF-8576-489F-BDD1-D5232CE54FD2}"/>
    <cellStyle name="Normal 4 7 2 5 3 3" xfId="31774" xr:uid="{F51E6E88-2EDC-433B-9069-98C11D707597}"/>
    <cellStyle name="Normal 4 7 2 5 3 4" xfId="23326" xr:uid="{5DDFDF2B-958C-4E2D-8658-42B887FDEC73}"/>
    <cellStyle name="Normal 4 7 2 5 4" xfId="10661" xr:uid="{79574679-0AED-4035-B2D5-4A009063F28E}"/>
    <cellStyle name="Normal 4 7 2 5 4 2" xfId="36836" xr:uid="{BE5E8A76-3F9D-4AFD-B0A1-4ACD7F2FF375}"/>
    <cellStyle name="Normal 4 7 2 5 5" xfId="27556" xr:uid="{B5A5536E-682C-46BB-B8D6-5749EF0ABB4C}"/>
    <cellStyle name="Normal 4 7 2 5 6" xfId="19109" xr:uid="{D1ECBDEA-0FF0-454B-A623-BC2F331780C1}"/>
    <cellStyle name="Normal 4 7 2 6" xfId="2559" xr:uid="{00000000-0005-0000-0000-0000B3160000}"/>
    <cellStyle name="Normal 4 7 2 6 2" xfId="6842" xr:uid="{00000000-0005-0000-0000-0000B4160000}"/>
    <cellStyle name="Normal 4 7 2 6 2 2" xfId="15292" xr:uid="{21D79066-8261-49F5-9568-716F52F3D985}"/>
    <cellStyle name="Normal 4 7 2 6 2 2 2" xfId="41466" xr:uid="{F3A4BE8F-EC97-4E46-80E6-CB0AE030D3F1}"/>
    <cellStyle name="Normal 4 7 2 6 2 3" xfId="32187" xr:uid="{FA36EA63-0A95-44D3-8F86-1963818DE63D}"/>
    <cellStyle name="Normal 4 7 2 6 2 4" xfId="23739" xr:uid="{EC766EBF-2C54-4577-BD2B-16B4BF3529B0}"/>
    <cellStyle name="Normal 4 7 2 6 3" xfId="11074" xr:uid="{82B997C1-6EEF-40A6-9910-2C0D7F51CEE7}"/>
    <cellStyle name="Normal 4 7 2 6 3 2" xfId="37249" xr:uid="{4F5FE7C8-3860-4DEE-9CA9-2693816F91D7}"/>
    <cellStyle name="Normal 4 7 2 6 4" xfId="27969" xr:uid="{5C3CCCF6-6591-4E99-B55A-46D46524953F}"/>
    <cellStyle name="Normal 4 7 2 6 5" xfId="19522" xr:uid="{998CEB93-0889-44A0-8073-C60A8CC346BB}"/>
    <cellStyle name="Normal 4 7 2 7" xfId="4777" xr:uid="{00000000-0005-0000-0000-0000B5160000}"/>
    <cellStyle name="Normal 4 7 2 7 2" xfId="13227" xr:uid="{C7342491-3B35-44CD-86DA-FECD3F956940}"/>
    <cellStyle name="Normal 4 7 2 7 2 2" xfId="39401" xr:uid="{A8F4EE7E-6725-4818-A08A-8EAD5B1D4D0D}"/>
    <cellStyle name="Normal 4 7 2 7 3" xfId="30122" xr:uid="{24063465-E7C3-4129-AE12-B7EBF2F60F35}"/>
    <cellStyle name="Normal 4 7 2 7 4" xfId="21674" xr:uid="{C558F52E-FDE6-4C26-B893-EBD6F4F240FF}"/>
    <cellStyle name="Normal 4 7 2 8" xfId="9009" xr:uid="{4D02DA75-598D-4378-AF0E-6109279AAC2A}"/>
    <cellStyle name="Normal 4 7 2 8 2" xfId="35184" xr:uid="{A3E37C3B-E8EC-4CE1-872B-927F376751A9}"/>
    <cellStyle name="Normal 4 7 2 9" xfId="34351" xr:uid="{3707DAC4-74E5-441B-AA5E-D2CE955BA821}"/>
    <cellStyle name="Normal 4 7 3" xfId="877" xr:uid="{00000000-0005-0000-0000-0000B6160000}"/>
    <cellStyle name="Normal 4 7 3 2" xfId="3112" xr:uid="{00000000-0005-0000-0000-0000B7160000}"/>
    <cellStyle name="Normal 4 7 3 2 2" xfId="7334" xr:uid="{00000000-0005-0000-0000-0000B8160000}"/>
    <cellStyle name="Normal 4 7 3 2 2 2" xfId="15784" xr:uid="{F66465C2-A6D7-4FD8-A665-A42FABBA47C5}"/>
    <cellStyle name="Normal 4 7 3 2 2 2 2" xfId="41958" xr:uid="{936AD7CE-48FE-47C7-B753-B7227EA9F4E1}"/>
    <cellStyle name="Normal 4 7 3 2 2 3" xfId="32679" xr:uid="{CF17CF72-08E6-40C3-9B80-B2DF77483E67}"/>
    <cellStyle name="Normal 4 7 3 2 2 4" xfId="24231" xr:uid="{A878A6DD-B31A-4F66-B5E6-1D1C56683148}"/>
    <cellStyle name="Normal 4 7 3 2 3" xfId="11566" xr:uid="{9554255E-34F5-44FF-A662-4E7901E4DD29}"/>
    <cellStyle name="Normal 4 7 3 2 3 2" xfId="37741" xr:uid="{8301C23C-4ECE-4AC3-B7C5-D7758CF25704}"/>
    <cellStyle name="Normal 4 7 3 2 4" xfId="28461" xr:uid="{62E92DB4-0CCA-4FE6-9184-B35ED8BAB87F}"/>
    <cellStyle name="Normal 4 7 3 2 5" xfId="20014" xr:uid="{9A9B1A55-28C7-4965-AD52-A19FB4A3D24B}"/>
    <cellStyle name="Normal 4 7 3 3" xfId="5189" xr:uid="{00000000-0005-0000-0000-0000B9160000}"/>
    <cellStyle name="Normal 4 7 3 3 2" xfId="13639" xr:uid="{8EBB72F7-38B8-41A2-BCE0-19BDA055D15B}"/>
    <cellStyle name="Normal 4 7 3 3 2 2" xfId="39813" xr:uid="{7C82BB53-249C-4540-ABD5-61A3DD1B329D}"/>
    <cellStyle name="Normal 4 7 3 3 3" xfId="30534" xr:uid="{10BA9D43-E041-4D91-BCBA-A44D2BC3D16A}"/>
    <cellStyle name="Normal 4 7 3 3 4" xfId="22086" xr:uid="{6E24606F-7052-4C3B-83C4-A6DCFDC3DAEE}"/>
    <cellStyle name="Normal 4 7 3 4" xfId="9421" xr:uid="{98D56848-2AE9-4542-8EE3-D3EC19C4EE09}"/>
    <cellStyle name="Normal 4 7 3 4 2" xfId="35596" xr:uid="{E4F95F5B-AB00-4DE0-B929-00877509585F}"/>
    <cellStyle name="Normal 4 7 3 5" xfId="34768" xr:uid="{444BEC51-C540-4BC3-94B2-12B0289F0248}"/>
    <cellStyle name="Normal 4 7 3 6" xfId="26316" xr:uid="{CAFDDBF6-2E56-46B8-BF9C-06109C895502}"/>
    <cellStyle name="Normal 4 7 3 7" xfId="17869" xr:uid="{60B5C72B-10A3-4A09-A594-9F128EA0DC02}"/>
    <cellStyle name="Normal 4 7 4" xfId="1295" xr:uid="{00000000-0005-0000-0000-0000BA160000}"/>
    <cellStyle name="Normal 4 7 4 2" xfId="3525" xr:uid="{00000000-0005-0000-0000-0000BB160000}"/>
    <cellStyle name="Normal 4 7 4 2 2" xfId="7747" xr:uid="{00000000-0005-0000-0000-0000BC160000}"/>
    <cellStyle name="Normal 4 7 4 2 2 2" xfId="16197" xr:uid="{EA827FD1-36E7-4199-919D-04077598DE12}"/>
    <cellStyle name="Normal 4 7 4 2 2 2 2" xfId="42371" xr:uid="{1A44AD94-C635-4A67-B0CF-65763F034EB7}"/>
    <cellStyle name="Normal 4 7 4 2 2 3" xfId="33092" xr:uid="{E42ACC5E-C11B-4D70-90D9-BE6493F1FB79}"/>
    <cellStyle name="Normal 4 7 4 2 2 4" xfId="24644" xr:uid="{445D7257-AFAA-4BA9-940A-5D3346892EDE}"/>
    <cellStyle name="Normal 4 7 4 2 3" xfId="11979" xr:uid="{40E954AF-FB28-4EDE-BB31-E40FE5AE13D4}"/>
    <cellStyle name="Normal 4 7 4 2 3 2" xfId="38154" xr:uid="{ED9C6815-67DE-4FD5-89F5-3B94D6678E0A}"/>
    <cellStyle name="Normal 4 7 4 2 4" xfId="28874" xr:uid="{08013654-3E29-4BAF-8BD0-2ADDEDE4A10C}"/>
    <cellStyle name="Normal 4 7 4 2 5" xfId="20427" xr:uid="{C426317F-C622-47D4-AEDB-A18F211A523D}"/>
    <cellStyle name="Normal 4 7 4 3" xfId="5602" xr:uid="{00000000-0005-0000-0000-0000BD160000}"/>
    <cellStyle name="Normal 4 7 4 3 2" xfId="14052" xr:uid="{4FB8EC60-F342-4664-8CA7-C27C1942513C}"/>
    <cellStyle name="Normal 4 7 4 3 2 2" xfId="40226" xr:uid="{ED295B12-3B3E-4538-90B6-2DEAB8D81D77}"/>
    <cellStyle name="Normal 4 7 4 3 3" xfId="30947" xr:uid="{51455043-1F74-4D48-B88B-96313F6E459D}"/>
    <cellStyle name="Normal 4 7 4 3 4" xfId="22499" xr:uid="{594133B0-3698-435A-8D24-08FBC53C411D}"/>
    <cellStyle name="Normal 4 7 4 4" xfId="9834" xr:uid="{0BAB6621-A803-40EC-9845-14460A5FE032}"/>
    <cellStyle name="Normal 4 7 4 4 2" xfId="36009" xr:uid="{53D458E3-00C2-40E7-9A4B-C6A282838D62}"/>
    <cellStyle name="Normal 4 7 4 5" xfId="26729" xr:uid="{3FC888EE-B060-448B-9176-9BF6E91D3D5F}"/>
    <cellStyle name="Normal 4 7 4 6" xfId="18282" xr:uid="{8132564D-2679-4B70-A154-56168082ECCE}"/>
    <cellStyle name="Normal 4 7 5" xfId="1708" xr:uid="{00000000-0005-0000-0000-0000BE160000}"/>
    <cellStyle name="Normal 4 7 5 2" xfId="3938" xr:uid="{00000000-0005-0000-0000-0000BF160000}"/>
    <cellStyle name="Normal 4 7 5 2 2" xfId="8160" xr:uid="{00000000-0005-0000-0000-0000C0160000}"/>
    <cellStyle name="Normal 4 7 5 2 2 2" xfId="16610" xr:uid="{FEF4075B-2789-4B2C-8A19-4089A9D1BA55}"/>
    <cellStyle name="Normal 4 7 5 2 2 2 2" xfId="42784" xr:uid="{16878D38-8C74-4ED4-9910-0E83C2A1A801}"/>
    <cellStyle name="Normal 4 7 5 2 2 3" xfId="33505" xr:uid="{5DC5A229-948F-4417-9B62-9CB54F316B9B}"/>
    <cellStyle name="Normal 4 7 5 2 2 4" xfId="25057" xr:uid="{BABC7F1F-98D8-4AFB-9FF9-8CC6493A5090}"/>
    <cellStyle name="Normal 4 7 5 2 3" xfId="12392" xr:uid="{8E23ADBB-E37C-4DDF-8E71-2C7D0A91C810}"/>
    <cellStyle name="Normal 4 7 5 2 3 2" xfId="38567" xr:uid="{4C7D3C6D-28D1-4262-9A24-680FB72A3A4B}"/>
    <cellStyle name="Normal 4 7 5 2 4" xfId="29287" xr:uid="{7644EC7B-D972-46D6-9036-5BD0A4AA2781}"/>
    <cellStyle name="Normal 4 7 5 2 5" xfId="20840" xr:uid="{1D52B417-A45C-4E06-A7F4-F6D1D58F325F}"/>
    <cellStyle name="Normal 4 7 5 3" xfId="6015" xr:uid="{00000000-0005-0000-0000-0000C1160000}"/>
    <cellStyle name="Normal 4 7 5 3 2" xfId="14465" xr:uid="{485D34BC-74A5-452B-8197-86F1CC176313}"/>
    <cellStyle name="Normal 4 7 5 3 2 2" xfId="40639" xr:uid="{89F5D007-86E8-40A9-86D4-159E33C79612}"/>
    <cellStyle name="Normal 4 7 5 3 3" xfId="31360" xr:uid="{1D4283A2-6DB8-442E-9C47-A331667FBB75}"/>
    <cellStyle name="Normal 4 7 5 3 4" xfId="22912" xr:uid="{4077ED2F-C93D-4519-A80E-19FAA6619984}"/>
    <cellStyle name="Normal 4 7 5 4" xfId="10247" xr:uid="{2505D4B9-61C0-426A-92C6-AAA9365CDB45}"/>
    <cellStyle name="Normal 4 7 5 4 2" xfId="36422" xr:uid="{239B5D7C-8B21-4A73-89BD-9D2DAC37A7F9}"/>
    <cellStyle name="Normal 4 7 5 5" xfId="27142" xr:uid="{2D2A6825-0B9D-4F00-9A4D-80F48BBB0198}"/>
    <cellStyle name="Normal 4 7 5 6" xfId="18695" xr:uid="{ECFDBF0F-40F7-433B-B3EA-D0C250B5856E}"/>
    <cellStyle name="Normal 4 7 6" xfId="2122" xr:uid="{00000000-0005-0000-0000-0000C2160000}"/>
    <cellStyle name="Normal 4 7 6 2" xfId="4351" xr:uid="{00000000-0005-0000-0000-0000C3160000}"/>
    <cellStyle name="Normal 4 7 6 2 2" xfId="8573" xr:uid="{00000000-0005-0000-0000-0000C4160000}"/>
    <cellStyle name="Normal 4 7 6 2 2 2" xfId="17023" xr:uid="{09F387F6-78AF-44FE-85DC-CDDE857F974E}"/>
    <cellStyle name="Normal 4 7 6 2 2 2 2" xfId="43197" xr:uid="{9EC27026-3552-4E3E-8360-8C2905568936}"/>
    <cellStyle name="Normal 4 7 6 2 2 3" xfId="33918" xr:uid="{E4780FBF-064E-4751-A9FA-6A3C5343C895}"/>
    <cellStyle name="Normal 4 7 6 2 2 4" xfId="25470" xr:uid="{AA293E1F-AC7F-4C87-A798-95008AF07BF9}"/>
    <cellStyle name="Normal 4 7 6 2 3" xfId="12805" xr:uid="{11E1D93C-5666-44F3-93A1-C2EB236C2AA4}"/>
    <cellStyle name="Normal 4 7 6 2 3 2" xfId="38980" xr:uid="{C030C460-6E26-4A53-A7C4-7BD93F1910F8}"/>
    <cellStyle name="Normal 4 7 6 2 4" xfId="29700" xr:uid="{C032CB13-D08E-41C8-A391-8913BD89D98D}"/>
    <cellStyle name="Normal 4 7 6 2 5" xfId="21253" xr:uid="{1C220A14-6D83-4527-8C61-1A8AB910B5D6}"/>
    <cellStyle name="Normal 4 7 6 3" xfId="6428" xr:uid="{00000000-0005-0000-0000-0000C5160000}"/>
    <cellStyle name="Normal 4 7 6 3 2" xfId="14878" xr:uid="{A804B940-EC32-4E53-9C4B-A459BB41F52F}"/>
    <cellStyle name="Normal 4 7 6 3 2 2" xfId="41052" xr:uid="{0300CF0B-16CB-48AE-B982-F8990A6F3B25}"/>
    <cellStyle name="Normal 4 7 6 3 3" xfId="31773" xr:uid="{8278B466-B2A7-4AA9-A4A5-DB0ACC33F0B8}"/>
    <cellStyle name="Normal 4 7 6 3 4" xfId="23325" xr:uid="{9EBE5CDE-9A16-4F12-A33D-CB07010922FB}"/>
    <cellStyle name="Normal 4 7 6 4" xfId="10660" xr:uid="{B8320176-B0B7-4982-B7D1-5472707C5B33}"/>
    <cellStyle name="Normal 4 7 6 4 2" xfId="36835" xr:uid="{9F7105AC-8323-4C6E-B2E2-4461F337A73B}"/>
    <cellStyle name="Normal 4 7 6 5" xfId="27555" xr:uid="{6A20BFE5-80D6-4368-98F0-8D8C8EEE63B5}"/>
    <cellStyle name="Normal 4 7 6 6" xfId="19108" xr:uid="{4BAF5D07-020B-46C6-90B5-3CA07F770BD0}"/>
    <cellStyle name="Normal 4 7 7" xfId="2558" xr:uid="{00000000-0005-0000-0000-0000C6160000}"/>
    <cellStyle name="Normal 4 7 7 2" xfId="6841" xr:uid="{00000000-0005-0000-0000-0000C7160000}"/>
    <cellStyle name="Normal 4 7 7 2 2" xfId="15291" xr:uid="{2FA0F8E3-D2B1-4536-A489-B054BCC153B5}"/>
    <cellStyle name="Normal 4 7 7 2 2 2" xfId="41465" xr:uid="{5D0507CB-BFC6-405E-8BDA-1D1B6F34622D}"/>
    <cellStyle name="Normal 4 7 7 2 3" xfId="32186" xr:uid="{05C707F5-376A-43B8-B9E8-BA773DD9C263}"/>
    <cellStyle name="Normal 4 7 7 2 4" xfId="23738" xr:uid="{71C8B02D-5DAE-427D-807C-CCF56A43DCAA}"/>
    <cellStyle name="Normal 4 7 7 3" xfId="11073" xr:uid="{6704FD0C-7D96-45C0-A228-A7D7F33B5F73}"/>
    <cellStyle name="Normal 4 7 7 3 2" xfId="37248" xr:uid="{2B098F59-5F68-4AE0-B5FB-87470A551D4C}"/>
    <cellStyle name="Normal 4 7 7 4" xfId="27968" xr:uid="{2B9B1461-8E36-45D4-B7B4-220FA2D991DA}"/>
    <cellStyle name="Normal 4 7 7 5" xfId="19521" xr:uid="{E0EB269D-8622-4DBC-B959-AB221DFE074A}"/>
    <cellStyle name="Normal 4 7 8" xfId="4776" xr:uid="{00000000-0005-0000-0000-0000C8160000}"/>
    <cellStyle name="Normal 4 7 8 2" xfId="13226" xr:uid="{C6B826F9-FB8A-4B9A-8000-CFFD5DF7E445}"/>
    <cellStyle name="Normal 4 7 8 2 2" xfId="39400" xr:uid="{4EE82444-6EF7-4A7E-AD1A-16EC371AFCD9}"/>
    <cellStyle name="Normal 4 7 8 3" xfId="30121" xr:uid="{42F3FBA5-3AFB-49FD-A322-1AA2958670C2}"/>
    <cellStyle name="Normal 4 7 8 4" xfId="21673" xr:uid="{E3A8EB97-E079-4E2C-97C6-F2583E722639}"/>
    <cellStyle name="Normal 4 7 9" xfId="9008" xr:uid="{1F8220C7-002C-4F56-9092-F67DB7E07DFA}"/>
    <cellStyle name="Normal 4 7 9 2" xfId="35183" xr:uid="{4FB859F4-4E86-4DCC-82C9-261F20106CFD}"/>
    <cellStyle name="Normal 4 8" xfId="405" xr:uid="{00000000-0005-0000-0000-0000C9160000}"/>
    <cellStyle name="Normal 4 8 10" xfId="25905" xr:uid="{95F7A14F-09A5-48C7-B316-5716156FA6F1}"/>
    <cellStyle name="Normal 4 8 11" xfId="17458" xr:uid="{48BB1429-88A8-4A4E-ACE0-1E767D79B774}"/>
    <cellStyle name="Normal 4 8 2" xfId="879" xr:uid="{00000000-0005-0000-0000-0000CA160000}"/>
    <cellStyle name="Normal 4 8 2 2" xfId="3114" xr:uid="{00000000-0005-0000-0000-0000CB160000}"/>
    <cellStyle name="Normal 4 8 2 2 2" xfId="7336" xr:uid="{00000000-0005-0000-0000-0000CC160000}"/>
    <cellStyle name="Normal 4 8 2 2 2 2" xfId="15786" xr:uid="{82FDE9A0-DB9E-413E-94D8-1AB45D88AB2D}"/>
    <cellStyle name="Normal 4 8 2 2 2 2 2" xfId="41960" xr:uid="{1F24CFCA-F25C-4C5D-BC39-9F724392AE70}"/>
    <cellStyle name="Normal 4 8 2 2 2 3" xfId="32681" xr:uid="{9FEB881F-C6F2-4E5A-8506-3DE757EAC12B}"/>
    <cellStyle name="Normal 4 8 2 2 2 4" xfId="24233" xr:uid="{CCBAB84E-42D3-4BA7-AEEC-FC571D61AD52}"/>
    <cellStyle name="Normal 4 8 2 2 3" xfId="11568" xr:uid="{CBCCAF39-547A-47D4-9E00-A88208E0F25F}"/>
    <cellStyle name="Normal 4 8 2 2 3 2" xfId="37743" xr:uid="{0B2A68C8-8718-49A4-BB33-F1AD1120E7F2}"/>
    <cellStyle name="Normal 4 8 2 2 4" xfId="28463" xr:uid="{256376E4-0D28-4AC0-96E9-D864380A1700}"/>
    <cellStyle name="Normal 4 8 2 2 5" xfId="20016" xr:uid="{9D61DAEB-F176-4C30-AB1A-189C460C0D27}"/>
    <cellStyle name="Normal 4 8 2 3" xfId="5191" xr:uid="{00000000-0005-0000-0000-0000CD160000}"/>
    <cellStyle name="Normal 4 8 2 3 2" xfId="13641" xr:uid="{AD2DCA2F-ADA8-4620-9A69-37624248AE53}"/>
    <cellStyle name="Normal 4 8 2 3 2 2" xfId="39815" xr:uid="{173E1C15-4486-46B0-B650-CFF7F3B8442F}"/>
    <cellStyle name="Normal 4 8 2 3 3" xfId="30536" xr:uid="{6379DE65-570D-4157-91C7-77863962BAD0}"/>
    <cellStyle name="Normal 4 8 2 3 4" xfId="22088" xr:uid="{FA25CEB5-D5EB-4625-9C04-B81DCE340EC2}"/>
    <cellStyle name="Normal 4 8 2 4" xfId="9423" xr:uid="{8ADD2841-E443-4DD5-85A8-401FA1454ACC}"/>
    <cellStyle name="Normal 4 8 2 4 2" xfId="35598" xr:uid="{6C3FFD95-F4F9-4295-AB68-F9D84955F707}"/>
    <cellStyle name="Normal 4 8 2 5" xfId="34770" xr:uid="{9371E0C4-678A-48C6-8962-3DD791C07550}"/>
    <cellStyle name="Normal 4 8 2 6" xfId="26318" xr:uid="{00E69741-FC42-45ED-A6A1-787A782B71E1}"/>
    <cellStyle name="Normal 4 8 2 7" xfId="17871" xr:uid="{9451C969-003D-4E81-9BDA-EE74FA3854E4}"/>
    <cellStyle name="Normal 4 8 3" xfId="1297" xr:uid="{00000000-0005-0000-0000-0000CE160000}"/>
    <cellStyle name="Normal 4 8 3 2" xfId="3527" xr:uid="{00000000-0005-0000-0000-0000CF160000}"/>
    <cellStyle name="Normal 4 8 3 2 2" xfId="7749" xr:uid="{00000000-0005-0000-0000-0000D0160000}"/>
    <cellStyle name="Normal 4 8 3 2 2 2" xfId="16199" xr:uid="{994F8CFE-0E46-48A0-BDA9-9FBC170C5225}"/>
    <cellStyle name="Normal 4 8 3 2 2 2 2" xfId="42373" xr:uid="{B6C0A6B2-2656-449F-B7FE-B43508B976A5}"/>
    <cellStyle name="Normal 4 8 3 2 2 3" xfId="33094" xr:uid="{5333A081-795F-4F97-AAD0-3DCFE2243061}"/>
    <cellStyle name="Normal 4 8 3 2 2 4" xfId="24646" xr:uid="{9094A8CF-447E-4F48-AE24-897D33FD9A77}"/>
    <cellStyle name="Normal 4 8 3 2 3" xfId="11981" xr:uid="{290C57FD-44E8-4F86-BEBF-E2CE6431EB90}"/>
    <cellStyle name="Normal 4 8 3 2 3 2" xfId="38156" xr:uid="{45D4C494-8459-492E-B989-66DB7C51B12C}"/>
    <cellStyle name="Normal 4 8 3 2 4" xfId="28876" xr:uid="{1B0540AB-DECC-47AA-B56B-1CFC8DCF56C6}"/>
    <cellStyle name="Normal 4 8 3 2 5" xfId="20429" xr:uid="{BADB7B83-ADF0-453D-B2D9-358B1B3E9918}"/>
    <cellStyle name="Normal 4 8 3 3" xfId="5604" xr:uid="{00000000-0005-0000-0000-0000D1160000}"/>
    <cellStyle name="Normal 4 8 3 3 2" xfId="14054" xr:uid="{C6073856-E21F-4496-9F7A-01215F80523B}"/>
    <cellStyle name="Normal 4 8 3 3 2 2" xfId="40228" xr:uid="{DBCFE3F2-E60A-49FC-9AD6-A08553F1151C}"/>
    <cellStyle name="Normal 4 8 3 3 3" xfId="30949" xr:uid="{0BB99837-0677-4828-8240-2E0921CF1BD3}"/>
    <cellStyle name="Normal 4 8 3 3 4" xfId="22501" xr:uid="{18872D39-8133-4E39-B061-B625930CB7B7}"/>
    <cellStyle name="Normal 4 8 3 4" xfId="9836" xr:uid="{5A0B01CB-DD8A-467B-8977-C41D676D4B3C}"/>
    <cellStyle name="Normal 4 8 3 4 2" xfId="36011" xr:uid="{20D02893-9BD2-4CF3-81FD-BC7937ACB574}"/>
    <cellStyle name="Normal 4 8 3 5" xfId="26731" xr:uid="{55FE78A4-2D8D-4E5D-9519-94FED2E56508}"/>
    <cellStyle name="Normal 4 8 3 6" xfId="18284" xr:uid="{8697B73A-0D95-4CE4-B300-F203E6272B91}"/>
    <cellStyle name="Normal 4 8 4" xfId="1710" xr:uid="{00000000-0005-0000-0000-0000D2160000}"/>
    <cellStyle name="Normal 4 8 4 2" xfId="3940" xr:uid="{00000000-0005-0000-0000-0000D3160000}"/>
    <cellStyle name="Normal 4 8 4 2 2" xfId="8162" xr:uid="{00000000-0005-0000-0000-0000D4160000}"/>
    <cellStyle name="Normal 4 8 4 2 2 2" xfId="16612" xr:uid="{E93C6526-D550-41FF-9C96-8C098DF7AD83}"/>
    <cellStyle name="Normal 4 8 4 2 2 2 2" xfId="42786" xr:uid="{4E46DA0C-ECD0-4BC1-9807-1A416451F317}"/>
    <cellStyle name="Normal 4 8 4 2 2 3" xfId="33507" xr:uid="{33ABAA5D-589C-4637-B616-A54B5A8DD4C9}"/>
    <cellStyle name="Normal 4 8 4 2 2 4" xfId="25059" xr:uid="{80C30F5D-5D22-4B41-B374-8B432179AABE}"/>
    <cellStyle name="Normal 4 8 4 2 3" xfId="12394" xr:uid="{AF1ECE5E-2457-480B-9054-22E207D3489A}"/>
    <cellStyle name="Normal 4 8 4 2 3 2" xfId="38569" xr:uid="{31292168-91B6-4434-9DB1-00F97F6BA1D1}"/>
    <cellStyle name="Normal 4 8 4 2 4" xfId="29289" xr:uid="{78CED1C4-6430-45BE-88D7-215C51623597}"/>
    <cellStyle name="Normal 4 8 4 2 5" xfId="20842" xr:uid="{2B56E417-DAA2-46FF-8B67-9E136AD2B9C7}"/>
    <cellStyle name="Normal 4 8 4 3" xfId="6017" xr:uid="{00000000-0005-0000-0000-0000D5160000}"/>
    <cellStyle name="Normal 4 8 4 3 2" xfId="14467" xr:uid="{B5A5D699-49E0-40CC-BBC1-0F9226C42785}"/>
    <cellStyle name="Normal 4 8 4 3 2 2" xfId="40641" xr:uid="{5440BAD8-023D-4D26-8E15-13F0EC0C5703}"/>
    <cellStyle name="Normal 4 8 4 3 3" xfId="31362" xr:uid="{40C4ACDE-FE9E-48E1-B42F-F6E6F1FFC5CD}"/>
    <cellStyle name="Normal 4 8 4 3 4" xfId="22914" xr:uid="{58B8F089-B942-411D-AD4D-644BD4638047}"/>
    <cellStyle name="Normal 4 8 4 4" xfId="10249" xr:uid="{2B66AA54-4514-4441-B8B2-8BFEDE13ACC8}"/>
    <cellStyle name="Normal 4 8 4 4 2" xfId="36424" xr:uid="{E4D4590D-3B59-468F-9F3B-56B0AB64158F}"/>
    <cellStyle name="Normal 4 8 4 5" xfId="27144" xr:uid="{E93C5A5C-058A-4E26-8C1F-CE008CC423D2}"/>
    <cellStyle name="Normal 4 8 4 6" xfId="18697" xr:uid="{97ECB75D-52BB-4DEA-91C9-92D004E62466}"/>
    <cellStyle name="Normal 4 8 5" xfId="2124" xr:uid="{00000000-0005-0000-0000-0000D6160000}"/>
    <cellStyle name="Normal 4 8 5 2" xfId="4353" xr:uid="{00000000-0005-0000-0000-0000D7160000}"/>
    <cellStyle name="Normal 4 8 5 2 2" xfId="8575" xr:uid="{00000000-0005-0000-0000-0000D8160000}"/>
    <cellStyle name="Normal 4 8 5 2 2 2" xfId="17025" xr:uid="{5FACD901-13B6-4116-AC53-1681CE78E7AB}"/>
    <cellStyle name="Normal 4 8 5 2 2 2 2" xfId="43199" xr:uid="{1F2F53C0-DB77-45BC-B9D0-BDAD00733F86}"/>
    <cellStyle name="Normal 4 8 5 2 2 3" xfId="33920" xr:uid="{DFE5CD75-3C0B-49C2-B430-2E3B01EC9E83}"/>
    <cellStyle name="Normal 4 8 5 2 2 4" xfId="25472" xr:uid="{2EFBB4C4-F32D-4CA4-8E98-C1ADB61C5DD1}"/>
    <cellStyle name="Normal 4 8 5 2 3" xfId="12807" xr:uid="{5AE64699-05E5-40E9-BA43-AB72C6263A0C}"/>
    <cellStyle name="Normal 4 8 5 2 3 2" xfId="38982" xr:uid="{4C92D804-74A5-4A85-83B9-2FDDB2840F07}"/>
    <cellStyle name="Normal 4 8 5 2 4" xfId="29702" xr:uid="{3320719D-77E1-4F1D-9253-BE3A8F4D24F2}"/>
    <cellStyle name="Normal 4 8 5 2 5" xfId="21255" xr:uid="{E2C6AD7D-117F-4A92-B9FA-6F7593F54830}"/>
    <cellStyle name="Normal 4 8 5 3" xfId="6430" xr:uid="{00000000-0005-0000-0000-0000D9160000}"/>
    <cellStyle name="Normal 4 8 5 3 2" xfId="14880" xr:uid="{CD670FBD-4EA7-4925-8D69-E4E59BC8B371}"/>
    <cellStyle name="Normal 4 8 5 3 2 2" xfId="41054" xr:uid="{E337B8BC-4F40-495A-BA53-9BEFB839E561}"/>
    <cellStyle name="Normal 4 8 5 3 3" xfId="31775" xr:uid="{F0F01D74-9B2A-433C-868D-8984A20EFBA2}"/>
    <cellStyle name="Normal 4 8 5 3 4" xfId="23327" xr:uid="{6A67E909-698E-4388-BFFF-8D3FC12C3781}"/>
    <cellStyle name="Normal 4 8 5 4" xfId="10662" xr:uid="{127D834C-5CF4-4EBF-80EA-8CD91C57F948}"/>
    <cellStyle name="Normal 4 8 5 4 2" xfId="36837" xr:uid="{8A8F4E60-6C09-4D39-A018-02FB391A2157}"/>
    <cellStyle name="Normal 4 8 5 5" xfId="27557" xr:uid="{62A394BB-C89A-4B0F-A9AF-3CA2E6B6CDEB}"/>
    <cellStyle name="Normal 4 8 5 6" xfId="19110" xr:uid="{0AD68DFF-F689-4FAF-8614-16E175965898}"/>
    <cellStyle name="Normal 4 8 6" xfId="2560" xr:uid="{00000000-0005-0000-0000-0000DA160000}"/>
    <cellStyle name="Normal 4 8 6 2" xfId="6843" xr:uid="{00000000-0005-0000-0000-0000DB160000}"/>
    <cellStyle name="Normal 4 8 6 2 2" xfId="15293" xr:uid="{59D167D8-3E7A-4D91-9D1A-38C30BC73A46}"/>
    <cellStyle name="Normal 4 8 6 2 2 2" xfId="41467" xr:uid="{DB3C6C2D-BBFD-4409-AE9E-5C75615D02C2}"/>
    <cellStyle name="Normal 4 8 6 2 3" xfId="32188" xr:uid="{178CD732-B8BA-442A-8FF2-BA09C5DDDF3E}"/>
    <cellStyle name="Normal 4 8 6 2 4" xfId="23740" xr:uid="{636B6B38-E346-4D5C-8320-12329F624785}"/>
    <cellStyle name="Normal 4 8 6 3" xfId="11075" xr:uid="{B00FC75F-2FD1-4C47-B3F2-7C7A83F9D9DE}"/>
    <cellStyle name="Normal 4 8 6 3 2" xfId="37250" xr:uid="{A54426F8-C007-4340-8E51-2D61AF747A2D}"/>
    <cellStyle name="Normal 4 8 6 4" xfId="27970" xr:uid="{FEE50E19-851B-431C-9B9C-FDFCBE4FD7B2}"/>
    <cellStyle name="Normal 4 8 6 5" xfId="19523" xr:uid="{8A13380F-2B6D-468F-955A-F110F83D43D8}"/>
    <cellStyle name="Normal 4 8 7" xfId="4778" xr:uid="{00000000-0005-0000-0000-0000DC160000}"/>
    <cellStyle name="Normal 4 8 7 2" xfId="13228" xr:uid="{2BD5DF63-48D8-42D6-A493-A2A3EDB2B6FD}"/>
    <cellStyle name="Normal 4 8 7 2 2" xfId="39402" xr:uid="{EEADA871-2544-437E-B375-49101BE51D9C}"/>
    <cellStyle name="Normal 4 8 7 3" xfId="30123" xr:uid="{95F42697-AF88-4190-AA3A-67BCD7FE5468}"/>
    <cellStyle name="Normal 4 8 7 4" xfId="21675" xr:uid="{C6F1DB8B-B5AA-4A58-9407-A8CB25072D4B}"/>
    <cellStyle name="Normal 4 8 8" xfId="9010" xr:uid="{71710F59-B384-4D60-B1D9-9839998AD9DF}"/>
    <cellStyle name="Normal 4 8 8 2" xfId="35185" xr:uid="{06FF8135-29DA-42EE-8F78-AB74CA9DF046}"/>
    <cellStyle name="Normal 4 8 9" xfId="34352" xr:uid="{BC6F7359-EC63-4921-978D-0CFE23D427C5}"/>
    <cellStyle name="Normal 4 9" xfId="4715" xr:uid="{00000000-0005-0000-0000-0000DD160000}"/>
    <cellStyle name="Normal 4 9 2" xfId="13165" xr:uid="{ECB5B53C-F3FC-4377-B96F-6D7540A68321}"/>
    <cellStyle name="Normal 4 9 2 2" xfId="39339" xr:uid="{C627FDB2-21C5-41AE-8C2E-F2D14DC411DF}"/>
    <cellStyle name="Normal 4 9 3" xfId="30060" xr:uid="{6E6CDDE1-A9B5-4B9A-A7B2-324E07154D22}"/>
    <cellStyle name="Normal 4 9 4" xfId="21612" xr:uid="{9A5E4397-DFCE-4183-BB0A-8C3653DE67AF}"/>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6074D35D-18B6-4718-8C39-8426ADDE21D6}"/>
    <cellStyle name="Normal 5 10 2 2 2 2" xfId="42787" xr:uid="{AFD9B076-D8B6-4D9A-A750-81356EFD3ECE}"/>
    <cellStyle name="Normal 5 10 2 2 3" xfId="33508" xr:uid="{58272864-48AA-44DD-91AD-0B068EA999EB}"/>
    <cellStyle name="Normal 5 10 2 2 4" xfId="25060" xr:uid="{D59D03D2-C756-4218-B8C3-6BF04108963E}"/>
    <cellStyle name="Normal 5 10 2 3" xfId="12395" xr:uid="{A4589389-CE4A-4CF7-AF79-488B1973EC7F}"/>
    <cellStyle name="Normal 5 10 2 3 2" xfId="38570" xr:uid="{93353A3C-1A77-409F-B508-C17BC075CC11}"/>
    <cellStyle name="Normal 5 10 2 4" xfId="29290" xr:uid="{6BF1ED96-3C4D-4977-A82D-00309F294E3E}"/>
    <cellStyle name="Normal 5 10 2 5" xfId="20843" xr:uid="{567997E8-2ECE-4D2E-8DA8-5F2A747630D0}"/>
    <cellStyle name="Normal 5 10 3" xfId="6018" xr:uid="{00000000-0005-0000-0000-0000E2160000}"/>
    <cellStyle name="Normal 5 10 3 2" xfId="14468" xr:uid="{EB0554AB-AD79-4EF8-A03B-FCD603D8002F}"/>
    <cellStyle name="Normal 5 10 3 2 2" xfId="40642" xr:uid="{4048C2BE-3560-40C0-9996-D3C24FD6AB4E}"/>
    <cellStyle name="Normal 5 10 3 3" xfId="31363" xr:uid="{F440B7D7-02C5-4246-B80A-3B43EE74EB97}"/>
    <cellStyle name="Normal 5 10 3 4" xfId="22915" xr:uid="{F1BE82C2-784E-421C-8CAB-4CA5D0F8FC78}"/>
    <cellStyle name="Normal 5 10 4" xfId="10250" xr:uid="{E1E897DE-D8BD-4BD8-89AC-2B780C51492B}"/>
    <cellStyle name="Normal 5 10 4 2" xfId="36425" xr:uid="{F2424679-E142-4EB7-87F1-7F2EB22EEFBC}"/>
    <cellStyle name="Normal 5 10 5" xfId="27145" xr:uid="{FAD1B39A-9457-46E0-A7F0-337564C58C50}"/>
    <cellStyle name="Normal 5 10 6" xfId="18698" xr:uid="{2E8F8FBD-069C-4D13-B9E8-64218A07DF88}"/>
    <cellStyle name="Normal 5 11" xfId="2125" xr:uid="{00000000-0005-0000-0000-0000E3160000}"/>
    <cellStyle name="Normal 5 11 2" xfId="4354" xr:uid="{00000000-0005-0000-0000-0000E4160000}"/>
    <cellStyle name="Normal 5 11 2 2" xfId="8576" xr:uid="{00000000-0005-0000-0000-0000E5160000}"/>
    <cellStyle name="Normal 5 11 2 2 2" xfId="17026" xr:uid="{9173287E-39E5-42DC-AB32-EBB204E3C955}"/>
    <cellStyle name="Normal 5 11 2 2 2 2" xfId="43200" xr:uid="{94467819-E2F6-496D-BF3E-FEF1ADC64890}"/>
    <cellStyle name="Normal 5 11 2 2 3" xfId="33921" xr:uid="{05254767-B52C-4C4A-A273-13ABDCEBDDFB}"/>
    <cellStyle name="Normal 5 11 2 2 4" xfId="25473" xr:uid="{EB0731AC-AFCE-46CD-B5D3-23004C235AC2}"/>
    <cellStyle name="Normal 5 11 2 3" xfId="12808" xr:uid="{8FE4542B-F0FF-40E7-B304-F0933FFC4320}"/>
    <cellStyle name="Normal 5 11 2 3 2" xfId="38983" xr:uid="{1043F8F4-373F-404F-B275-E4B1E9AA97B0}"/>
    <cellStyle name="Normal 5 11 2 4" xfId="29703" xr:uid="{3CB93B86-B427-48F6-908D-7F602391D984}"/>
    <cellStyle name="Normal 5 11 2 5" xfId="21256" xr:uid="{70F333D9-7F6B-4369-9C8F-471F513BF61C}"/>
    <cellStyle name="Normal 5 11 3" xfId="6431" xr:uid="{00000000-0005-0000-0000-0000E6160000}"/>
    <cellStyle name="Normal 5 11 3 2" xfId="14881" xr:uid="{B955E999-C30C-4F09-B4F1-EE17A0046BBE}"/>
    <cellStyle name="Normal 5 11 3 2 2" xfId="41055" xr:uid="{48D6E5CA-B4A0-4EDF-A8A9-253281E35389}"/>
    <cellStyle name="Normal 5 11 3 3" xfId="31776" xr:uid="{7A8DD247-ED91-4E47-AEF1-4E646C0D770E}"/>
    <cellStyle name="Normal 5 11 3 4" xfId="23328" xr:uid="{E268145F-B765-448D-AE49-E287FE9CB0C4}"/>
    <cellStyle name="Normal 5 11 4" xfId="10663" xr:uid="{6B17CF7D-15AD-4E00-A46F-AEF6366FA521}"/>
    <cellStyle name="Normal 5 11 4 2" xfId="36838" xr:uid="{123A80EF-F243-4B24-A183-B63EEC650BB1}"/>
    <cellStyle name="Normal 5 11 5" xfId="27558" xr:uid="{849E2C5B-3B86-4ED0-BE01-C4014DB5613D}"/>
    <cellStyle name="Normal 5 11 6" xfId="19111" xr:uid="{39D66DD5-1971-4913-9757-97CC729CAEB6}"/>
    <cellStyle name="Normal 5 12" xfId="2561" xr:uid="{00000000-0005-0000-0000-0000E7160000}"/>
    <cellStyle name="Normal 5 12 2" xfId="6844" xr:uid="{00000000-0005-0000-0000-0000E8160000}"/>
    <cellStyle name="Normal 5 12 2 2" xfId="15294" xr:uid="{98B162D2-7C76-4431-B7EB-B2FFCE3379FA}"/>
    <cellStyle name="Normal 5 12 2 2 2" xfId="41468" xr:uid="{773784AD-0157-4A31-92C0-9A7ECCC9272F}"/>
    <cellStyle name="Normal 5 12 2 3" xfId="32189" xr:uid="{4ABEB338-EEEE-4E15-9D2A-EEB539172886}"/>
    <cellStyle name="Normal 5 12 2 4" xfId="23741" xr:uid="{FC7EAA2F-BEE2-4A97-BCA3-D50F58DDB9D2}"/>
    <cellStyle name="Normal 5 12 3" xfId="11076" xr:uid="{888D293A-1419-4A8F-9C1E-AEA1852CC9A3}"/>
    <cellStyle name="Normal 5 12 3 2" xfId="37251" xr:uid="{824DBAA6-8F59-44B6-A394-17A5BB6F7F93}"/>
    <cellStyle name="Normal 5 12 4" xfId="27971" xr:uid="{EAFD2D01-218D-47D7-982E-03EFD2A9905C}"/>
    <cellStyle name="Normal 5 12 5" xfId="19524" xr:uid="{F119E0F2-B39F-4BDB-9CBA-A0023882D7CC}"/>
    <cellStyle name="Normal 5 13" xfId="4779" xr:uid="{00000000-0005-0000-0000-0000E9160000}"/>
    <cellStyle name="Normal 5 13 2" xfId="13229" xr:uid="{E6FD1C97-F370-4AC8-B03C-F04A06237D09}"/>
    <cellStyle name="Normal 5 13 2 2" xfId="39403" xr:uid="{9FA6B98F-AF48-4157-8B78-2DB24CCDDE02}"/>
    <cellStyle name="Normal 5 13 3" xfId="30124" xr:uid="{7A989327-85A3-41B1-99A8-AE17BDCA1164}"/>
    <cellStyle name="Normal 5 13 4" xfId="21676" xr:uid="{627A7821-1790-4B6F-AD77-D2E2ED08E251}"/>
    <cellStyle name="Normal 5 14" xfId="9011" xr:uid="{305363A2-8898-46F1-B046-346844CB88EA}"/>
    <cellStyle name="Normal 5 14 2" xfId="35186" xr:uid="{0DBC414A-D27F-4AC9-A7AA-59DD0444E561}"/>
    <cellStyle name="Normal 5 15" xfId="34353" xr:uid="{E5D48265-9DDB-4526-8EBA-04ACF7A5A66E}"/>
    <cellStyle name="Normal 5 16" xfId="25906" xr:uid="{C18762C0-F401-4A0C-B1EC-77631120AF46}"/>
    <cellStyle name="Normal 5 17" xfId="17459" xr:uid="{9D78E5DC-ACCA-4F62-8FB8-282F6FC10278}"/>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9BAD7141-AB48-461B-A48B-2932F3277B9D}"/>
    <cellStyle name="Normal 5 2 10 2 2 2 2" xfId="43201" xr:uid="{9D16F3E2-6F7A-476E-9324-04CF1DFD0BC7}"/>
    <cellStyle name="Normal 5 2 10 2 2 3" xfId="33922" xr:uid="{564E0737-D22B-427D-9AE8-1008F9C6BCDF}"/>
    <cellStyle name="Normal 5 2 10 2 2 4" xfId="25474" xr:uid="{576B5713-118D-49D8-8A22-C870FF83811C}"/>
    <cellStyle name="Normal 5 2 10 2 3" xfId="12809" xr:uid="{0CEA72F0-75DD-4346-AC4A-EBCA663EE3F5}"/>
    <cellStyle name="Normal 5 2 10 2 3 2" xfId="38984" xr:uid="{D31EFB32-939E-48E5-90B6-12AE2BDB1520}"/>
    <cellStyle name="Normal 5 2 10 2 4" xfId="29704" xr:uid="{87A49061-E89C-4F0F-AA45-3189C47777A9}"/>
    <cellStyle name="Normal 5 2 10 2 5" xfId="21257" xr:uid="{FC662133-E952-4348-ADD2-ECA74B5396DE}"/>
    <cellStyle name="Normal 5 2 10 3" xfId="6432" xr:uid="{00000000-0005-0000-0000-0000EE160000}"/>
    <cellStyle name="Normal 5 2 10 3 2" xfId="14882" xr:uid="{CB27CBDE-F7F4-4077-BF05-E65C0FE84565}"/>
    <cellStyle name="Normal 5 2 10 3 2 2" xfId="41056" xr:uid="{A70117D3-2AA8-456B-9FED-08F8B1F08C2D}"/>
    <cellStyle name="Normal 5 2 10 3 3" xfId="31777" xr:uid="{A50F5DE1-EBDF-48FE-9999-B5294A52220A}"/>
    <cellStyle name="Normal 5 2 10 3 4" xfId="23329" xr:uid="{D4B89649-7E89-486E-8817-38A87E764932}"/>
    <cellStyle name="Normal 5 2 10 4" xfId="10664" xr:uid="{5FD368E2-5361-4AA7-B445-FDE83A036847}"/>
    <cellStyle name="Normal 5 2 10 4 2" xfId="36839" xr:uid="{AD1EB7DA-E013-4E46-B9D5-E81967F9D662}"/>
    <cellStyle name="Normal 5 2 10 5" xfId="27559" xr:uid="{70D4693B-7097-4A3B-93CC-A8C6CD74B21F}"/>
    <cellStyle name="Normal 5 2 10 6" xfId="19112" xr:uid="{354EBFF1-87B8-4EF1-9B7B-A4A5E7DCB984}"/>
    <cellStyle name="Normal 5 2 11" xfId="2562" xr:uid="{00000000-0005-0000-0000-0000EF160000}"/>
    <cellStyle name="Normal 5 2 11 2" xfId="6845" xr:uid="{00000000-0005-0000-0000-0000F0160000}"/>
    <cellStyle name="Normal 5 2 11 2 2" xfId="15295" xr:uid="{1251D730-5FC9-4457-9C0B-B516B79CEABE}"/>
    <cellStyle name="Normal 5 2 11 2 2 2" xfId="41469" xr:uid="{EE3FA3C5-387B-4727-8737-921F634E9BB2}"/>
    <cellStyle name="Normal 5 2 11 2 3" xfId="32190" xr:uid="{F94484EA-4B52-41E7-8845-97222703F5AA}"/>
    <cellStyle name="Normal 5 2 11 2 4" xfId="23742" xr:uid="{24F80EEE-49FB-4674-B422-3D4469F03F5C}"/>
    <cellStyle name="Normal 5 2 11 3" xfId="11077" xr:uid="{85A999E6-2DFA-4024-BA15-9F3627F389C6}"/>
    <cellStyle name="Normal 5 2 11 3 2" xfId="37252" xr:uid="{923E9434-F5CE-4480-9A7E-9CBB8226C26E}"/>
    <cellStyle name="Normal 5 2 11 4" xfId="27972" xr:uid="{27F0E88D-6549-4948-B69B-569DA5725A08}"/>
    <cellStyle name="Normal 5 2 11 5" xfId="19525" xr:uid="{556D976E-9D1D-4820-8FF7-D96EDC6DA33E}"/>
    <cellStyle name="Normal 5 2 12" xfId="4780" xr:uid="{00000000-0005-0000-0000-0000F1160000}"/>
    <cellStyle name="Normal 5 2 12 2" xfId="13230" xr:uid="{56EC741E-1F12-4360-9845-A62CAB5E3ADD}"/>
    <cellStyle name="Normal 5 2 12 2 2" xfId="39404" xr:uid="{E6700B72-3254-401B-A099-2063926EBA14}"/>
    <cellStyle name="Normal 5 2 12 3" xfId="30125" xr:uid="{67A0EBC8-53D6-46FB-9805-DD7DE772CD93}"/>
    <cellStyle name="Normal 5 2 12 4" xfId="21677" xr:uid="{0C3FB891-BB28-4B88-8E82-D6EAE0D69B4C}"/>
    <cellStyle name="Normal 5 2 13" xfId="9012" xr:uid="{AF2B77E4-2867-43DB-A357-B2921407D16C}"/>
    <cellStyle name="Normal 5 2 13 2" xfId="35187" xr:uid="{BF37A715-0D18-4ED8-84D9-EB7352C3B680}"/>
    <cellStyle name="Normal 5 2 14" xfId="34354" xr:uid="{317FA763-DD40-4EC5-B995-307C83CB5D28}"/>
    <cellStyle name="Normal 5 2 15" xfId="25907" xr:uid="{5459C838-22E5-4BFE-9AA8-4D5EDA637FD5}"/>
    <cellStyle name="Normal 5 2 16" xfId="17460" xr:uid="{DFEA8BD1-13AE-415D-9F19-DB1B23311BB0}"/>
    <cellStyle name="Normal 5 2 2" xfId="408" xr:uid="{00000000-0005-0000-0000-0000F2160000}"/>
    <cellStyle name="Normal 5 2 2 10" xfId="2563" xr:uid="{00000000-0005-0000-0000-0000F3160000}"/>
    <cellStyle name="Normal 5 2 2 10 2" xfId="6846" xr:uid="{00000000-0005-0000-0000-0000F4160000}"/>
    <cellStyle name="Normal 5 2 2 10 2 2" xfId="15296" xr:uid="{96BDFB32-3DF5-4DA7-B09A-72C72A903665}"/>
    <cellStyle name="Normal 5 2 2 10 2 2 2" xfId="41470" xr:uid="{5F9B163A-B5DF-47BD-867F-2F7DAD27E316}"/>
    <cellStyle name="Normal 5 2 2 10 2 3" xfId="32191" xr:uid="{6465375C-CBAF-45EE-8335-6951F0D2E157}"/>
    <cellStyle name="Normal 5 2 2 10 2 4" xfId="23743" xr:uid="{AACFDADB-74F2-46BF-9A3D-C07D4776A8D1}"/>
    <cellStyle name="Normal 5 2 2 10 3" xfId="11078" xr:uid="{B8E6E9E7-F1E1-4122-A56A-4657DF30E19F}"/>
    <cellStyle name="Normal 5 2 2 10 3 2" xfId="37253" xr:uid="{F7F08BC5-B36B-4A0F-BCF2-428EC2DFA118}"/>
    <cellStyle name="Normal 5 2 2 10 4" xfId="27973" xr:uid="{438DCE42-2317-4666-ADA0-BD2DFBD7C69B}"/>
    <cellStyle name="Normal 5 2 2 10 5" xfId="19526" xr:uid="{3E2BA38F-3F5C-47C4-BF19-A5741A1E81B3}"/>
    <cellStyle name="Normal 5 2 2 11" xfId="4781" xr:uid="{00000000-0005-0000-0000-0000F5160000}"/>
    <cellStyle name="Normal 5 2 2 11 2" xfId="13231" xr:uid="{06FBD7AD-1A69-486B-A1C5-019A8B5E0E38}"/>
    <cellStyle name="Normal 5 2 2 11 2 2" xfId="39405" xr:uid="{40FEACC3-9A67-469F-AE3E-6610F6DB61AB}"/>
    <cellStyle name="Normal 5 2 2 11 3" xfId="30126" xr:uid="{705E5A26-D278-4F7F-B0F3-0F29B3BF13BF}"/>
    <cellStyle name="Normal 5 2 2 11 4" xfId="21678" xr:uid="{F378D159-D5AB-486D-A601-B4FAF4E94C5F}"/>
    <cellStyle name="Normal 5 2 2 12" xfId="9013" xr:uid="{CAD5331E-E2FD-4C8F-8EDB-D5134EC4984E}"/>
    <cellStyle name="Normal 5 2 2 12 2" xfId="35188" xr:uid="{B08135F7-2B7D-4837-BF6F-6A7D1D6FA650}"/>
    <cellStyle name="Normal 5 2 2 13" xfId="34355" xr:uid="{2BE60631-3F2D-4949-A877-82E6B5316FA2}"/>
    <cellStyle name="Normal 5 2 2 14" xfId="25908" xr:uid="{F02B37D9-E05C-4506-9D7D-22D02766FCA2}"/>
    <cellStyle name="Normal 5 2 2 15" xfId="17461" xr:uid="{D2B072A9-ADEC-41C0-88E3-A7AB367662F5}"/>
    <cellStyle name="Normal 5 2 2 2" xfId="409" xr:uid="{00000000-0005-0000-0000-0000F6160000}"/>
    <cellStyle name="Normal 5 2 2 2 10" xfId="4782" xr:uid="{00000000-0005-0000-0000-0000F7160000}"/>
    <cellStyle name="Normal 5 2 2 2 10 2" xfId="13232" xr:uid="{7F2152F9-910B-4FCD-8221-7BC9B43C6E15}"/>
    <cellStyle name="Normal 5 2 2 2 10 2 2" xfId="39406" xr:uid="{F8C0248E-9683-4E70-975E-E6C80D33E013}"/>
    <cellStyle name="Normal 5 2 2 2 10 3" xfId="30127" xr:uid="{92D3649B-A97F-4B1B-B0F5-5C0BB24BAF69}"/>
    <cellStyle name="Normal 5 2 2 2 10 4" xfId="21679" xr:uid="{92D0AD3D-4742-42A1-A8B2-73C3238C6B17}"/>
    <cellStyle name="Normal 5 2 2 2 11" xfId="9014" xr:uid="{E0106EC2-7261-4899-80B1-1FF415828355}"/>
    <cellStyle name="Normal 5 2 2 2 11 2" xfId="35189" xr:uid="{67A7E22A-7AD6-4975-AAC2-610C1257AD3C}"/>
    <cellStyle name="Normal 5 2 2 2 12" xfId="34356" xr:uid="{17B310D0-7E12-4311-8318-5CEED9E4E8F6}"/>
    <cellStyle name="Normal 5 2 2 2 13" xfId="25909" xr:uid="{7AB4A118-DDCD-403A-B2C3-4A1DC4F13FBD}"/>
    <cellStyle name="Normal 5 2 2 2 14" xfId="17462" xr:uid="{0F60BD7E-6EE5-439F-9C04-2A96C5410C7A}"/>
    <cellStyle name="Normal 5 2 2 2 2" xfId="410" xr:uid="{00000000-0005-0000-0000-0000F8160000}"/>
    <cellStyle name="Normal 5 2 2 2 2 10" xfId="9015" xr:uid="{A792BF82-B35C-44B3-AEAD-CC22DB58249C}"/>
    <cellStyle name="Normal 5 2 2 2 2 10 2" xfId="35190" xr:uid="{04F4C8F9-F804-4981-A6FD-2D2D084B9615}"/>
    <cellStyle name="Normal 5 2 2 2 2 11" xfId="34357" xr:uid="{DCFCEE39-1F53-45DB-AC7A-377704D5CD0B}"/>
    <cellStyle name="Normal 5 2 2 2 2 12" xfId="25910" xr:uid="{6D289F19-C27A-410E-82AB-9FE56E58A61D}"/>
    <cellStyle name="Normal 5 2 2 2 2 13" xfId="17463" xr:uid="{9CC0A1A6-40E8-4655-AE08-2F7CFF0CE3A8}"/>
    <cellStyle name="Normal 5 2 2 2 2 2" xfId="411" xr:uid="{00000000-0005-0000-0000-0000F9160000}"/>
    <cellStyle name="Normal 5 2 2 2 2 2 10" xfId="34358" xr:uid="{F3A6E63A-C8BC-41AE-9038-B85BFA017DA9}"/>
    <cellStyle name="Normal 5 2 2 2 2 2 11" xfId="25911" xr:uid="{A8F98640-A9A2-434F-9AF7-23BF27C7C8DC}"/>
    <cellStyle name="Normal 5 2 2 2 2 2 12" xfId="17464" xr:uid="{AF4B819A-BA09-401C-B17E-3BABB8AD73C7}"/>
    <cellStyle name="Normal 5 2 2 2 2 2 2" xfId="412" xr:uid="{00000000-0005-0000-0000-0000FA160000}"/>
    <cellStyle name="Normal 5 2 2 2 2 2 2 10" xfId="25912" xr:uid="{D5A38B69-2C71-4D2B-96CA-DCA16F330D94}"/>
    <cellStyle name="Normal 5 2 2 2 2 2 2 11" xfId="17465" xr:uid="{A2FC4595-223E-46BC-9DE9-756547850BFA}"/>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437D0C10-49FA-4562-B7C8-B60E5823B0A7}"/>
    <cellStyle name="Normal 5 2 2 2 2 2 2 2 2 2 2 2" xfId="41967" xr:uid="{29518178-353D-4D07-8F75-CEEED75169C6}"/>
    <cellStyle name="Normal 5 2 2 2 2 2 2 2 2 2 3" xfId="32688" xr:uid="{B97DDD9A-21B0-451E-BCEA-6D54A29818B9}"/>
    <cellStyle name="Normal 5 2 2 2 2 2 2 2 2 2 4" xfId="24240" xr:uid="{1D2D74AF-E957-44B1-B8E4-FA1D950C74D8}"/>
    <cellStyle name="Normal 5 2 2 2 2 2 2 2 2 3" xfId="11575" xr:uid="{DD2D9893-0492-4ED9-AAD4-896467F01FD8}"/>
    <cellStyle name="Normal 5 2 2 2 2 2 2 2 2 3 2" xfId="37750" xr:uid="{AE29A556-74C9-47CD-87EB-D76B4C0032ED}"/>
    <cellStyle name="Normal 5 2 2 2 2 2 2 2 2 4" xfId="28470" xr:uid="{E3336441-2F87-439C-9950-2C0F9F948EBA}"/>
    <cellStyle name="Normal 5 2 2 2 2 2 2 2 2 5" xfId="20023" xr:uid="{CCA00074-8448-4AEA-A7B0-10C83DDC58B4}"/>
    <cellStyle name="Normal 5 2 2 2 2 2 2 2 3" xfId="5198" xr:uid="{00000000-0005-0000-0000-0000FE160000}"/>
    <cellStyle name="Normal 5 2 2 2 2 2 2 2 3 2" xfId="13648" xr:uid="{99FD40ED-E98A-4FE3-AC26-B673772280F9}"/>
    <cellStyle name="Normal 5 2 2 2 2 2 2 2 3 2 2" xfId="39822" xr:uid="{D3E239AB-03DC-4FA1-82B7-F2B691C0B191}"/>
    <cellStyle name="Normal 5 2 2 2 2 2 2 2 3 3" xfId="30543" xr:uid="{5F86AE74-8B67-4C98-B066-9E8CCAEF7337}"/>
    <cellStyle name="Normal 5 2 2 2 2 2 2 2 3 4" xfId="22095" xr:uid="{327B5612-2E32-41B7-A2E3-CC73223D2CE0}"/>
    <cellStyle name="Normal 5 2 2 2 2 2 2 2 4" xfId="9430" xr:uid="{01229C47-50DD-47C6-A596-D0C168E4292C}"/>
    <cellStyle name="Normal 5 2 2 2 2 2 2 2 4 2" xfId="35605" xr:uid="{D9A830C5-4135-4435-A115-8CC7BD75B073}"/>
    <cellStyle name="Normal 5 2 2 2 2 2 2 2 5" xfId="34777" xr:uid="{8B9DF52E-F44C-49AC-A538-D9ABFB5A105D}"/>
    <cellStyle name="Normal 5 2 2 2 2 2 2 2 6" xfId="26325" xr:uid="{E6935A16-0A84-4146-B273-92501F5E5C8B}"/>
    <cellStyle name="Normal 5 2 2 2 2 2 2 2 7" xfId="17878" xr:uid="{5CB9B65B-94AE-4EB3-BAC2-2EBAAE21A84D}"/>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ABA07B80-D2BE-4D38-849F-B658CB54467F}"/>
    <cellStyle name="Normal 5 2 2 2 2 2 2 3 2 2 2 2" xfId="42380" xr:uid="{8B76A9A5-4CA0-4B1F-89A9-6B176A0B1EAE}"/>
    <cellStyle name="Normal 5 2 2 2 2 2 2 3 2 2 3" xfId="33101" xr:uid="{B2EA7A64-ADF3-4B3C-B157-477173406760}"/>
    <cellStyle name="Normal 5 2 2 2 2 2 2 3 2 2 4" xfId="24653" xr:uid="{366FF23D-EB9B-4E7A-A1DF-1CBA7A27AA05}"/>
    <cellStyle name="Normal 5 2 2 2 2 2 2 3 2 3" xfId="11988" xr:uid="{13BA33C3-5351-4D73-AA84-D19E2BDFE4B4}"/>
    <cellStyle name="Normal 5 2 2 2 2 2 2 3 2 3 2" xfId="38163" xr:uid="{1C3F9220-EE5A-45AC-B8F6-7B16D0CCC983}"/>
    <cellStyle name="Normal 5 2 2 2 2 2 2 3 2 4" xfId="28883" xr:uid="{0F6EF026-8A9A-4062-BA10-F4A39271179D}"/>
    <cellStyle name="Normal 5 2 2 2 2 2 2 3 2 5" xfId="20436" xr:uid="{1F59F000-EC75-4852-B9BC-B2DE9A8C1328}"/>
    <cellStyle name="Normal 5 2 2 2 2 2 2 3 3" xfId="5611" xr:uid="{00000000-0005-0000-0000-000002170000}"/>
    <cellStyle name="Normal 5 2 2 2 2 2 2 3 3 2" xfId="14061" xr:uid="{AE536286-CF3C-4150-948F-D0CB7DE65E66}"/>
    <cellStyle name="Normal 5 2 2 2 2 2 2 3 3 2 2" xfId="40235" xr:uid="{5728784F-A7BC-4555-A2D3-C872C7DD2B04}"/>
    <cellStyle name="Normal 5 2 2 2 2 2 2 3 3 3" xfId="30956" xr:uid="{A860C31D-C11A-43A8-BF47-CECFB3550A96}"/>
    <cellStyle name="Normal 5 2 2 2 2 2 2 3 3 4" xfId="22508" xr:uid="{B3A2AD4E-A579-465B-91D0-441A81102151}"/>
    <cellStyle name="Normal 5 2 2 2 2 2 2 3 4" xfId="9843" xr:uid="{9D34C951-E15F-405A-BD0B-1B6B1D2CF81A}"/>
    <cellStyle name="Normal 5 2 2 2 2 2 2 3 4 2" xfId="36018" xr:uid="{F8951056-0BD5-4711-A158-BEB688795BEF}"/>
    <cellStyle name="Normal 5 2 2 2 2 2 2 3 5" xfId="26738" xr:uid="{C7C28A39-D4A2-48D6-B2B7-EE4F67DD5517}"/>
    <cellStyle name="Normal 5 2 2 2 2 2 2 3 6" xfId="18291" xr:uid="{4690D16B-663E-4461-84C6-A9F2AAA9A6AF}"/>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9EA6B3AB-2B0E-4EDE-80C3-BD37799B8123}"/>
    <cellStyle name="Normal 5 2 2 2 2 2 2 4 2 2 2 2" xfId="42793" xr:uid="{5E09E104-B6AB-47C9-B568-081177F9D279}"/>
    <cellStyle name="Normal 5 2 2 2 2 2 2 4 2 2 3" xfId="33514" xr:uid="{CBD7EDF2-1014-44D3-A956-633E80EBA104}"/>
    <cellStyle name="Normal 5 2 2 2 2 2 2 4 2 2 4" xfId="25066" xr:uid="{B3B2EC32-A811-42A3-8638-D6D8B430D7B5}"/>
    <cellStyle name="Normal 5 2 2 2 2 2 2 4 2 3" xfId="12401" xr:uid="{86741C26-0399-42D2-8C5B-8D513E5EB0AE}"/>
    <cellStyle name="Normal 5 2 2 2 2 2 2 4 2 3 2" xfId="38576" xr:uid="{8DDFA0C2-A001-487A-86F5-3A2D72536626}"/>
    <cellStyle name="Normal 5 2 2 2 2 2 2 4 2 4" xfId="29296" xr:uid="{2FB15340-19D2-4972-A6AE-3FBB372FE5BC}"/>
    <cellStyle name="Normal 5 2 2 2 2 2 2 4 2 5" xfId="20849" xr:uid="{0F5B68E9-4F61-4EA6-8F7A-C53210102698}"/>
    <cellStyle name="Normal 5 2 2 2 2 2 2 4 3" xfId="6024" xr:uid="{00000000-0005-0000-0000-000006170000}"/>
    <cellStyle name="Normal 5 2 2 2 2 2 2 4 3 2" xfId="14474" xr:uid="{BB6252BA-80AD-432B-9EAA-1EC948734A47}"/>
    <cellStyle name="Normal 5 2 2 2 2 2 2 4 3 2 2" xfId="40648" xr:uid="{7CF1FF50-07E9-4DEC-8FCC-F0EBFB5AA447}"/>
    <cellStyle name="Normal 5 2 2 2 2 2 2 4 3 3" xfId="31369" xr:uid="{CF47C782-E07E-4D6E-B9AB-F65A197643CC}"/>
    <cellStyle name="Normal 5 2 2 2 2 2 2 4 3 4" xfId="22921" xr:uid="{8C016B73-2156-4D03-9BFF-630A410EB0DB}"/>
    <cellStyle name="Normal 5 2 2 2 2 2 2 4 4" xfId="10256" xr:uid="{E1EA1EF3-640F-4F4A-A0B0-561293E57054}"/>
    <cellStyle name="Normal 5 2 2 2 2 2 2 4 4 2" xfId="36431" xr:uid="{E674270F-32B5-4449-96EC-2271723E1304}"/>
    <cellStyle name="Normal 5 2 2 2 2 2 2 4 5" xfId="27151" xr:uid="{86B8E50E-BE04-4784-BDB1-83C38E86A0D8}"/>
    <cellStyle name="Normal 5 2 2 2 2 2 2 4 6" xfId="18704" xr:uid="{EC6ABC72-60FB-4630-BEE5-11BEF010A051}"/>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5491769E-AF4C-4B36-A2B0-F93792DE75A7}"/>
    <cellStyle name="Normal 5 2 2 2 2 2 2 5 2 2 2 2" xfId="43206" xr:uid="{E058A8B5-9092-406F-B0E6-9966F966F970}"/>
    <cellStyle name="Normal 5 2 2 2 2 2 2 5 2 2 3" xfId="33927" xr:uid="{B9946CDE-AA48-495A-9A45-41531542B464}"/>
    <cellStyle name="Normal 5 2 2 2 2 2 2 5 2 2 4" xfId="25479" xr:uid="{28A8AAE1-D0B4-48E1-92F9-AA43A7C0096F}"/>
    <cellStyle name="Normal 5 2 2 2 2 2 2 5 2 3" xfId="12814" xr:uid="{3433B78F-B7F7-45FA-9486-E7BF4EA672DE}"/>
    <cellStyle name="Normal 5 2 2 2 2 2 2 5 2 3 2" xfId="38989" xr:uid="{8BA90D53-001C-4429-97C7-592830C562AD}"/>
    <cellStyle name="Normal 5 2 2 2 2 2 2 5 2 4" xfId="29709" xr:uid="{878CAD89-DF9F-4B5E-B105-FAC0EBC8D825}"/>
    <cellStyle name="Normal 5 2 2 2 2 2 2 5 2 5" xfId="21262" xr:uid="{5B367237-B93D-4229-BA68-E76B2A193953}"/>
    <cellStyle name="Normal 5 2 2 2 2 2 2 5 3" xfId="6437" xr:uid="{00000000-0005-0000-0000-00000A170000}"/>
    <cellStyle name="Normal 5 2 2 2 2 2 2 5 3 2" xfId="14887" xr:uid="{3029F0A8-B93D-4E1B-92A6-DA9789908520}"/>
    <cellStyle name="Normal 5 2 2 2 2 2 2 5 3 2 2" xfId="41061" xr:uid="{C38E6690-AFC8-496F-8A24-687D9A4ADD37}"/>
    <cellStyle name="Normal 5 2 2 2 2 2 2 5 3 3" xfId="31782" xr:uid="{27EBFA3A-1822-4812-857E-232B671CBBA0}"/>
    <cellStyle name="Normal 5 2 2 2 2 2 2 5 3 4" xfId="23334" xr:uid="{0B6D79B2-74CF-45D6-85FB-03DF21101188}"/>
    <cellStyle name="Normal 5 2 2 2 2 2 2 5 4" xfId="10669" xr:uid="{1D209A3F-FAF1-43C3-86F7-3B8A79453EEA}"/>
    <cellStyle name="Normal 5 2 2 2 2 2 2 5 4 2" xfId="36844" xr:uid="{DF493945-9DB7-4C34-9DE0-DE8E890961F4}"/>
    <cellStyle name="Normal 5 2 2 2 2 2 2 5 5" xfId="27564" xr:uid="{656F448C-E781-46AC-9FF7-23A4D25CFBD6}"/>
    <cellStyle name="Normal 5 2 2 2 2 2 2 5 6" xfId="19117" xr:uid="{9CEB923E-F6BF-4A51-88C5-CC9D71DB8550}"/>
    <cellStyle name="Normal 5 2 2 2 2 2 2 6" xfId="2567" xr:uid="{00000000-0005-0000-0000-00000B170000}"/>
    <cellStyle name="Normal 5 2 2 2 2 2 2 6 2" xfId="6850" xr:uid="{00000000-0005-0000-0000-00000C170000}"/>
    <cellStyle name="Normal 5 2 2 2 2 2 2 6 2 2" xfId="15300" xr:uid="{0393C4F0-F8BA-48E3-B1A1-F56E61D42EE1}"/>
    <cellStyle name="Normal 5 2 2 2 2 2 2 6 2 2 2" xfId="41474" xr:uid="{5675CF1C-275C-4F15-ACAE-7E783E668E6F}"/>
    <cellStyle name="Normal 5 2 2 2 2 2 2 6 2 3" xfId="32195" xr:uid="{96906C15-491F-4CB5-BF2C-979FB2CD4672}"/>
    <cellStyle name="Normal 5 2 2 2 2 2 2 6 2 4" xfId="23747" xr:uid="{EF6523EB-2D09-4DCA-88B0-B21D39225A6A}"/>
    <cellStyle name="Normal 5 2 2 2 2 2 2 6 3" xfId="11082" xr:uid="{9536655D-529B-415D-88A1-82F147F21B45}"/>
    <cellStyle name="Normal 5 2 2 2 2 2 2 6 3 2" xfId="37257" xr:uid="{912AF6AF-8E46-441F-9066-FC312093519D}"/>
    <cellStyle name="Normal 5 2 2 2 2 2 2 6 4" xfId="27977" xr:uid="{25326AD5-523F-4926-96E0-580CEF2F361E}"/>
    <cellStyle name="Normal 5 2 2 2 2 2 2 6 5" xfId="19530" xr:uid="{776C8D51-ED1E-4D9C-918A-A6A170485DA9}"/>
    <cellStyle name="Normal 5 2 2 2 2 2 2 7" xfId="4785" xr:uid="{00000000-0005-0000-0000-00000D170000}"/>
    <cellStyle name="Normal 5 2 2 2 2 2 2 7 2" xfId="13235" xr:uid="{EA35F290-0CDA-4AA6-8E72-B64947AE2546}"/>
    <cellStyle name="Normal 5 2 2 2 2 2 2 7 2 2" xfId="39409" xr:uid="{66E3C9E0-2FF5-4B9D-B36E-2E2372477AC4}"/>
    <cellStyle name="Normal 5 2 2 2 2 2 2 7 3" xfId="30130" xr:uid="{5C60222D-2D0E-4D35-AA4A-24A902D02FFC}"/>
    <cellStyle name="Normal 5 2 2 2 2 2 2 7 4" xfId="21682" xr:uid="{57AC878E-FFE4-46E4-8831-BE07C88BE7AF}"/>
    <cellStyle name="Normal 5 2 2 2 2 2 2 8" xfId="9017" xr:uid="{5C5EC11C-0BE5-4020-9216-81E33C28F42C}"/>
    <cellStyle name="Normal 5 2 2 2 2 2 2 8 2" xfId="35192" xr:uid="{50924140-888B-4855-8618-7BB17DF93101}"/>
    <cellStyle name="Normal 5 2 2 2 2 2 2 9" xfId="34359" xr:uid="{7BE088CA-87F0-4671-A254-E81D42BDC1D9}"/>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37FF5DDB-70C9-496F-8570-E2CAEDFCBCD8}"/>
    <cellStyle name="Normal 5 2 2 2 2 2 3 2 2 2 2" xfId="41966" xr:uid="{75AB06A0-9964-4BC8-ADE6-09AE6A5AF1D0}"/>
    <cellStyle name="Normal 5 2 2 2 2 2 3 2 2 3" xfId="32687" xr:uid="{80022A47-3847-4BB7-8B1E-A495757F2B64}"/>
    <cellStyle name="Normal 5 2 2 2 2 2 3 2 2 4" xfId="24239" xr:uid="{F501A3B1-2FC8-4C0F-B2E5-CD99400F33FD}"/>
    <cellStyle name="Normal 5 2 2 2 2 2 3 2 3" xfId="11574" xr:uid="{FBC36D61-43B3-430B-B5EA-0327F8391B55}"/>
    <cellStyle name="Normal 5 2 2 2 2 2 3 2 3 2" xfId="37749" xr:uid="{1FB42697-5C9B-44A4-9BAF-53581F3846B4}"/>
    <cellStyle name="Normal 5 2 2 2 2 2 3 2 4" xfId="28469" xr:uid="{DE35E500-419C-4E91-B7B5-C48BF03B31EE}"/>
    <cellStyle name="Normal 5 2 2 2 2 2 3 2 5" xfId="20022" xr:uid="{B26A2543-F60C-4238-983C-2B61596D69E9}"/>
    <cellStyle name="Normal 5 2 2 2 2 2 3 3" xfId="5197" xr:uid="{00000000-0005-0000-0000-000011170000}"/>
    <cellStyle name="Normal 5 2 2 2 2 2 3 3 2" xfId="13647" xr:uid="{0DDA2E40-E51D-4430-9AAB-28916E297CED}"/>
    <cellStyle name="Normal 5 2 2 2 2 2 3 3 2 2" xfId="39821" xr:uid="{1980E77C-D68C-410A-B471-00C914F46CB5}"/>
    <cellStyle name="Normal 5 2 2 2 2 2 3 3 3" xfId="30542" xr:uid="{CDE2C990-9439-4A52-B631-AEA0F335887D}"/>
    <cellStyle name="Normal 5 2 2 2 2 2 3 3 4" xfId="22094" xr:uid="{90AE799E-CD59-4AF3-A23B-394A67A4F60A}"/>
    <cellStyle name="Normal 5 2 2 2 2 2 3 4" xfId="9429" xr:uid="{9DE68253-A0ED-4BC4-AE64-50B68A8EAC6F}"/>
    <cellStyle name="Normal 5 2 2 2 2 2 3 4 2" xfId="35604" xr:uid="{EF480261-1EE6-4FCC-8A21-D7C08D32A0AA}"/>
    <cellStyle name="Normal 5 2 2 2 2 2 3 5" xfId="34776" xr:uid="{28FC4975-F08E-47B2-98ED-5550F4B6A4E0}"/>
    <cellStyle name="Normal 5 2 2 2 2 2 3 6" xfId="26324" xr:uid="{B9BD8250-E711-4E94-ADFB-B5E3BB254DF9}"/>
    <cellStyle name="Normal 5 2 2 2 2 2 3 7" xfId="17877" xr:uid="{ABC7CBDE-E491-46B4-9FBB-3B42F46694C8}"/>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E414D07E-BAD1-4FBD-8DB8-511A8E8C765B}"/>
    <cellStyle name="Normal 5 2 2 2 2 2 4 2 2 2 2" xfId="42379" xr:uid="{780A6734-B3B7-4B53-BB1B-8215E5B0082E}"/>
    <cellStyle name="Normal 5 2 2 2 2 2 4 2 2 3" xfId="33100" xr:uid="{BFDDBE46-49FB-45F4-B1C9-046A03E23001}"/>
    <cellStyle name="Normal 5 2 2 2 2 2 4 2 2 4" xfId="24652" xr:uid="{BA11ABE9-03B4-43DD-A1E8-E143768DC100}"/>
    <cellStyle name="Normal 5 2 2 2 2 2 4 2 3" xfId="11987" xr:uid="{FD471E34-1F90-4A92-9B17-44F45F8B02AF}"/>
    <cellStyle name="Normal 5 2 2 2 2 2 4 2 3 2" xfId="38162" xr:uid="{6A1DFAE4-3D75-4BF1-8F6C-5BD98FFD1B45}"/>
    <cellStyle name="Normal 5 2 2 2 2 2 4 2 4" xfId="28882" xr:uid="{15611584-6DEE-4237-A3F5-5765ECAACCA0}"/>
    <cellStyle name="Normal 5 2 2 2 2 2 4 2 5" xfId="20435" xr:uid="{2826267F-E1FC-429D-BA5E-1695E8E5A669}"/>
    <cellStyle name="Normal 5 2 2 2 2 2 4 3" xfId="5610" xr:uid="{00000000-0005-0000-0000-000015170000}"/>
    <cellStyle name="Normal 5 2 2 2 2 2 4 3 2" xfId="14060" xr:uid="{8A29B77F-5128-4807-B14D-68224287D8C1}"/>
    <cellStyle name="Normal 5 2 2 2 2 2 4 3 2 2" xfId="40234" xr:uid="{49189AB5-9BEE-4BF7-B505-1EBE0B467242}"/>
    <cellStyle name="Normal 5 2 2 2 2 2 4 3 3" xfId="30955" xr:uid="{804E368D-7ABD-4C33-9D80-B402EE2F09E9}"/>
    <cellStyle name="Normal 5 2 2 2 2 2 4 3 4" xfId="22507" xr:uid="{6229243A-32EC-44D0-952D-F93D5BC4421D}"/>
    <cellStyle name="Normal 5 2 2 2 2 2 4 4" xfId="9842" xr:uid="{42078AA6-2614-4B50-939F-E7A7EE5FDC3D}"/>
    <cellStyle name="Normal 5 2 2 2 2 2 4 4 2" xfId="36017" xr:uid="{782B2A8D-A834-47C3-B310-F9A8082492D8}"/>
    <cellStyle name="Normal 5 2 2 2 2 2 4 5" xfId="26737" xr:uid="{63FDC857-DDF8-4986-91B8-C9466A55345B}"/>
    <cellStyle name="Normal 5 2 2 2 2 2 4 6" xfId="18290" xr:uid="{A6CEEF16-90C5-4FDB-A23D-0AFF8ED63D4C}"/>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CC5D6A7B-8B82-49CF-887D-A16B3680BC32}"/>
    <cellStyle name="Normal 5 2 2 2 2 2 5 2 2 2 2" xfId="42792" xr:uid="{5B757412-E455-4CCD-A70F-1F2C423AF2CF}"/>
    <cellStyle name="Normal 5 2 2 2 2 2 5 2 2 3" xfId="33513" xr:uid="{AA1EF89C-7075-4CA1-97C0-4D7A4CEC0B39}"/>
    <cellStyle name="Normal 5 2 2 2 2 2 5 2 2 4" xfId="25065" xr:uid="{559CB17A-5CCD-4487-BE9A-667F9CAD8182}"/>
    <cellStyle name="Normal 5 2 2 2 2 2 5 2 3" xfId="12400" xr:uid="{F09B3B06-845B-489A-8060-DD8E8706B47A}"/>
    <cellStyle name="Normal 5 2 2 2 2 2 5 2 3 2" xfId="38575" xr:uid="{EBADD924-04E2-4B84-B1AA-4E906F10A8E5}"/>
    <cellStyle name="Normal 5 2 2 2 2 2 5 2 4" xfId="29295" xr:uid="{E417259B-4332-4111-9014-7FC32BD99719}"/>
    <cellStyle name="Normal 5 2 2 2 2 2 5 2 5" xfId="20848" xr:uid="{2DB1A864-5DFC-4FFA-B584-D409A35F314D}"/>
    <cellStyle name="Normal 5 2 2 2 2 2 5 3" xfId="6023" xr:uid="{00000000-0005-0000-0000-000019170000}"/>
    <cellStyle name="Normal 5 2 2 2 2 2 5 3 2" xfId="14473" xr:uid="{FA604104-7F1B-4CE2-85D2-B5D0D7014BFA}"/>
    <cellStyle name="Normal 5 2 2 2 2 2 5 3 2 2" xfId="40647" xr:uid="{A2898B01-E219-4905-9A97-9FB4F3E0568A}"/>
    <cellStyle name="Normal 5 2 2 2 2 2 5 3 3" xfId="31368" xr:uid="{52A2D1EB-D7C8-43A5-A53F-63DE4FC656F6}"/>
    <cellStyle name="Normal 5 2 2 2 2 2 5 3 4" xfId="22920" xr:uid="{9EB56DF6-3E35-4DE8-A285-297139A1F3DE}"/>
    <cellStyle name="Normal 5 2 2 2 2 2 5 4" xfId="10255" xr:uid="{A6741EAB-3EAD-4FD4-B7E0-4DD2E99376A1}"/>
    <cellStyle name="Normal 5 2 2 2 2 2 5 4 2" xfId="36430" xr:uid="{1D016C49-B051-4E05-B982-FA51B0461E54}"/>
    <cellStyle name="Normal 5 2 2 2 2 2 5 5" xfId="27150" xr:uid="{2FD19753-D82B-43EC-B287-8F5B0E3ECC47}"/>
    <cellStyle name="Normal 5 2 2 2 2 2 5 6" xfId="18703" xr:uid="{024A4344-010D-4A30-9BA4-CF4166C400F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B9D3B377-6595-42EA-8CCF-6001BB7E4E1C}"/>
    <cellStyle name="Normal 5 2 2 2 2 2 6 2 2 2 2" xfId="43205" xr:uid="{2CA46AF1-B6A6-4771-82A3-C18816243BFD}"/>
    <cellStyle name="Normal 5 2 2 2 2 2 6 2 2 3" xfId="33926" xr:uid="{DB1D4EC7-3A19-4DAB-919E-3C1D4B9EFB3A}"/>
    <cellStyle name="Normal 5 2 2 2 2 2 6 2 2 4" xfId="25478" xr:uid="{811FEF8E-02EA-4392-8CB6-69186819F5A4}"/>
    <cellStyle name="Normal 5 2 2 2 2 2 6 2 3" xfId="12813" xr:uid="{AFF7D4B3-0CDF-47EF-8C99-203C6FDBF2B1}"/>
    <cellStyle name="Normal 5 2 2 2 2 2 6 2 3 2" xfId="38988" xr:uid="{DEC0DDEC-4E74-47A3-A209-2F6ACAF63AE7}"/>
    <cellStyle name="Normal 5 2 2 2 2 2 6 2 4" xfId="29708" xr:uid="{D9AFDB3B-2FF4-4F72-94A7-08C2C3B955CC}"/>
    <cellStyle name="Normal 5 2 2 2 2 2 6 2 5" xfId="21261" xr:uid="{A8EC5654-AF76-4380-84A1-4F8ADB52D5B4}"/>
    <cellStyle name="Normal 5 2 2 2 2 2 6 3" xfId="6436" xr:uid="{00000000-0005-0000-0000-00001D170000}"/>
    <cellStyle name="Normal 5 2 2 2 2 2 6 3 2" xfId="14886" xr:uid="{C77C6C82-3A58-4A12-B06E-22E3A3E04E6E}"/>
    <cellStyle name="Normal 5 2 2 2 2 2 6 3 2 2" xfId="41060" xr:uid="{FF428B8E-B2D0-454C-8E3C-4B537005123D}"/>
    <cellStyle name="Normal 5 2 2 2 2 2 6 3 3" xfId="31781" xr:uid="{31DD9E50-9ABE-488C-8831-7E5CE5D78F2E}"/>
    <cellStyle name="Normal 5 2 2 2 2 2 6 3 4" xfId="23333" xr:uid="{3081179F-7D1E-4ABE-8A2B-D37FE9BD5B43}"/>
    <cellStyle name="Normal 5 2 2 2 2 2 6 4" xfId="10668" xr:uid="{70D7E77A-DAB2-4D1A-ADD1-969D37663C7F}"/>
    <cellStyle name="Normal 5 2 2 2 2 2 6 4 2" xfId="36843" xr:uid="{E0BA3560-3E47-4E59-A05E-08E926FBFCDB}"/>
    <cellStyle name="Normal 5 2 2 2 2 2 6 5" xfId="27563" xr:uid="{A413B8C4-E071-4E21-A982-28264561AF62}"/>
    <cellStyle name="Normal 5 2 2 2 2 2 6 6" xfId="19116" xr:uid="{C0FEECBD-8EDF-4177-8E2D-77B7154086B1}"/>
    <cellStyle name="Normal 5 2 2 2 2 2 7" xfId="2566" xr:uid="{00000000-0005-0000-0000-00001E170000}"/>
    <cellStyle name="Normal 5 2 2 2 2 2 7 2" xfId="6849" xr:uid="{00000000-0005-0000-0000-00001F170000}"/>
    <cellStyle name="Normal 5 2 2 2 2 2 7 2 2" xfId="15299" xr:uid="{8669FE67-9008-46DC-9D90-37514F42771B}"/>
    <cellStyle name="Normal 5 2 2 2 2 2 7 2 2 2" xfId="41473" xr:uid="{57BE8A75-2018-4737-AF70-AE100E5E732F}"/>
    <cellStyle name="Normal 5 2 2 2 2 2 7 2 3" xfId="32194" xr:uid="{E278D421-D65F-4768-9FE5-D90D7D713F38}"/>
    <cellStyle name="Normal 5 2 2 2 2 2 7 2 4" xfId="23746" xr:uid="{5CEBB7C2-1B34-43F8-8029-7CA33AE66074}"/>
    <cellStyle name="Normal 5 2 2 2 2 2 7 3" xfId="11081" xr:uid="{F9D0CE63-6E3F-4F70-BD5B-5E6F37B1E2DE}"/>
    <cellStyle name="Normal 5 2 2 2 2 2 7 3 2" xfId="37256" xr:uid="{5724EF90-020F-44EC-8F8E-90A1F5CB1F65}"/>
    <cellStyle name="Normal 5 2 2 2 2 2 7 4" xfId="27976" xr:uid="{2C5D3DD9-52B7-4AA6-A179-91FEA2D344CB}"/>
    <cellStyle name="Normal 5 2 2 2 2 2 7 5" xfId="19529" xr:uid="{18CE65EE-E2C2-45B6-A272-E2AC60492FEC}"/>
    <cellStyle name="Normal 5 2 2 2 2 2 8" xfId="4784" xr:uid="{00000000-0005-0000-0000-000020170000}"/>
    <cellStyle name="Normal 5 2 2 2 2 2 8 2" xfId="13234" xr:uid="{083B39D7-E9F0-4E9B-92A3-902519C02122}"/>
    <cellStyle name="Normal 5 2 2 2 2 2 8 2 2" xfId="39408" xr:uid="{7532DABE-6F43-4ED9-9CA8-31146757F31E}"/>
    <cellStyle name="Normal 5 2 2 2 2 2 8 3" xfId="30129" xr:uid="{10C38CF1-23ED-4254-82BE-551F5419854A}"/>
    <cellStyle name="Normal 5 2 2 2 2 2 8 4" xfId="21681" xr:uid="{D25A504B-B4F8-4B6C-9FD4-9F284DFA99F3}"/>
    <cellStyle name="Normal 5 2 2 2 2 2 9" xfId="9016" xr:uid="{B5420EF9-1943-4FA9-B94B-0392815194FB}"/>
    <cellStyle name="Normal 5 2 2 2 2 2 9 2" xfId="35191" xr:uid="{1BA933F8-8F06-4A0A-9F6B-B3E28AF3D447}"/>
    <cellStyle name="Normal 5 2 2 2 2 3" xfId="413" xr:uid="{00000000-0005-0000-0000-000021170000}"/>
    <cellStyle name="Normal 5 2 2 2 2 3 10" xfId="25913" xr:uid="{6A5388E5-437B-4115-8087-597A3BB2349E}"/>
    <cellStyle name="Normal 5 2 2 2 2 3 11" xfId="17466" xr:uid="{EB253F99-D6F3-4908-AB6B-D2F600178435}"/>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AC0CC9CD-EAF3-4A77-8F2A-1B13B0352BBB}"/>
    <cellStyle name="Normal 5 2 2 2 2 3 2 2 2 2 2" xfId="41968" xr:uid="{B73922A8-988B-4969-B9E4-C14C665DE060}"/>
    <cellStyle name="Normal 5 2 2 2 2 3 2 2 2 3" xfId="32689" xr:uid="{33FCDBB4-2F1B-4D18-8496-304B38948A6A}"/>
    <cellStyle name="Normal 5 2 2 2 2 3 2 2 2 4" xfId="24241" xr:uid="{ABD4D5A5-0F94-4869-A3FF-C5CE6E1B1524}"/>
    <cellStyle name="Normal 5 2 2 2 2 3 2 2 3" xfId="11576" xr:uid="{0DCF611F-F452-47D1-A957-EA46DF9CCE04}"/>
    <cellStyle name="Normal 5 2 2 2 2 3 2 2 3 2" xfId="37751" xr:uid="{481C67E9-3271-4A80-894A-EE28C93FC617}"/>
    <cellStyle name="Normal 5 2 2 2 2 3 2 2 4" xfId="28471" xr:uid="{A10E8C9E-4928-4C05-8331-233E99AFFF34}"/>
    <cellStyle name="Normal 5 2 2 2 2 3 2 2 5" xfId="20024" xr:uid="{EB4E11F9-C37D-4199-8594-7996CBA338FB}"/>
    <cellStyle name="Normal 5 2 2 2 2 3 2 3" xfId="5199" xr:uid="{00000000-0005-0000-0000-000025170000}"/>
    <cellStyle name="Normal 5 2 2 2 2 3 2 3 2" xfId="13649" xr:uid="{A62CF409-1646-4488-A2E5-524D5585258C}"/>
    <cellStyle name="Normal 5 2 2 2 2 3 2 3 2 2" xfId="39823" xr:uid="{AF0C45A0-71C2-494E-87E9-7865391F2712}"/>
    <cellStyle name="Normal 5 2 2 2 2 3 2 3 3" xfId="30544" xr:uid="{2C14C52C-C259-4FBA-96FB-BD95CC9FF230}"/>
    <cellStyle name="Normal 5 2 2 2 2 3 2 3 4" xfId="22096" xr:uid="{9D1244DE-0EF5-46A1-B952-8B67AC331672}"/>
    <cellStyle name="Normal 5 2 2 2 2 3 2 4" xfId="9431" xr:uid="{7D5E3391-60FA-49CF-9404-CE5930C87718}"/>
    <cellStyle name="Normal 5 2 2 2 2 3 2 4 2" xfId="35606" xr:uid="{CED4A059-47CD-4189-A482-78615C32870B}"/>
    <cellStyle name="Normal 5 2 2 2 2 3 2 5" xfId="34778" xr:uid="{845E54DB-2AB2-49CC-A9E8-FA6083E0ABBD}"/>
    <cellStyle name="Normal 5 2 2 2 2 3 2 6" xfId="26326" xr:uid="{506B39D2-5E58-41F7-8E92-0AF0EB23F29E}"/>
    <cellStyle name="Normal 5 2 2 2 2 3 2 7" xfId="17879" xr:uid="{F23F61C9-3BF1-430B-9DD8-DC6286ECE2B9}"/>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388B05D7-64F6-4D0B-A425-86BFBDE4E1D8}"/>
    <cellStyle name="Normal 5 2 2 2 2 3 3 2 2 2 2" xfId="42381" xr:uid="{E358EE46-4137-400B-BFF0-BAD00394176E}"/>
    <cellStyle name="Normal 5 2 2 2 2 3 3 2 2 3" xfId="33102" xr:uid="{95B78956-6AEA-4AE0-B78D-F8BE6BDC24EA}"/>
    <cellStyle name="Normal 5 2 2 2 2 3 3 2 2 4" xfId="24654" xr:uid="{8DBE042D-5DF8-4CD3-B376-B2A8CE52BC73}"/>
    <cellStyle name="Normal 5 2 2 2 2 3 3 2 3" xfId="11989" xr:uid="{3F368021-BF64-481E-BF10-E5B2C8797319}"/>
    <cellStyle name="Normal 5 2 2 2 2 3 3 2 3 2" xfId="38164" xr:uid="{71341261-6615-4939-815A-8E17D5B6DF82}"/>
    <cellStyle name="Normal 5 2 2 2 2 3 3 2 4" xfId="28884" xr:uid="{700C38E1-FD01-4E87-882A-DDA30693C27D}"/>
    <cellStyle name="Normal 5 2 2 2 2 3 3 2 5" xfId="20437" xr:uid="{56A0F905-3FFC-4EC3-8264-C8BE5E12A127}"/>
    <cellStyle name="Normal 5 2 2 2 2 3 3 3" xfId="5612" xr:uid="{00000000-0005-0000-0000-000029170000}"/>
    <cellStyle name="Normal 5 2 2 2 2 3 3 3 2" xfId="14062" xr:uid="{520F79E3-EA6A-412F-BE17-8F818BA5A480}"/>
    <cellStyle name="Normal 5 2 2 2 2 3 3 3 2 2" xfId="40236" xr:uid="{AA1CDA86-5726-430F-A383-5D23D7658EB4}"/>
    <cellStyle name="Normal 5 2 2 2 2 3 3 3 3" xfId="30957" xr:uid="{3C94A1C5-085A-441E-9797-E94B4AD5A1C2}"/>
    <cellStyle name="Normal 5 2 2 2 2 3 3 3 4" xfId="22509" xr:uid="{9BF1DDE8-5AAC-4799-9ACB-482CABF04571}"/>
    <cellStyle name="Normal 5 2 2 2 2 3 3 4" xfId="9844" xr:uid="{7C17EF82-EDBD-495D-B58B-8AA6CA27A9CA}"/>
    <cellStyle name="Normal 5 2 2 2 2 3 3 4 2" xfId="36019" xr:uid="{5F64235A-547D-4785-ADA5-A25BC5C4862C}"/>
    <cellStyle name="Normal 5 2 2 2 2 3 3 5" xfId="26739" xr:uid="{E5FFAE5E-5275-4A09-A138-631CFB9266F2}"/>
    <cellStyle name="Normal 5 2 2 2 2 3 3 6" xfId="18292" xr:uid="{A8AB18C1-4502-494F-AA5C-633911AD2D14}"/>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15019C91-3847-4332-BA17-71DF4364893C}"/>
    <cellStyle name="Normal 5 2 2 2 2 3 4 2 2 2 2" xfId="42794" xr:uid="{44299010-B294-4F4F-AEBB-723AE037E4D8}"/>
    <cellStyle name="Normal 5 2 2 2 2 3 4 2 2 3" xfId="33515" xr:uid="{671A6257-BCAA-45F9-AD9B-6A79CF944DE4}"/>
    <cellStyle name="Normal 5 2 2 2 2 3 4 2 2 4" xfId="25067" xr:uid="{D4613820-B4DE-4F92-A9BA-71485264C522}"/>
    <cellStyle name="Normal 5 2 2 2 2 3 4 2 3" xfId="12402" xr:uid="{4393E379-6691-4B8B-AE14-60FC60251151}"/>
    <cellStyle name="Normal 5 2 2 2 2 3 4 2 3 2" xfId="38577" xr:uid="{BC0CB570-7DE6-4F21-8798-CD92E8527F88}"/>
    <cellStyle name="Normal 5 2 2 2 2 3 4 2 4" xfId="29297" xr:uid="{41C7360B-65C5-4F9E-A355-43805DAAB78C}"/>
    <cellStyle name="Normal 5 2 2 2 2 3 4 2 5" xfId="20850" xr:uid="{B0504E02-3B9D-49D2-B176-59249206F2AA}"/>
    <cellStyle name="Normal 5 2 2 2 2 3 4 3" xfId="6025" xr:uid="{00000000-0005-0000-0000-00002D170000}"/>
    <cellStyle name="Normal 5 2 2 2 2 3 4 3 2" xfId="14475" xr:uid="{796DE62A-146D-46B9-B81E-26389D54653F}"/>
    <cellStyle name="Normal 5 2 2 2 2 3 4 3 2 2" xfId="40649" xr:uid="{D25777E9-ACEC-4A72-8EEC-A581B8F390ED}"/>
    <cellStyle name="Normal 5 2 2 2 2 3 4 3 3" xfId="31370" xr:uid="{9F129D53-D9B2-438C-A721-90AEC9717A68}"/>
    <cellStyle name="Normal 5 2 2 2 2 3 4 3 4" xfId="22922" xr:uid="{1AAD3CAE-ECC4-488A-A356-D74B6B78C59E}"/>
    <cellStyle name="Normal 5 2 2 2 2 3 4 4" xfId="10257" xr:uid="{94418F0F-4ED7-418D-860D-01E0B934A344}"/>
    <cellStyle name="Normal 5 2 2 2 2 3 4 4 2" xfId="36432" xr:uid="{5AC24FB9-22AB-48E0-8055-02825DBE5600}"/>
    <cellStyle name="Normal 5 2 2 2 2 3 4 5" xfId="27152" xr:uid="{AAABDB49-FB00-421B-9226-56F72DD06C15}"/>
    <cellStyle name="Normal 5 2 2 2 2 3 4 6" xfId="18705" xr:uid="{F24F31E2-D71B-42DA-A17E-D9103CCDA747}"/>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AFFF10BB-48A8-4C22-9A8E-7FE7B3BE25EC}"/>
    <cellStyle name="Normal 5 2 2 2 2 3 5 2 2 2 2" xfId="43207" xr:uid="{74A750CB-9EE6-4C18-AEF0-7A3116604AC1}"/>
    <cellStyle name="Normal 5 2 2 2 2 3 5 2 2 3" xfId="33928" xr:uid="{7507E044-8541-4EED-82FE-588C15DAE0B9}"/>
    <cellStyle name="Normal 5 2 2 2 2 3 5 2 2 4" xfId="25480" xr:uid="{715A9591-181B-4671-9DCC-66FA863E42D8}"/>
    <cellStyle name="Normal 5 2 2 2 2 3 5 2 3" xfId="12815" xr:uid="{AA1CADF5-1DB4-457B-AAF6-391DFA0732D9}"/>
    <cellStyle name="Normal 5 2 2 2 2 3 5 2 3 2" xfId="38990" xr:uid="{C9E92C80-42CE-4209-9235-12D657D34D26}"/>
    <cellStyle name="Normal 5 2 2 2 2 3 5 2 4" xfId="29710" xr:uid="{40F91D88-E465-4DEA-A0C1-5D4B07D715F1}"/>
    <cellStyle name="Normal 5 2 2 2 2 3 5 2 5" xfId="21263" xr:uid="{02DE3D07-E040-4109-A756-3FB20E2322F1}"/>
    <cellStyle name="Normal 5 2 2 2 2 3 5 3" xfId="6438" xr:uid="{00000000-0005-0000-0000-000031170000}"/>
    <cellStyle name="Normal 5 2 2 2 2 3 5 3 2" xfId="14888" xr:uid="{E5507E27-F8B4-4E28-8F5A-F29225C59C41}"/>
    <cellStyle name="Normal 5 2 2 2 2 3 5 3 2 2" xfId="41062" xr:uid="{9DEB2301-93C2-44BC-BC0A-15FBC6836768}"/>
    <cellStyle name="Normal 5 2 2 2 2 3 5 3 3" xfId="31783" xr:uid="{EDAEE370-463C-409F-B7CE-5DC5F245650C}"/>
    <cellStyle name="Normal 5 2 2 2 2 3 5 3 4" xfId="23335" xr:uid="{5711CCAC-F9DB-4FFF-A2D7-501616D1F575}"/>
    <cellStyle name="Normal 5 2 2 2 2 3 5 4" xfId="10670" xr:uid="{0ACA51B6-49B7-4C1F-A42D-E80B111E2D85}"/>
    <cellStyle name="Normal 5 2 2 2 2 3 5 4 2" xfId="36845" xr:uid="{D3376DD3-6AA4-4477-97FC-5D8F362AF595}"/>
    <cellStyle name="Normal 5 2 2 2 2 3 5 5" xfId="27565" xr:uid="{90A41864-28AF-448A-B5E9-EABECDE6E952}"/>
    <cellStyle name="Normal 5 2 2 2 2 3 5 6" xfId="19118" xr:uid="{3072EE28-BBA0-436E-AFFA-1BACA8BE6913}"/>
    <cellStyle name="Normal 5 2 2 2 2 3 6" xfId="2568" xr:uid="{00000000-0005-0000-0000-000032170000}"/>
    <cellStyle name="Normal 5 2 2 2 2 3 6 2" xfId="6851" xr:uid="{00000000-0005-0000-0000-000033170000}"/>
    <cellStyle name="Normal 5 2 2 2 2 3 6 2 2" xfId="15301" xr:uid="{378AADE7-7093-442D-AF01-A0EFAAA13FF5}"/>
    <cellStyle name="Normal 5 2 2 2 2 3 6 2 2 2" xfId="41475" xr:uid="{4634ACFB-537E-4E09-8581-EEDC59A2E081}"/>
    <cellStyle name="Normal 5 2 2 2 2 3 6 2 3" xfId="32196" xr:uid="{37F4A87F-367B-40A1-8C5B-9550B3510587}"/>
    <cellStyle name="Normal 5 2 2 2 2 3 6 2 4" xfId="23748" xr:uid="{C9833454-CEA5-4B8F-BDE0-2C26E5AB825D}"/>
    <cellStyle name="Normal 5 2 2 2 2 3 6 3" xfId="11083" xr:uid="{5440FBF3-452B-483D-B57B-FFEFF8958E8C}"/>
    <cellStyle name="Normal 5 2 2 2 2 3 6 3 2" xfId="37258" xr:uid="{7359F47B-BBA7-4849-A782-278EC1DAFE67}"/>
    <cellStyle name="Normal 5 2 2 2 2 3 6 4" xfId="27978" xr:uid="{327555B8-B68A-4CD5-8D16-1A7467E03F51}"/>
    <cellStyle name="Normal 5 2 2 2 2 3 6 5" xfId="19531" xr:uid="{A051BF78-8AFC-4763-B4AA-55A22CE4D9C4}"/>
    <cellStyle name="Normal 5 2 2 2 2 3 7" xfId="4786" xr:uid="{00000000-0005-0000-0000-000034170000}"/>
    <cellStyle name="Normal 5 2 2 2 2 3 7 2" xfId="13236" xr:uid="{F14C9DE1-CCE5-4239-ABB0-80CFF856C843}"/>
    <cellStyle name="Normal 5 2 2 2 2 3 7 2 2" xfId="39410" xr:uid="{DDBEAE01-5A8E-47B5-B9B6-2204BE8B0D5F}"/>
    <cellStyle name="Normal 5 2 2 2 2 3 7 3" xfId="30131" xr:uid="{6A53CF73-D70A-4394-BA59-FF08035BBF9A}"/>
    <cellStyle name="Normal 5 2 2 2 2 3 7 4" xfId="21683" xr:uid="{2A3D2179-823B-4DAE-B8A5-3B5F39F237BF}"/>
    <cellStyle name="Normal 5 2 2 2 2 3 8" xfId="9018" xr:uid="{3D035525-899B-4DCD-B9ED-79B5E6EF8C5E}"/>
    <cellStyle name="Normal 5 2 2 2 2 3 8 2" xfId="35193" xr:uid="{8785F68A-626A-437B-B585-D1FD8EA011FB}"/>
    <cellStyle name="Normal 5 2 2 2 2 3 9" xfId="34360" xr:uid="{E0FAFDDF-0C87-4C72-B0B3-04080D24924B}"/>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EC1525F6-52A1-41D3-9FFA-09489AB3BD3F}"/>
    <cellStyle name="Normal 5 2 2 2 2 4 2 2 2 2" xfId="41965" xr:uid="{63EA094E-AFCA-4755-B587-8E0179A1BB4C}"/>
    <cellStyle name="Normal 5 2 2 2 2 4 2 2 3" xfId="32686" xr:uid="{A38E6798-64EE-42D0-9CCE-320B992E08F5}"/>
    <cellStyle name="Normal 5 2 2 2 2 4 2 2 4" xfId="24238" xr:uid="{788C5663-94A9-4114-B7E1-EEEF26B1AA25}"/>
    <cellStyle name="Normal 5 2 2 2 2 4 2 3" xfId="11573" xr:uid="{83F7AE15-0E0B-4B10-8105-AA3CF1DC3A40}"/>
    <cellStyle name="Normal 5 2 2 2 2 4 2 3 2" xfId="37748" xr:uid="{5017A597-63A8-418A-B00A-CFD611824158}"/>
    <cellStyle name="Normal 5 2 2 2 2 4 2 4" xfId="28468" xr:uid="{FDBA1DAC-0F3F-4E18-A2DC-715E73D8251E}"/>
    <cellStyle name="Normal 5 2 2 2 2 4 2 5" xfId="20021" xr:uid="{F7A218F2-9177-4D2C-93D8-C26FA9B9FBBE}"/>
    <cellStyle name="Normal 5 2 2 2 2 4 3" xfId="5196" xr:uid="{00000000-0005-0000-0000-000038170000}"/>
    <cellStyle name="Normal 5 2 2 2 2 4 3 2" xfId="13646" xr:uid="{CCB7EDAB-46FA-4BD2-8854-D0B91D7CB839}"/>
    <cellStyle name="Normal 5 2 2 2 2 4 3 2 2" xfId="39820" xr:uid="{33597B9B-197C-43DD-8C37-0FDFDFA80D97}"/>
    <cellStyle name="Normal 5 2 2 2 2 4 3 3" xfId="30541" xr:uid="{D821D82C-3A85-41C7-A7CB-42BAC3E63431}"/>
    <cellStyle name="Normal 5 2 2 2 2 4 3 4" xfId="22093" xr:uid="{E15D72E8-7AD4-4F37-B640-9A6FD3CBD11D}"/>
    <cellStyle name="Normal 5 2 2 2 2 4 4" xfId="9428" xr:uid="{18291EB2-8C6D-40B3-ABE6-4B1FADCD8719}"/>
    <cellStyle name="Normal 5 2 2 2 2 4 4 2" xfId="35603" xr:uid="{2DED12F7-5249-4E8F-9590-5C49526BD48F}"/>
    <cellStyle name="Normal 5 2 2 2 2 4 5" xfId="34775" xr:uid="{A0306237-2881-4C5C-990D-0DF6BEED7E23}"/>
    <cellStyle name="Normal 5 2 2 2 2 4 6" xfId="26323" xr:uid="{D6AD878F-47F0-4534-8EC9-ECC0AAE9607A}"/>
    <cellStyle name="Normal 5 2 2 2 2 4 7" xfId="17876" xr:uid="{A300E154-AAFD-47E7-A562-B23DC8C8BB7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DCCC1737-09FD-4C1C-B008-5370A0BDF654}"/>
    <cellStyle name="Normal 5 2 2 2 2 5 2 2 2 2" xfId="42378" xr:uid="{53F04EFF-6853-4CFE-8497-39DAA5ACCE1C}"/>
    <cellStyle name="Normal 5 2 2 2 2 5 2 2 3" xfId="33099" xr:uid="{F11255AA-68B3-4D04-BAA9-E3CE7B346559}"/>
    <cellStyle name="Normal 5 2 2 2 2 5 2 2 4" xfId="24651" xr:uid="{1D27B0FC-669F-4EE2-9817-F748DA9766DA}"/>
    <cellStyle name="Normal 5 2 2 2 2 5 2 3" xfId="11986" xr:uid="{90928AD9-F4BF-4647-8513-F77CD9CB3240}"/>
    <cellStyle name="Normal 5 2 2 2 2 5 2 3 2" xfId="38161" xr:uid="{0279E8BC-F04E-4CF4-882E-2166DE02A12B}"/>
    <cellStyle name="Normal 5 2 2 2 2 5 2 4" xfId="28881" xr:uid="{5869E314-B78B-4A40-8B43-FFB7DCC95FB2}"/>
    <cellStyle name="Normal 5 2 2 2 2 5 2 5" xfId="20434" xr:uid="{920E264D-C0A6-4A0A-9698-8F1CC711F7D0}"/>
    <cellStyle name="Normal 5 2 2 2 2 5 3" xfId="5609" xr:uid="{00000000-0005-0000-0000-00003C170000}"/>
    <cellStyle name="Normal 5 2 2 2 2 5 3 2" xfId="14059" xr:uid="{654B00F0-91EF-4295-B9E7-A779AA012FA1}"/>
    <cellStyle name="Normal 5 2 2 2 2 5 3 2 2" xfId="40233" xr:uid="{598776E9-4CC3-4754-A39A-F45F9B4C5329}"/>
    <cellStyle name="Normal 5 2 2 2 2 5 3 3" xfId="30954" xr:uid="{E49F44A2-ED23-4D66-8395-A7EDADE8CBB8}"/>
    <cellStyle name="Normal 5 2 2 2 2 5 3 4" xfId="22506" xr:uid="{DB5C22A5-6064-4644-AA0E-48DD8B354DD5}"/>
    <cellStyle name="Normal 5 2 2 2 2 5 4" xfId="9841" xr:uid="{2B7850F9-91DB-4571-A27E-A3BF973B5E09}"/>
    <cellStyle name="Normal 5 2 2 2 2 5 4 2" xfId="36016" xr:uid="{E14E70C6-0514-44B7-AF36-96502E112391}"/>
    <cellStyle name="Normal 5 2 2 2 2 5 5" xfId="26736" xr:uid="{5DEFE8A3-D650-4A1A-8C3C-CDA9969F62B4}"/>
    <cellStyle name="Normal 5 2 2 2 2 5 6" xfId="18289" xr:uid="{1E5A4651-D071-4B62-AA60-333381150342}"/>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14B207D3-1411-42D3-B3D4-0B23BC8BE153}"/>
    <cellStyle name="Normal 5 2 2 2 2 6 2 2 2 2" xfId="42791" xr:uid="{06CA4394-C71F-4CEF-A919-26D405F34B6F}"/>
    <cellStyle name="Normal 5 2 2 2 2 6 2 2 3" xfId="33512" xr:uid="{6ED8245E-E788-4552-990C-DBCF7B1917B2}"/>
    <cellStyle name="Normal 5 2 2 2 2 6 2 2 4" xfId="25064" xr:uid="{E33888AD-89E1-478B-A8A5-ED817A986B9C}"/>
    <cellStyle name="Normal 5 2 2 2 2 6 2 3" xfId="12399" xr:uid="{1A17D8B8-2011-49CB-AAC0-235C6B6BAAC9}"/>
    <cellStyle name="Normal 5 2 2 2 2 6 2 3 2" xfId="38574" xr:uid="{774B4050-C837-407A-B58C-6D3C389BEAC0}"/>
    <cellStyle name="Normal 5 2 2 2 2 6 2 4" xfId="29294" xr:uid="{866B9E69-5BC3-4C39-9B70-621221D8E26F}"/>
    <cellStyle name="Normal 5 2 2 2 2 6 2 5" xfId="20847" xr:uid="{A09C5AAE-B906-4E3F-905B-00B3C0FD17CD}"/>
    <cellStyle name="Normal 5 2 2 2 2 6 3" xfId="6022" xr:uid="{00000000-0005-0000-0000-000040170000}"/>
    <cellStyle name="Normal 5 2 2 2 2 6 3 2" xfId="14472" xr:uid="{72CA3F68-A57A-412D-895A-7E3AA1F8C361}"/>
    <cellStyle name="Normal 5 2 2 2 2 6 3 2 2" xfId="40646" xr:uid="{D5458514-5119-430E-B8A6-CCEF0973445E}"/>
    <cellStyle name="Normal 5 2 2 2 2 6 3 3" xfId="31367" xr:uid="{752614A1-7CC0-4105-B774-DAF635405B75}"/>
    <cellStyle name="Normal 5 2 2 2 2 6 3 4" xfId="22919" xr:uid="{B3DEFF12-DAC3-487B-9AA9-F137A5EECD38}"/>
    <cellStyle name="Normal 5 2 2 2 2 6 4" xfId="10254" xr:uid="{0839D6D1-CB8F-4F00-8831-189CC7F7AEE5}"/>
    <cellStyle name="Normal 5 2 2 2 2 6 4 2" xfId="36429" xr:uid="{887D3DF2-44BF-42C5-AB03-300BCBDFAAFB}"/>
    <cellStyle name="Normal 5 2 2 2 2 6 5" xfId="27149" xr:uid="{73348770-8B40-48FF-916B-25182F80F000}"/>
    <cellStyle name="Normal 5 2 2 2 2 6 6" xfId="18702" xr:uid="{1E4E0B15-D0B9-4EAE-9E31-3AC320E077BC}"/>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6993987A-BB2F-41EF-81A0-EF3A5EC52380}"/>
    <cellStyle name="Normal 5 2 2 2 2 7 2 2 2 2" xfId="43204" xr:uid="{352ADEAE-D9C7-4924-B899-EC18586AFFE8}"/>
    <cellStyle name="Normal 5 2 2 2 2 7 2 2 3" xfId="33925" xr:uid="{FDC6F5D7-9CE3-4065-ABEB-51F48E3B4249}"/>
    <cellStyle name="Normal 5 2 2 2 2 7 2 2 4" xfId="25477" xr:uid="{4AC4A88F-6CE0-4654-BA72-9430459667E6}"/>
    <cellStyle name="Normal 5 2 2 2 2 7 2 3" xfId="12812" xr:uid="{9524721E-2746-451B-9162-3D3F0C59EDB1}"/>
    <cellStyle name="Normal 5 2 2 2 2 7 2 3 2" xfId="38987" xr:uid="{31FED3CB-444C-4FF5-8C47-09FF662B2269}"/>
    <cellStyle name="Normal 5 2 2 2 2 7 2 4" xfId="29707" xr:uid="{085B883B-8338-4776-B0D9-94890AD51621}"/>
    <cellStyle name="Normal 5 2 2 2 2 7 2 5" xfId="21260" xr:uid="{51FC6575-0012-42AB-8898-749B83F0068C}"/>
    <cellStyle name="Normal 5 2 2 2 2 7 3" xfId="6435" xr:uid="{00000000-0005-0000-0000-000044170000}"/>
    <cellStyle name="Normal 5 2 2 2 2 7 3 2" xfId="14885" xr:uid="{46EEA55C-69C8-4525-853C-6AE59157D929}"/>
    <cellStyle name="Normal 5 2 2 2 2 7 3 2 2" xfId="41059" xr:uid="{87E7D435-55D7-453A-9EC8-7AB431DDD118}"/>
    <cellStyle name="Normal 5 2 2 2 2 7 3 3" xfId="31780" xr:uid="{1A90EE26-8467-4E56-872E-DBD47CFFFD19}"/>
    <cellStyle name="Normal 5 2 2 2 2 7 3 4" xfId="23332" xr:uid="{9E6B1F6A-CA89-41CC-A708-BBEC04C10180}"/>
    <cellStyle name="Normal 5 2 2 2 2 7 4" xfId="10667" xr:uid="{1FD1746D-C63E-458E-A374-BB344991507A}"/>
    <cellStyle name="Normal 5 2 2 2 2 7 4 2" xfId="36842" xr:uid="{D59F96F2-5C21-4B22-91F4-2472EF1094E2}"/>
    <cellStyle name="Normal 5 2 2 2 2 7 5" xfId="27562" xr:uid="{539957CE-3D86-46AF-8AE9-EFAB90731B1D}"/>
    <cellStyle name="Normal 5 2 2 2 2 7 6" xfId="19115" xr:uid="{DE831400-1A7B-43C9-A54F-C9A45F4BE449}"/>
    <cellStyle name="Normal 5 2 2 2 2 8" xfId="2565" xr:uid="{00000000-0005-0000-0000-000045170000}"/>
    <cellStyle name="Normal 5 2 2 2 2 8 2" xfId="6848" xr:uid="{00000000-0005-0000-0000-000046170000}"/>
    <cellStyle name="Normal 5 2 2 2 2 8 2 2" xfId="15298" xr:uid="{0552AC16-7127-41B6-A758-097F5B986099}"/>
    <cellStyle name="Normal 5 2 2 2 2 8 2 2 2" xfId="41472" xr:uid="{05EB7A29-57A0-4A9E-854B-767BE2A50550}"/>
    <cellStyle name="Normal 5 2 2 2 2 8 2 3" xfId="32193" xr:uid="{22E61091-515C-456D-B763-C29C14B2B0B4}"/>
    <cellStyle name="Normal 5 2 2 2 2 8 2 4" xfId="23745" xr:uid="{9C9087A4-2295-4F3B-8FDE-E9EE6CAB3A2B}"/>
    <cellStyle name="Normal 5 2 2 2 2 8 3" xfId="11080" xr:uid="{6CFAEE3D-4D2B-49C6-BE7D-C9F7A4CDDA2E}"/>
    <cellStyle name="Normal 5 2 2 2 2 8 3 2" xfId="37255" xr:uid="{716D1060-7794-4985-A20A-9758436BBEE2}"/>
    <cellStyle name="Normal 5 2 2 2 2 8 4" xfId="27975" xr:uid="{86550F52-3697-410B-9ECE-1430A0F880D6}"/>
    <cellStyle name="Normal 5 2 2 2 2 8 5" xfId="19528" xr:uid="{9AE5219B-7BAD-4AC8-9DF7-EA1A5A08BE57}"/>
    <cellStyle name="Normal 5 2 2 2 2 9" xfId="4783" xr:uid="{00000000-0005-0000-0000-000047170000}"/>
    <cellStyle name="Normal 5 2 2 2 2 9 2" xfId="13233" xr:uid="{09B0122C-4D03-4397-958F-C6A086B38452}"/>
    <cellStyle name="Normal 5 2 2 2 2 9 2 2" xfId="39407" xr:uid="{4C7855C7-003A-43C4-951A-D19277D10BCF}"/>
    <cellStyle name="Normal 5 2 2 2 2 9 3" xfId="30128" xr:uid="{A5B9C054-6764-4140-A326-BAD41FCFA73D}"/>
    <cellStyle name="Normal 5 2 2 2 2 9 4" xfId="21680" xr:uid="{57370652-317F-40C7-9D7D-01F8FA5A44D4}"/>
    <cellStyle name="Normal 5 2 2 2 3" xfId="414" xr:uid="{00000000-0005-0000-0000-000048170000}"/>
    <cellStyle name="Normal 5 2 2 2 3 10" xfId="34361" xr:uid="{C93F79A3-B66F-48BC-8AC2-776CB9F23EE8}"/>
    <cellStyle name="Normal 5 2 2 2 3 11" xfId="25914" xr:uid="{095D51FA-8A97-459E-B1AA-941372C46C3B}"/>
    <cellStyle name="Normal 5 2 2 2 3 12" xfId="17467" xr:uid="{50A4F0A2-771E-4BDA-AD93-804481698E84}"/>
    <cellStyle name="Normal 5 2 2 2 3 2" xfId="415" xr:uid="{00000000-0005-0000-0000-000049170000}"/>
    <cellStyle name="Normal 5 2 2 2 3 2 10" xfId="25915" xr:uid="{F0A94996-9BD8-42FD-AA27-25CF70C7B496}"/>
    <cellStyle name="Normal 5 2 2 2 3 2 11" xfId="17468" xr:uid="{B6C9310D-5BB7-4AF8-BADE-E39481587B05}"/>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AE5D9F7A-2DF3-407F-B0D5-6AA4BD2EF175}"/>
    <cellStyle name="Normal 5 2 2 2 3 2 2 2 2 2 2" xfId="41970" xr:uid="{A9D72908-A825-4531-A146-CF55D9BD25E1}"/>
    <cellStyle name="Normal 5 2 2 2 3 2 2 2 2 3" xfId="32691" xr:uid="{63845A26-E1B8-47C9-925C-0C96BD673B08}"/>
    <cellStyle name="Normal 5 2 2 2 3 2 2 2 2 4" xfId="24243" xr:uid="{BB33104A-C09C-4BA2-A584-4E20CDF64180}"/>
    <cellStyle name="Normal 5 2 2 2 3 2 2 2 3" xfId="11578" xr:uid="{F85E1B68-24E3-4A22-989E-F02E2764E61B}"/>
    <cellStyle name="Normal 5 2 2 2 3 2 2 2 3 2" xfId="37753" xr:uid="{6C53902C-ABD2-4E8E-98A9-DEAB4BE5B193}"/>
    <cellStyle name="Normal 5 2 2 2 3 2 2 2 4" xfId="28473" xr:uid="{E104CBB3-1914-41B3-B005-672DC890C6B7}"/>
    <cellStyle name="Normal 5 2 2 2 3 2 2 2 5" xfId="20026" xr:uid="{470A8159-D90B-4CCB-AD9D-8573FB7FA652}"/>
    <cellStyle name="Normal 5 2 2 2 3 2 2 3" xfId="5201" xr:uid="{00000000-0005-0000-0000-00004D170000}"/>
    <cellStyle name="Normal 5 2 2 2 3 2 2 3 2" xfId="13651" xr:uid="{B5CDE542-767E-46C1-81B3-98A0E27F2E13}"/>
    <cellStyle name="Normal 5 2 2 2 3 2 2 3 2 2" xfId="39825" xr:uid="{ACD7E129-B42E-4288-B372-87677EDEAD04}"/>
    <cellStyle name="Normal 5 2 2 2 3 2 2 3 3" xfId="30546" xr:uid="{23B98105-75A6-4259-8070-E332221E626D}"/>
    <cellStyle name="Normal 5 2 2 2 3 2 2 3 4" xfId="22098" xr:uid="{3A5A454B-4B21-47A2-8F2D-4A165877FEA6}"/>
    <cellStyle name="Normal 5 2 2 2 3 2 2 4" xfId="9433" xr:uid="{794F1DC5-B9A7-4066-B74E-88F3A88920AA}"/>
    <cellStyle name="Normal 5 2 2 2 3 2 2 4 2" xfId="35608" xr:uid="{6E8F48E6-26B7-4A9A-9FB8-ED9B452CD0B9}"/>
    <cellStyle name="Normal 5 2 2 2 3 2 2 5" xfId="34780" xr:uid="{E057E535-E361-40D5-8251-A41155FCA26A}"/>
    <cellStyle name="Normal 5 2 2 2 3 2 2 6" xfId="26328" xr:uid="{7A53AF49-D44E-4B4C-B515-1687F0974FB8}"/>
    <cellStyle name="Normal 5 2 2 2 3 2 2 7" xfId="17881" xr:uid="{9B04C5BC-C85F-48A3-9D68-E5E9F310B2C9}"/>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856F8692-965A-4FDA-A963-68E099F16A26}"/>
    <cellStyle name="Normal 5 2 2 2 3 2 3 2 2 2 2" xfId="42383" xr:uid="{8B2158AB-DB85-4BD4-83F0-F9701D3000D6}"/>
    <cellStyle name="Normal 5 2 2 2 3 2 3 2 2 3" xfId="33104" xr:uid="{9AD21AC7-65C4-46BC-BDDA-575E59D6A172}"/>
    <cellStyle name="Normal 5 2 2 2 3 2 3 2 2 4" xfId="24656" xr:uid="{881D70CC-2428-4091-A590-A99D170A9106}"/>
    <cellStyle name="Normal 5 2 2 2 3 2 3 2 3" xfId="11991" xr:uid="{3115E4F5-C05B-4EF0-AD08-3EDA1233B059}"/>
    <cellStyle name="Normal 5 2 2 2 3 2 3 2 3 2" xfId="38166" xr:uid="{740F45DE-795E-49FE-9472-181AD1F06E0B}"/>
    <cellStyle name="Normal 5 2 2 2 3 2 3 2 4" xfId="28886" xr:uid="{F484AE67-A335-4A52-A065-984BE21CF63E}"/>
    <cellStyle name="Normal 5 2 2 2 3 2 3 2 5" xfId="20439" xr:uid="{04F1AA07-7033-4D68-8143-076670949EEB}"/>
    <cellStyle name="Normal 5 2 2 2 3 2 3 3" xfId="5614" xr:uid="{00000000-0005-0000-0000-000051170000}"/>
    <cellStyle name="Normal 5 2 2 2 3 2 3 3 2" xfId="14064" xr:uid="{885C2B57-95DA-4C61-AF4F-D52C67CD413F}"/>
    <cellStyle name="Normal 5 2 2 2 3 2 3 3 2 2" xfId="40238" xr:uid="{B514B0A6-8395-472C-8168-D188B0A72DF3}"/>
    <cellStyle name="Normal 5 2 2 2 3 2 3 3 3" xfId="30959" xr:uid="{BE78FE85-C877-437F-A4A7-759AE558ABD5}"/>
    <cellStyle name="Normal 5 2 2 2 3 2 3 3 4" xfId="22511" xr:uid="{E1354A6F-9526-4A12-8292-A53F7E81D5D5}"/>
    <cellStyle name="Normal 5 2 2 2 3 2 3 4" xfId="9846" xr:uid="{3F5AEADF-D342-4474-B380-B1A990AF7A4D}"/>
    <cellStyle name="Normal 5 2 2 2 3 2 3 4 2" xfId="36021" xr:uid="{6089783A-1550-4CD5-BD71-F6B889B98843}"/>
    <cellStyle name="Normal 5 2 2 2 3 2 3 5" xfId="26741" xr:uid="{8CD7FF22-E43E-4057-830E-8EC21A92E7D9}"/>
    <cellStyle name="Normal 5 2 2 2 3 2 3 6" xfId="18294" xr:uid="{ECD4714E-0246-4E06-B2B0-F90228D2FB1A}"/>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D5C1FF53-163B-4348-8D3A-87140CA4FC4A}"/>
    <cellStyle name="Normal 5 2 2 2 3 2 4 2 2 2 2" xfId="42796" xr:uid="{D3D58A12-101B-4C29-950D-9A93A3693F6B}"/>
    <cellStyle name="Normal 5 2 2 2 3 2 4 2 2 3" xfId="33517" xr:uid="{3243CEDF-6F7B-45E5-A71E-A3A9D5712E4F}"/>
    <cellStyle name="Normal 5 2 2 2 3 2 4 2 2 4" xfId="25069" xr:uid="{925630D2-E682-4773-9DF1-64575789570D}"/>
    <cellStyle name="Normal 5 2 2 2 3 2 4 2 3" xfId="12404" xr:uid="{167EC4FA-3B25-4E38-8E32-11F53CAD9507}"/>
    <cellStyle name="Normal 5 2 2 2 3 2 4 2 3 2" xfId="38579" xr:uid="{50416560-E4EE-48EC-8C05-1663BE0CA7FD}"/>
    <cellStyle name="Normal 5 2 2 2 3 2 4 2 4" xfId="29299" xr:uid="{789FC542-6591-4B36-A909-D59C14AD0D7A}"/>
    <cellStyle name="Normal 5 2 2 2 3 2 4 2 5" xfId="20852" xr:uid="{E902E04E-7460-4BBE-8BC3-22870FF5CCC0}"/>
    <cellStyle name="Normal 5 2 2 2 3 2 4 3" xfId="6027" xr:uid="{00000000-0005-0000-0000-000055170000}"/>
    <cellStyle name="Normal 5 2 2 2 3 2 4 3 2" xfId="14477" xr:uid="{F14D1579-663A-45F7-A856-9F9FEF0AF95B}"/>
    <cellStyle name="Normal 5 2 2 2 3 2 4 3 2 2" xfId="40651" xr:uid="{B4FEC8F2-1CFB-40DA-98F9-EEB8C84DD39F}"/>
    <cellStyle name="Normal 5 2 2 2 3 2 4 3 3" xfId="31372" xr:uid="{81008BED-BC33-48B9-8F88-C0C5AF21BC58}"/>
    <cellStyle name="Normal 5 2 2 2 3 2 4 3 4" xfId="22924" xr:uid="{5825B968-5FD4-48F0-8586-82D209841DED}"/>
    <cellStyle name="Normal 5 2 2 2 3 2 4 4" xfId="10259" xr:uid="{1A6F7E87-F646-4C79-A768-3BAC14603149}"/>
    <cellStyle name="Normal 5 2 2 2 3 2 4 4 2" xfId="36434" xr:uid="{5DB42A8F-3984-403A-9983-B5BA1BEB8B3C}"/>
    <cellStyle name="Normal 5 2 2 2 3 2 4 5" xfId="27154" xr:uid="{62BFA9A3-0D4E-49E9-AC68-68D06803B6D4}"/>
    <cellStyle name="Normal 5 2 2 2 3 2 4 6" xfId="18707" xr:uid="{2B9AFD4F-FF3E-407A-A7BF-E7032B24C78A}"/>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D13712FE-CC85-4EBC-A941-20D470779C0C}"/>
    <cellStyle name="Normal 5 2 2 2 3 2 5 2 2 2 2" xfId="43209" xr:uid="{AEAF1A74-D383-44CB-90A9-57BD31CDF767}"/>
    <cellStyle name="Normal 5 2 2 2 3 2 5 2 2 3" xfId="33930" xr:uid="{A412FEDA-1BBB-46A9-9D1D-18C0F2911175}"/>
    <cellStyle name="Normal 5 2 2 2 3 2 5 2 2 4" xfId="25482" xr:uid="{1DB7C460-7723-4A76-9FAD-2987DB504051}"/>
    <cellStyle name="Normal 5 2 2 2 3 2 5 2 3" xfId="12817" xr:uid="{A19AAE6D-B9F1-444F-A4BA-C57E349A45A2}"/>
    <cellStyle name="Normal 5 2 2 2 3 2 5 2 3 2" xfId="38992" xr:uid="{6A13C6EE-A795-43B0-BA0E-1BBA438C535B}"/>
    <cellStyle name="Normal 5 2 2 2 3 2 5 2 4" xfId="29712" xr:uid="{4902661B-D7CB-4D8F-AADB-8440EBB54263}"/>
    <cellStyle name="Normal 5 2 2 2 3 2 5 2 5" xfId="21265" xr:uid="{1952834A-1873-4791-AFBF-39892555DDC6}"/>
    <cellStyle name="Normal 5 2 2 2 3 2 5 3" xfId="6440" xr:uid="{00000000-0005-0000-0000-000059170000}"/>
    <cellStyle name="Normal 5 2 2 2 3 2 5 3 2" xfId="14890" xr:uid="{81BE3E86-0EB2-4567-BDBC-C61CBCBFBA90}"/>
    <cellStyle name="Normal 5 2 2 2 3 2 5 3 2 2" xfId="41064" xr:uid="{BA37E79E-6627-45C9-9846-0A88578224CF}"/>
    <cellStyle name="Normal 5 2 2 2 3 2 5 3 3" xfId="31785" xr:uid="{32BE5934-877A-40E1-9EC0-B20507E96E89}"/>
    <cellStyle name="Normal 5 2 2 2 3 2 5 3 4" xfId="23337" xr:uid="{0882BF98-865F-43D4-8B9B-645626770F90}"/>
    <cellStyle name="Normal 5 2 2 2 3 2 5 4" xfId="10672" xr:uid="{C8B560E5-ABF2-4C00-BC4B-A1005F6E7A38}"/>
    <cellStyle name="Normal 5 2 2 2 3 2 5 4 2" xfId="36847" xr:uid="{B3592380-15D3-4BF2-9F5E-183C66C8B9EE}"/>
    <cellStyle name="Normal 5 2 2 2 3 2 5 5" xfId="27567" xr:uid="{A08C8EC7-A8AA-4E14-B204-EE9F7E433F72}"/>
    <cellStyle name="Normal 5 2 2 2 3 2 5 6" xfId="19120" xr:uid="{7DF799CE-9FE0-4460-9F62-AA195F53DF13}"/>
    <cellStyle name="Normal 5 2 2 2 3 2 6" xfId="2570" xr:uid="{00000000-0005-0000-0000-00005A170000}"/>
    <cellStyle name="Normal 5 2 2 2 3 2 6 2" xfId="6853" xr:uid="{00000000-0005-0000-0000-00005B170000}"/>
    <cellStyle name="Normal 5 2 2 2 3 2 6 2 2" xfId="15303" xr:uid="{C57783A3-7346-48D6-BD3B-A0296ED14DB0}"/>
    <cellStyle name="Normal 5 2 2 2 3 2 6 2 2 2" xfId="41477" xr:uid="{331B0E56-26E5-450C-A9A1-BC76CFD0AD31}"/>
    <cellStyle name="Normal 5 2 2 2 3 2 6 2 3" xfId="32198" xr:uid="{F92F43F9-39BA-4771-AF33-6076604A43ED}"/>
    <cellStyle name="Normal 5 2 2 2 3 2 6 2 4" xfId="23750" xr:uid="{040A54F8-AB48-40F3-B754-8FC37FC5A7B5}"/>
    <cellStyle name="Normal 5 2 2 2 3 2 6 3" xfId="11085" xr:uid="{FC412DB5-1E7B-48DD-A723-F240DECF0F94}"/>
    <cellStyle name="Normal 5 2 2 2 3 2 6 3 2" xfId="37260" xr:uid="{A3F1CA3A-18E0-40FE-B184-6FEBC193C7A8}"/>
    <cellStyle name="Normal 5 2 2 2 3 2 6 4" xfId="27980" xr:uid="{9366B715-FFC0-4B93-A3BD-48944BFFBAE0}"/>
    <cellStyle name="Normal 5 2 2 2 3 2 6 5" xfId="19533" xr:uid="{C02D6900-7A9A-4A5F-8FAD-5EF76CE379D5}"/>
    <cellStyle name="Normal 5 2 2 2 3 2 7" xfId="4788" xr:uid="{00000000-0005-0000-0000-00005C170000}"/>
    <cellStyle name="Normal 5 2 2 2 3 2 7 2" xfId="13238" xr:uid="{DF992853-054B-4160-BE4E-A3BBAD95CB5E}"/>
    <cellStyle name="Normal 5 2 2 2 3 2 7 2 2" xfId="39412" xr:uid="{7A591686-64C2-4898-AEA1-BFF430B39512}"/>
    <cellStyle name="Normal 5 2 2 2 3 2 7 3" xfId="30133" xr:uid="{24B039E1-4608-431A-9AD7-6FBBEE4794F8}"/>
    <cellStyle name="Normal 5 2 2 2 3 2 7 4" xfId="21685" xr:uid="{F25203BD-2FA2-4DA7-B834-65413D44E5A2}"/>
    <cellStyle name="Normal 5 2 2 2 3 2 8" xfId="9020" xr:uid="{625D52A3-CA4F-48DD-B519-F6CCBBB6ED43}"/>
    <cellStyle name="Normal 5 2 2 2 3 2 8 2" xfId="35195" xr:uid="{84B63525-F81B-4570-B1AD-28F7AC4F650A}"/>
    <cellStyle name="Normal 5 2 2 2 3 2 9" xfId="34362" xr:uid="{4FBF7868-D4E3-41D9-A624-D64234D4F7AA}"/>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0BF3B068-ACAD-4826-AAD4-CEE0ECF4297C}"/>
    <cellStyle name="Normal 5 2 2 2 3 3 2 2 2 2" xfId="41969" xr:uid="{3D5F95A5-66D3-4242-934D-C3FB4F7E6AD4}"/>
    <cellStyle name="Normal 5 2 2 2 3 3 2 2 3" xfId="32690" xr:uid="{A7F64F2B-D41D-43D5-84CC-38D8A5E5C04E}"/>
    <cellStyle name="Normal 5 2 2 2 3 3 2 2 4" xfId="24242" xr:uid="{263FBD56-1816-40E1-A38A-82ADF5CCEC1A}"/>
    <cellStyle name="Normal 5 2 2 2 3 3 2 3" xfId="11577" xr:uid="{F4CC3AAE-A1BE-4CD2-85B2-F41DCD37A291}"/>
    <cellStyle name="Normal 5 2 2 2 3 3 2 3 2" xfId="37752" xr:uid="{C20EB87A-83A1-426D-8BE2-A62F0138729C}"/>
    <cellStyle name="Normal 5 2 2 2 3 3 2 4" xfId="28472" xr:uid="{E5C4D000-0FC4-4EA9-BCBF-3125A0B79A62}"/>
    <cellStyle name="Normal 5 2 2 2 3 3 2 5" xfId="20025" xr:uid="{1E0DF6E2-0F90-4FA8-B0AF-EE16E1544FAE}"/>
    <cellStyle name="Normal 5 2 2 2 3 3 3" xfId="5200" xr:uid="{00000000-0005-0000-0000-000060170000}"/>
    <cellStyle name="Normal 5 2 2 2 3 3 3 2" xfId="13650" xr:uid="{714DC63F-E48F-494D-A696-CD79BA036267}"/>
    <cellStyle name="Normal 5 2 2 2 3 3 3 2 2" xfId="39824" xr:uid="{186FB7E5-4763-4FBA-BBC6-0981D6684388}"/>
    <cellStyle name="Normal 5 2 2 2 3 3 3 3" xfId="30545" xr:uid="{872B992A-EEA1-4431-8A5F-6B71ED0E04D0}"/>
    <cellStyle name="Normal 5 2 2 2 3 3 3 4" xfId="22097" xr:uid="{EB3227E5-E275-45F2-B1DF-30CFA9858CE5}"/>
    <cellStyle name="Normal 5 2 2 2 3 3 4" xfId="9432" xr:uid="{D5DFA1B3-6088-416A-8978-4E8135AC3AA6}"/>
    <cellStyle name="Normal 5 2 2 2 3 3 4 2" xfId="35607" xr:uid="{A1A65BB3-0CC7-4205-A78B-EC00935B73E8}"/>
    <cellStyle name="Normal 5 2 2 2 3 3 5" xfId="34779" xr:uid="{D15434D8-A47E-45BD-A58B-D7ABE0310107}"/>
    <cellStyle name="Normal 5 2 2 2 3 3 6" xfId="26327" xr:uid="{1B3603F7-51FE-4B4E-86F9-0D38B52F5980}"/>
    <cellStyle name="Normal 5 2 2 2 3 3 7" xfId="17880" xr:uid="{E418CE47-5303-4320-9DEA-48804A11A997}"/>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BDE5303E-5629-49CB-8C08-4C91CDF0585B}"/>
    <cellStyle name="Normal 5 2 2 2 3 4 2 2 2 2" xfId="42382" xr:uid="{673C0155-5439-4D33-B8FD-CD974DC7C374}"/>
    <cellStyle name="Normal 5 2 2 2 3 4 2 2 3" xfId="33103" xr:uid="{F87539E1-C783-4797-A882-46B0A66AEAF8}"/>
    <cellStyle name="Normal 5 2 2 2 3 4 2 2 4" xfId="24655" xr:uid="{5A4949FB-F86A-43CD-9DBB-E3C9FB68F9BD}"/>
    <cellStyle name="Normal 5 2 2 2 3 4 2 3" xfId="11990" xr:uid="{97BA3E1A-6C2B-43FE-BD38-C8BABD7E70D4}"/>
    <cellStyle name="Normal 5 2 2 2 3 4 2 3 2" xfId="38165" xr:uid="{E2BB6038-E8B0-4E24-B94F-89EE22137F92}"/>
    <cellStyle name="Normal 5 2 2 2 3 4 2 4" xfId="28885" xr:uid="{013110EE-BAF1-465F-9178-A41F5EFDA310}"/>
    <cellStyle name="Normal 5 2 2 2 3 4 2 5" xfId="20438" xr:uid="{3FB0C0E9-D49B-454B-BEF5-55994BA2CBA1}"/>
    <cellStyle name="Normal 5 2 2 2 3 4 3" xfId="5613" xr:uid="{00000000-0005-0000-0000-000064170000}"/>
    <cellStyle name="Normal 5 2 2 2 3 4 3 2" xfId="14063" xr:uid="{0B32DB3F-9541-4B91-8FE7-E53D0E8A2168}"/>
    <cellStyle name="Normal 5 2 2 2 3 4 3 2 2" xfId="40237" xr:uid="{82AADEB9-E355-4B34-AB8F-E0CD181B50CF}"/>
    <cellStyle name="Normal 5 2 2 2 3 4 3 3" xfId="30958" xr:uid="{A379C25C-46D3-4F3A-8B2C-0CD9F3FDDFC8}"/>
    <cellStyle name="Normal 5 2 2 2 3 4 3 4" xfId="22510" xr:uid="{6DB49D98-5554-4A45-AA60-33C8BF5830DC}"/>
    <cellStyle name="Normal 5 2 2 2 3 4 4" xfId="9845" xr:uid="{9F58B9C3-E18D-40DB-AAF3-B1796EEA70B7}"/>
    <cellStyle name="Normal 5 2 2 2 3 4 4 2" xfId="36020" xr:uid="{B4673998-30D4-4997-B64D-F1A30F1249F0}"/>
    <cellStyle name="Normal 5 2 2 2 3 4 5" xfId="26740" xr:uid="{5B9D6D87-EC25-4FC7-8856-C1332B6DC519}"/>
    <cellStyle name="Normal 5 2 2 2 3 4 6" xfId="18293" xr:uid="{F7A186B3-3AF6-4C6D-8CE2-D6AFE1184536}"/>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853AF2A1-279B-4205-AA7D-F9739BEE5761}"/>
    <cellStyle name="Normal 5 2 2 2 3 5 2 2 2 2" xfId="42795" xr:uid="{B7307405-B68B-40D2-8A72-D6119CE40E7C}"/>
    <cellStyle name="Normal 5 2 2 2 3 5 2 2 3" xfId="33516" xr:uid="{84A8A2D1-995F-4AF3-9717-5F87D7467BBC}"/>
    <cellStyle name="Normal 5 2 2 2 3 5 2 2 4" xfId="25068" xr:uid="{3F99140B-B76E-4C58-9368-933A091B292C}"/>
    <cellStyle name="Normal 5 2 2 2 3 5 2 3" xfId="12403" xr:uid="{BEA652B5-5FD3-407D-82FD-529964333437}"/>
    <cellStyle name="Normal 5 2 2 2 3 5 2 3 2" xfId="38578" xr:uid="{C51D69C8-558B-4661-9A64-591F7A265201}"/>
    <cellStyle name="Normal 5 2 2 2 3 5 2 4" xfId="29298" xr:uid="{DB9EEF64-2392-4DB5-9574-A9ACEAAE8937}"/>
    <cellStyle name="Normal 5 2 2 2 3 5 2 5" xfId="20851" xr:uid="{686A0CEB-2615-404B-85BC-14131DC120A9}"/>
    <cellStyle name="Normal 5 2 2 2 3 5 3" xfId="6026" xr:uid="{00000000-0005-0000-0000-000068170000}"/>
    <cellStyle name="Normal 5 2 2 2 3 5 3 2" xfId="14476" xr:uid="{9BEB1709-3E9B-41C8-A730-8B0020DAA066}"/>
    <cellStyle name="Normal 5 2 2 2 3 5 3 2 2" xfId="40650" xr:uid="{1C4CF8D4-FA4F-47E4-9E86-697CCE0596E0}"/>
    <cellStyle name="Normal 5 2 2 2 3 5 3 3" xfId="31371" xr:uid="{CF421A22-A35D-47D1-B01F-BCAB99A19D28}"/>
    <cellStyle name="Normal 5 2 2 2 3 5 3 4" xfId="22923" xr:uid="{AEF09011-F4C5-440F-B93D-E68011F138C9}"/>
    <cellStyle name="Normal 5 2 2 2 3 5 4" xfId="10258" xr:uid="{4D3AEAA4-6A29-4ED9-BE39-75F3F49BFFF1}"/>
    <cellStyle name="Normal 5 2 2 2 3 5 4 2" xfId="36433" xr:uid="{0766F7DF-A4C7-449A-B899-EE1FCA647991}"/>
    <cellStyle name="Normal 5 2 2 2 3 5 5" xfId="27153" xr:uid="{AF4AC839-C567-4496-B3B1-9A4F106413D4}"/>
    <cellStyle name="Normal 5 2 2 2 3 5 6" xfId="18706" xr:uid="{21F89B61-7E28-4903-9FCC-575FE6CB9DA5}"/>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2F663B62-097A-485F-BB1D-63E256539CE6}"/>
    <cellStyle name="Normal 5 2 2 2 3 6 2 2 2 2" xfId="43208" xr:uid="{FDE5839D-BF00-43EB-8BC7-D4FE9DD37291}"/>
    <cellStyle name="Normal 5 2 2 2 3 6 2 2 3" xfId="33929" xr:uid="{98B9321A-AAE4-46FD-BEBA-C93CEB329900}"/>
    <cellStyle name="Normal 5 2 2 2 3 6 2 2 4" xfId="25481" xr:uid="{C80EA57C-16E7-49AE-BEC4-863103855A89}"/>
    <cellStyle name="Normal 5 2 2 2 3 6 2 3" xfId="12816" xr:uid="{C1479141-151B-4B36-A212-0AB24D740E71}"/>
    <cellStyle name="Normal 5 2 2 2 3 6 2 3 2" xfId="38991" xr:uid="{7C1901F9-F58B-4FFE-B33D-C1080C6CECB6}"/>
    <cellStyle name="Normal 5 2 2 2 3 6 2 4" xfId="29711" xr:uid="{6D814333-15B8-47D4-816E-27577239C78B}"/>
    <cellStyle name="Normal 5 2 2 2 3 6 2 5" xfId="21264" xr:uid="{4C791999-9F59-49CB-8323-7571FA3654DC}"/>
    <cellStyle name="Normal 5 2 2 2 3 6 3" xfId="6439" xr:uid="{00000000-0005-0000-0000-00006C170000}"/>
    <cellStyle name="Normal 5 2 2 2 3 6 3 2" xfId="14889" xr:uid="{EB31BB02-9E80-4D1E-80F7-1DCF0D0ED178}"/>
    <cellStyle name="Normal 5 2 2 2 3 6 3 2 2" xfId="41063" xr:uid="{DF582FF4-0B8F-458F-9E2F-D49BEB5F4A57}"/>
    <cellStyle name="Normal 5 2 2 2 3 6 3 3" xfId="31784" xr:uid="{AAC29C00-FF42-46C6-94BD-7B93DFE8E925}"/>
    <cellStyle name="Normal 5 2 2 2 3 6 3 4" xfId="23336" xr:uid="{2C0133DF-B354-4C40-A3F9-45F3B3111674}"/>
    <cellStyle name="Normal 5 2 2 2 3 6 4" xfId="10671" xr:uid="{40C95BEC-F588-45CC-B43B-1FBD9E58F4DB}"/>
    <cellStyle name="Normal 5 2 2 2 3 6 4 2" xfId="36846" xr:uid="{8C9EE421-7C2E-4289-858C-8D6AD7570D17}"/>
    <cellStyle name="Normal 5 2 2 2 3 6 5" xfId="27566" xr:uid="{AB309098-03F2-449E-A8D0-00D0EF624E77}"/>
    <cellStyle name="Normal 5 2 2 2 3 6 6" xfId="19119" xr:uid="{20621CBC-FFE9-435D-B588-E19A7EA35CD3}"/>
    <cellStyle name="Normal 5 2 2 2 3 7" xfId="2569" xr:uid="{00000000-0005-0000-0000-00006D170000}"/>
    <cellStyle name="Normal 5 2 2 2 3 7 2" xfId="6852" xr:uid="{00000000-0005-0000-0000-00006E170000}"/>
    <cellStyle name="Normal 5 2 2 2 3 7 2 2" xfId="15302" xr:uid="{703D3CBB-3CDA-431B-9A8C-FC7E10719792}"/>
    <cellStyle name="Normal 5 2 2 2 3 7 2 2 2" xfId="41476" xr:uid="{CF609E82-E183-4F56-A6C3-9DC96EBA3A91}"/>
    <cellStyle name="Normal 5 2 2 2 3 7 2 3" xfId="32197" xr:uid="{5F0DB9C6-152A-4592-B79C-376E8CE7A039}"/>
    <cellStyle name="Normal 5 2 2 2 3 7 2 4" xfId="23749" xr:uid="{4542556F-197D-43C4-8B2A-2F9B12F17565}"/>
    <cellStyle name="Normal 5 2 2 2 3 7 3" xfId="11084" xr:uid="{E31CAF26-AFA8-4824-B4B9-372D5F453A04}"/>
    <cellStyle name="Normal 5 2 2 2 3 7 3 2" xfId="37259" xr:uid="{BA89B0A0-FD1D-4EA0-AAAF-9CE4C7492989}"/>
    <cellStyle name="Normal 5 2 2 2 3 7 4" xfId="27979" xr:uid="{3B330A0B-3E56-46FC-A0FE-6A0D129C422E}"/>
    <cellStyle name="Normal 5 2 2 2 3 7 5" xfId="19532" xr:uid="{5403AC2B-88C3-4B40-936B-0328EF573793}"/>
    <cellStyle name="Normal 5 2 2 2 3 8" xfId="4787" xr:uid="{00000000-0005-0000-0000-00006F170000}"/>
    <cellStyle name="Normal 5 2 2 2 3 8 2" xfId="13237" xr:uid="{D68AD018-BB1C-41F2-819D-7FBCA3D91DE0}"/>
    <cellStyle name="Normal 5 2 2 2 3 8 2 2" xfId="39411" xr:uid="{ED0046C2-2ADB-4753-B625-AD3E23EFA227}"/>
    <cellStyle name="Normal 5 2 2 2 3 8 3" xfId="30132" xr:uid="{924E5381-2376-4827-93DD-50412DE08455}"/>
    <cellStyle name="Normal 5 2 2 2 3 8 4" xfId="21684" xr:uid="{405B1289-0DF5-4EBC-85A5-162705BC4046}"/>
    <cellStyle name="Normal 5 2 2 2 3 9" xfId="9019" xr:uid="{E3F39AA7-207A-48D6-A9F9-775C2D2CC3A7}"/>
    <cellStyle name="Normal 5 2 2 2 3 9 2" xfId="35194" xr:uid="{BF2B0A03-4E4F-467B-8537-48437AFBEA34}"/>
    <cellStyle name="Normal 5 2 2 2 4" xfId="416" xr:uid="{00000000-0005-0000-0000-000070170000}"/>
    <cellStyle name="Normal 5 2 2 2 4 10" xfId="25916" xr:uid="{09C48B34-D1FF-49E0-AB33-03AFDE083114}"/>
    <cellStyle name="Normal 5 2 2 2 4 11" xfId="17469" xr:uid="{6A4ECE8A-B40F-46A6-8593-98E7088B02D7}"/>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9D13E981-D2BB-4469-ACB2-2F2F1CEAA16A}"/>
    <cellStyle name="Normal 5 2 2 2 4 2 2 2 2 2" xfId="41971" xr:uid="{94776744-8DFF-45E3-861F-8D4309221EB2}"/>
    <cellStyle name="Normal 5 2 2 2 4 2 2 2 3" xfId="32692" xr:uid="{F3B6875D-5841-4B65-B993-8EF14C67CEDB}"/>
    <cellStyle name="Normal 5 2 2 2 4 2 2 2 4" xfId="24244" xr:uid="{25EA7624-4B58-44C7-828A-58E58648382D}"/>
    <cellStyle name="Normal 5 2 2 2 4 2 2 3" xfId="11579" xr:uid="{BD4DB634-0894-46F7-8B05-EB1F9A0D320D}"/>
    <cellStyle name="Normal 5 2 2 2 4 2 2 3 2" xfId="37754" xr:uid="{496CC686-334C-4057-8316-7B29C9CD4797}"/>
    <cellStyle name="Normal 5 2 2 2 4 2 2 4" xfId="28474" xr:uid="{8F3D3E16-28E0-48A3-8C02-C2A3C5FF90C0}"/>
    <cellStyle name="Normal 5 2 2 2 4 2 2 5" xfId="20027" xr:uid="{237463DB-3CFC-4630-ACD7-70E6A4BBE148}"/>
    <cellStyle name="Normal 5 2 2 2 4 2 3" xfId="5202" xr:uid="{00000000-0005-0000-0000-000074170000}"/>
    <cellStyle name="Normal 5 2 2 2 4 2 3 2" xfId="13652" xr:uid="{646FDA2B-225A-4932-8AC7-0B9456358ED8}"/>
    <cellStyle name="Normal 5 2 2 2 4 2 3 2 2" xfId="39826" xr:uid="{0A5C759E-B904-44C9-81E0-FB3902D33744}"/>
    <cellStyle name="Normal 5 2 2 2 4 2 3 3" xfId="30547" xr:uid="{4839C6AF-C637-4E95-A861-98E7D0F1D3FB}"/>
    <cellStyle name="Normal 5 2 2 2 4 2 3 4" xfId="22099" xr:uid="{A6F294D7-D80A-4C44-BACE-1390D6E03F4A}"/>
    <cellStyle name="Normal 5 2 2 2 4 2 4" xfId="9434" xr:uid="{6D52B707-2030-44CF-A659-B92EA4C47D60}"/>
    <cellStyle name="Normal 5 2 2 2 4 2 4 2" xfId="35609" xr:uid="{B54A1BC0-54D0-408C-AC03-6269CC757936}"/>
    <cellStyle name="Normal 5 2 2 2 4 2 5" xfId="34781" xr:uid="{8E1C55DC-BD48-4107-AAD5-977904F5A29D}"/>
    <cellStyle name="Normal 5 2 2 2 4 2 6" xfId="26329" xr:uid="{DFA60504-AF64-47DF-9281-261B7001E8D7}"/>
    <cellStyle name="Normal 5 2 2 2 4 2 7" xfId="17882" xr:uid="{23773465-B9C3-43A3-A199-F01FAA2BABF4}"/>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6746F407-6F30-4419-A38D-E2D299015B86}"/>
    <cellStyle name="Normal 5 2 2 2 4 3 2 2 2 2" xfId="42384" xr:uid="{CFA2D78E-7339-4F12-B448-A873C070C7AC}"/>
    <cellStyle name="Normal 5 2 2 2 4 3 2 2 3" xfId="33105" xr:uid="{ECAA5DB9-77A8-4694-A279-CFBB47D7776F}"/>
    <cellStyle name="Normal 5 2 2 2 4 3 2 2 4" xfId="24657" xr:uid="{3339BE01-B280-4D54-A2E1-E109DFB2704C}"/>
    <cellStyle name="Normal 5 2 2 2 4 3 2 3" xfId="11992" xr:uid="{5F590DC2-3A26-4B25-B79F-1295D32AB2BC}"/>
    <cellStyle name="Normal 5 2 2 2 4 3 2 3 2" xfId="38167" xr:uid="{1FB9B4D2-D805-4F82-8FB2-E601421E5988}"/>
    <cellStyle name="Normal 5 2 2 2 4 3 2 4" xfId="28887" xr:uid="{10AD728A-E8EA-4F5B-B184-320CB2510270}"/>
    <cellStyle name="Normal 5 2 2 2 4 3 2 5" xfId="20440" xr:uid="{A9EFEF6A-DD0D-45EB-84FB-676C3A4F9C4E}"/>
    <cellStyle name="Normal 5 2 2 2 4 3 3" xfId="5615" xr:uid="{00000000-0005-0000-0000-000078170000}"/>
    <cellStyle name="Normal 5 2 2 2 4 3 3 2" xfId="14065" xr:uid="{737E67A9-5399-488F-81A4-83CD2911D546}"/>
    <cellStyle name="Normal 5 2 2 2 4 3 3 2 2" xfId="40239" xr:uid="{2A82DD81-D230-490D-99DB-51BFF5A1975D}"/>
    <cellStyle name="Normal 5 2 2 2 4 3 3 3" xfId="30960" xr:uid="{0A72FF62-D72A-452A-B970-C185F0ADE5A6}"/>
    <cellStyle name="Normal 5 2 2 2 4 3 3 4" xfId="22512" xr:uid="{BF50BE97-2D77-48EE-AD25-10A07E2ACF72}"/>
    <cellStyle name="Normal 5 2 2 2 4 3 4" xfId="9847" xr:uid="{A7160BFF-8430-4C0B-AB05-ADAF22CDC6AC}"/>
    <cellStyle name="Normal 5 2 2 2 4 3 4 2" xfId="36022" xr:uid="{D1DB8FCA-3CE9-4065-8285-9EA50F817D87}"/>
    <cellStyle name="Normal 5 2 2 2 4 3 5" xfId="26742" xr:uid="{C1E866FF-D8FD-40B2-8087-E508B2C42A18}"/>
    <cellStyle name="Normal 5 2 2 2 4 3 6" xfId="18295" xr:uid="{CEBBEA51-8D6C-4204-9F49-BCC89C773A36}"/>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C4EA68E9-8FD7-4275-83D8-CC3ADE6D9442}"/>
    <cellStyle name="Normal 5 2 2 2 4 4 2 2 2 2" xfId="42797" xr:uid="{A09BCBF8-0F34-4313-9FEB-35C8E568C7AC}"/>
    <cellStyle name="Normal 5 2 2 2 4 4 2 2 3" xfId="33518" xr:uid="{073FAB31-9DAE-4670-B951-94C140D8180C}"/>
    <cellStyle name="Normal 5 2 2 2 4 4 2 2 4" xfId="25070" xr:uid="{F9F19A60-1933-439C-B65A-EE37D7FE1355}"/>
    <cellStyle name="Normal 5 2 2 2 4 4 2 3" xfId="12405" xr:uid="{B4D692EE-03B5-48CC-B1B4-0BD512AE2C9A}"/>
    <cellStyle name="Normal 5 2 2 2 4 4 2 3 2" xfId="38580" xr:uid="{E3283875-5B0F-4AD0-A9F6-FE8AA6045ED4}"/>
    <cellStyle name="Normal 5 2 2 2 4 4 2 4" xfId="29300" xr:uid="{978D6919-08B6-4651-B76E-996FE1046933}"/>
    <cellStyle name="Normal 5 2 2 2 4 4 2 5" xfId="20853" xr:uid="{F55F57E9-0AD3-43FE-AE57-FF0B09A7A670}"/>
    <cellStyle name="Normal 5 2 2 2 4 4 3" xfId="6028" xr:uid="{00000000-0005-0000-0000-00007C170000}"/>
    <cellStyle name="Normal 5 2 2 2 4 4 3 2" xfId="14478" xr:uid="{9286C022-D81A-4A6D-B599-D0BF07AF4FA2}"/>
    <cellStyle name="Normal 5 2 2 2 4 4 3 2 2" xfId="40652" xr:uid="{4AE3F32A-5D3C-45EF-834B-62CA9FFDB59E}"/>
    <cellStyle name="Normal 5 2 2 2 4 4 3 3" xfId="31373" xr:uid="{25461F09-0961-46AB-A3D2-EB4682A7A421}"/>
    <cellStyle name="Normal 5 2 2 2 4 4 3 4" xfId="22925" xr:uid="{B8ED6A3E-84A9-4932-AE21-6DE87AC518F2}"/>
    <cellStyle name="Normal 5 2 2 2 4 4 4" xfId="10260" xr:uid="{AE9D3DE3-9FD3-4B6F-843E-366202E99250}"/>
    <cellStyle name="Normal 5 2 2 2 4 4 4 2" xfId="36435" xr:uid="{9B89C8AB-8CF5-455E-8F42-3BF614DE6E82}"/>
    <cellStyle name="Normal 5 2 2 2 4 4 5" xfId="27155" xr:uid="{EDD857D0-3FF7-41FA-8FFB-CCDBEC3CA06B}"/>
    <cellStyle name="Normal 5 2 2 2 4 4 6" xfId="18708" xr:uid="{1ADB69E1-D559-4778-A011-1E99C68C78A2}"/>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4D39B7AD-5714-41B9-BA81-E7FD7B7F69F5}"/>
    <cellStyle name="Normal 5 2 2 2 4 5 2 2 2 2" xfId="43210" xr:uid="{E822C196-81E1-4428-9276-9241E8168EC8}"/>
    <cellStyle name="Normal 5 2 2 2 4 5 2 2 3" xfId="33931" xr:uid="{CA1932B7-D40A-4A01-A280-97DF097B20DA}"/>
    <cellStyle name="Normal 5 2 2 2 4 5 2 2 4" xfId="25483" xr:uid="{10298A67-8EF1-4A17-AE6C-4B2EBA1B02D5}"/>
    <cellStyle name="Normal 5 2 2 2 4 5 2 3" xfId="12818" xr:uid="{C75E1293-AC54-416C-A986-3493F62A713D}"/>
    <cellStyle name="Normal 5 2 2 2 4 5 2 3 2" xfId="38993" xr:uid="{270785F0-EC93-413D-B4FF-A13396206F7D}"/>
    <cellStyle name="Normal 5 2 2 2 4 5 2 4" xfId="29713" xr:uid="{F4D81010-0D23-4628-99DC-39BF07E2E44E}"/>
    <cellStyle name="Normal 5 2 2 2 4 5 2 5" xfId="21266" xr:uid="{5BD3E132-DF3F-4F6A-9DF2-CB986DA6512D}"/>
    <cellStyle name="Normal 5 2 2 2 4 5 3" xfId="6441" xr:uid="{00000000-0005-0000-0000-000080170000}"/>
    <cellStyle name="Normal 5 2 2 2 4 5 3 2" xfId="14891" xr:uid="{A8019373-72E9-4C22-957E-FA7C68FF3C02}"/>
    <cellStyle name="Normal 5 2 2 2 4 5 3 2 2" xfId="41065" xr:uid="{90350B16-BEDA-49EE-9DBA-9BBBAA841C7D}"/>
    <cellStyle name="Normal 5 2 2 2 4 5 3 3" xfId="31786" xr:uid="{BEC1AAF5-2141-4BF2-BC7B-FAC9C2C258D2}"/>
    <cellStyle name="Normal 5 2 2 2 4 5 3 4" xfId="23338" xr:uid="{32885120-EFA2-4433-A0C5-21A2662B2D88}"/>
    <cellStyle name="Normal 5 2 2 2 4 5 4" xfId="10673" xr:uid="{DED4B7DD-1731-4952-889F-76B393183A56}"/>
    <cellStyle name="Normal 5 2 2 2 4 5 4 2" xfId="36848" xr:uid="{62D98942-BDA2-43CE-9296-B4B1F47322E4}"/>
    <cellStyle name="Normal 5 2 2 2 4 5 5" xfId="27568" xr:uid="{4FD76813-002B-4FBA-A884-2CB9E7258C8A}"/>
    <cellStyle name="Normal 5 2 2 2 4 5 6" xfId="19121" xr:uid="{0926CF14-9B1E-41BF-9A3C-F5E2887A1B28}"/>
    <cellStyle name="Normal 5 2 2 2 4 6" xfId="2571" xr:uid="{00000000-0005-0000-0000-000081170000}"/>
    <cellStyle name="Normal 5 2 2 2 4 6 2" xfId="6854" xr:uid="{00000000-0005-0000-0000-000082170000}"/>
    <cellStyle name="Normal 5 2 2 2 4 6 2 2" xfId="15304" xr:uid="{FC73C0E0-B44B-43C9-9401-1C3694982FA1}"/>
    <cellStyle name="Normal 5 2 2 2 4 6 2 2 2" xfId="41478" xr:uid="{0BB71BF1-7ECC-4229-9698-5D94DC3DCF25}"/>
    <cellStyle name="Normal 5 2 2 2 4 6 2 3" xfId="32199" xr:uid="{8A8128D5-FE13-4777-9070-E0473ED25F8C}"/>
    <cellStyle name="Normal 5 2 2 2 4 6 2 4" xfId="23751" xr:uid="{90F1631A-91AE-4578-B71D-D5340C10E8F5}"/>
    <cellStyle name="Normal 5 2 2 2 4 6 3" xfId="11086" xr:uid="{15F02582-0F26-4EAC-BE43-427815E97173}"/>
    <cellStyle name="Normal 5 2 2 2 4 6 3 2" xfId="37261" xr:uid="{07ED27AC-B1CA-477B-B1E3-BDFDB113B342}"/>
    <cellStyle name="Normal 5 2 2 2 4 6 4" xfId="27981" xr:uid="{06DC2C6B-DBAD-4484-80C1-19F9DC19F256}"/>
    <cellStyle name="Normal 5 2 2 2 4 6 5" xfId="19534" xr:uid="{714CD420-AC13-4DD9-9097-89550C62708A}"/>
    <cellStyle name="Normal 5 2 2 2 4 7" xfId="4789" xr:uid="{00000000-0005-0000-0000-000083170000}"/>
    <cellStyle name="Normal 5 2 2 2 4 7 2" xfId="13239" xr:uid="{E85052A7-0928-4D18-9B23-87E893C88D23}"/>
    <cellStyle name="Normal 5 2 2 2 4 7 2 2" xfId="39413" xr:uid="{97157CC1-4674-48F8-9179-AE443A13F784}"/>
    <cellStyle name="Normal 5 2 2 2 4 7 3" xfId="30134" xr:uid="{6F0D9FEF-8511-467E-BCB8-7D0199015B3E}"/>
    <cellStyle name="Normal 5 2 2 2 4 7 4" xfId="21686" xr:uid="{608E1608-9304-4E99-931A-0F503BF56E40}"/>
    <cellStyle name="Normal 5 2 2 2 4 8" xfId="9021" xr:uid="{61E40E0D-9803-42C8-BA10-3D497FC9BEEE}"/>
    <cellStyle name="Normal 5 2 2 2 4 8 2" xfId="35196" xr:uid="{9FB03CF1-665E-4CE5-90D4-32F5EA67E0B7}"/>
    <cellStyle name="Normal 5 2 2 2 4 9" xfId="34363" xr:uid="{A40938F0-61E9-4062-8F42-7D08AB870C72}"/>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B7230EAA-3082-4DC9-A941-EB3CD6A2777D}"/>
    <cellStyle name="Normal 5 2 2 2 5 2 2 2 2" xfId="41964" xr:uid="{DC079EDD-A0DE-4B75-AB7A-E120BC5F1296}"/>
    <cellStyle name="Normal 5 2 2 2 5 2 2 3" xfId="32685" xr:uid="{9391C003-BAA3-4075-B732-864639ADFEB9}"/>
    <cellStyle name="Normal 5 2 2 2 5 2 2 4" xfId="24237" xr:uid="{A730BEA6-FF3C-4DA2-BBFD-BF2A656D3E5C}"/>
    <cellStyle name="Normal 5 2 2 2 5 2 3" xfId="11572" xr:uid="{5F214BF7-9488-4043-9145-B60687FC9FC6}"/>
    <cellStyle name="Normal 5 2 2 2 5 2 3 2" xfId="37747" xr:uid="{48C43A2A-87A9-40DA-ABBF-F1F943D1A6C3}"/>
    <cellStyle name="Normal 5 2 2 2 5 2 4" xfId="28467" xr:uid="{7C318BA1-8776-4757-923C-C0DCF22D047B}"/>
    <cellStyle name="Normal 5 2 2 2 5 2 5" xfId="20020" xr:uid="{7166C85F-C1C0-41E1-8E58-4C42A3843AD9}"/>
    <cellStyle name="Normal 5 2 2 2 5 3" xfId="5195" xr:uid="{00000000-0005-0000-0000-000087170000}"/>
    <cellStyle name="Normal 5 2 2 2 5 3 2" xfId="13645" xr:uid="{2CD6108E-F0FF-4CF1-BFA9-80C69422A3CC}"/>
    <cellStyle name="Normal 5 2 2 2 5 3 2 2" xfId="39819" xr:uid="{B2DC2F4E-6E44-4790-826E-19FBFE89B82D}"/>
    <cellStyle name="Normal 5 2 2 2 5 3 3" xfId="30540" xr:uid="{31D7EFC8-C29D-4767-909E-65F1BF3671EA}"/>
    <cellStyle name="Normal 5 2 2 2 5 3 4" xfId="22092" xr:uid="{FE3FC7B6-E654-4760-BFB7-FB428460B159}"/>
    <cellStyle name="Normal 5 2 2 2 5 4" xfId="9427" xr:uid="{6AEBFDCA-A9E9-49AD-A2D1-A00E6410FEEE}"/>
    <cellStyle name="Normal 5 2 2 2 5 4 2" xfId="35602" xr:uid="{A85C6F1A-ED7D-40D0-8C0B-1653C21427A0}"/>
    <cellStyle name="Normal 5 2 2 2 5 5" xfId="34774" xr:uid="{66035BE1-3905-4CFE-9924-199EE40A1004}"/>
    <cellStyle name="Normal 5 2 2 2 5 6" xfId="26322" xr:uid="{D225EE57-F92A-4FC3-B227-114720963151}"/>
    <cellStyle name="Normal 5 2 2 2 5 7" xfId="17875" xr:uid="{1CE30C91-366C-4822-BB2B-E1345B0585F7}"/>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58537C37-EB1D-437F-9FE2-997BC16B9633}"/>
    <cellStyle name="Normal 5 2 2 2 6 2 2 2 2" xfId="42377" xr:uid="{01A78B4A-075E-4D58-B0B8-75D0B33425AF}"/>
    <cellStyle name="Normal 5 2 2 2 6 2 2 3" xfId="33098" xr:uid="{36B204B0-17CF-4444-9765-61DFB48A248F}"/>
    <cellStyle name="Normal 5 2 2 2 6 2 2 4" xfId="24650" xr:uid="{D492958C-97FE-4740-A048-7B8484F433F5}"/>
    <cellStyle name="Normal 5 2 2 2 6 2 3" xfId="11985" xr:uid="{3C39A1A2-5BA6-4113-9B93-3C57FABABC72}"/>
    <cellStyle name="Normal 5 2 2 2 6 2 3 2" xfId="38160" xr:uid="{0624A4F5-146C-4F69-B434-BB8EA1CB5C6C}"/>
    <cellStyle name="Normal 5 2 2 2 6 2 4" xfId="28880" xr:uid="{12EB9E3B-61AC-4A3F-923C-2ECB282E824A}"/>
    <cellStyle name="Normal 5 2 2 2 6 2 5" xfId="20433" xr:uid="{C2A338FF-0C86-4506-A839-CB50FAB34430}"/>
    <cellStyle name="Normal 5 2 2 2 6 3" xfId="5608" xr:uid="{00000000-0005-0000-0000-00008B170000}"/>
    <cellStyle name="Normal 5 2 2 2 6 3 2" xfId="14058" xr:uid="{219362BC-26D7-4FF3-9347-8D089DF6DC57}"/>
    <cellStyle name="Normal 5 2 2 2 6 3 2 2" xfId="40232" xr:uid="{EA069289-9FCD-4083-B63F-F815A4C08DAE}"/>
    <cellStyle name="Normal 5 2 2 2 6 3 3" xfId="30953" xr:uid="{842F78C9-DBBD-40B3-AE13-FEF068612C8E}"/>
    <cellStyle name="Normal 5 2 2 2 6 3 4" xfId="22505" xr:uid="{9ACC94AE-707A-433A-9BC4-A433EDA9FDB1}"/>
    <cellStyle name="Normal 5 2 2 2 6 4" xfId="9840" xr:uid="{E009E360-2AF9-4739-8D1F-BC9F5D09BEB5}"/>
    <cellStyle name="Normal 5 2 2 2 6 4 2" xfId="36015" xr:uid="{C52B682B-93FB-4EA1-88EF-09374663C2F2}"/>
    <cellStyle name="Normal 5 2 2 2 6 5" xfId="26735" xr:uid="{D21DCAC3-1777-4125-856C-C7FDC21CCC4F}"/>
    <cellStyle name="Normal 5 2 2 2 6 6" xfId="18288" xr:uid="{7C3DD799-BA47-4F92-A7E3-A0B888CA2BE1}"/>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4DCEE614-03B6-4319-AD7D-FCD87CBB68D9}"/>
    <cellStyle name="Normal 5 2 2 2 7 2 2 2 2" xfId="42790" xr:uid="{48F720C6-3B0F-4E53-9010-B7A19A043522}"/>
    <cellStyle name="Normal 5 2 2 2 7 2 2 3" xfId="33511" xr:uid="{3AB2B276-3A76-492D-A0F1-4B9D77C4F623}"/>
    <cellStyle name="Normal 5 2 2 2 7 2 2 4" xfId="25063" xr:uid="{3D9ECFEC-30E9-4E9E-9E05-9CBC23ADA706}"/>
    <cellStyle name="Normal 5 2 2 2 7 2 3" xfId="12398" xr:uid="{0132BC80-092F-4810-9DE6-E2813F47198B}"/>
    <cellStyle name="Normal 5 2 2 2 7 2 3 2" xfId="38573" xr:uid="{DAAC7BB2-BD84-4BA6-9DBE-4F5032262211}"/>
    <cellStyle name="Normal 5 2 2 2 7 2 4" xfId="29293" xr:uid="{D8D78B74-F1A5-43CC-86B7-A204C9BF1F1B}"/>
    <cellStyle name="Normal 5 2 2 2 7 2 5" xfId="20846" xr:uid="{D7F08536-461E-430F-9531-C7E0E73BCC3D}"/>
    <cellStyle name="Normal 5 2 2 2 7 3" xfId="6021" xr:uid="{00000000-0005-0000-0000-00008F170000}"/>
    <cellStyle name="Normal 5 2 2 2 7 3 2" xfId="14471" xr:uid="{E5DF03CE-F8BC-4B11-AFBD-4E815038216D}"/>
    <cellStyle name="Normal 5 2 2 2 7 3 2 2" xfId="40645" xr:uid="{EBC82932-70F5-4ADC-BC14-E5D8CA722F40}"/>
    <cellStyle name="Normal 5 2 2 2 7 3 3" xfId="31366" xr:uid="{4116E4C5-D9F4-4BB0-B445-0B5EA01E3788}"/>
    <cellStyle name="Normal 5 2 2 2 7 3 4" xfId="22918" xr:uid="{990134E0-E8B3-4B20-A74F-D0CA802B917F}"/>
    <cellStyle name="Normal 5 2 2 2 7 4" xfId="10253" xr:uid="{FFEDA819-56B2-456E-9CBB-DE6D55D8BAE3}"/>
    <cellStyle name="Normal 5 2 2 2 7 4 2" xfId="36428" xr:uid="{8B32DA43-5AFB-4A18-8B0E-2282E76D6DA8}"/>
    <cellStyle name="Normal 5 2 2 2 7 5" xfId="27148" xr:uid="{4FD141BF-6261-475C-80E8-804740DFE10B}"/>
    <cellStyle name="Normal 5 2 2 2 7 6" xfId="18701" xr:uid="{D363B8EC-243A-436C-B1AC-EABFB51CE255}"/>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0FC821CC-0037-405C-993A-6187DFFB7639}"/>
    <cellStyle name="Normal 5 2 2 2 8 2 2 2 2" xfId="43203" xr:uid="{2D7525C6-4B89-4582-ADA2-758E00A01CE0}"/>
    <cellStyle name="Normal 5 2 2 2 8 2 2 3" xfId="33924" xr:uid="{AB6E2DD9-18D8-4880-93F0-327390CB787A}"/>
    <cellStyle name="Normal 5 2 2 2 8 2 2 4" xfId="25476" xr:uid="{9AD6A417-FDC4-436B-97E6-FE51798682F1}"/>
    <cellStyle name="Normal 5 2 2 2 8 2 3" xfId="12811" xr:uid="{0013ED83-D86F-4B81-A038-AF116BC1C51C}"/>
    <cellStyle name="Normal 5 2 2 2 8 2 3 2" xfId="38986" xr:uid="{FBA22CDE-D16B-42A7-B474-DF0B0C3597D3}"/>
    <cellStyle name="Normal 5 2 2 2 8 2 4" xfId="29706" xr:uid="{F6297653-F99B-4B36-836A-3C7C97C3C3D1}"/>
    <cellStyle name="Normal 5 2 2 2 8 2 5" xfId="21259" xr:uid="{B75A978F-57CC-4E61-B0B9-82221219A9FF}"/>
    <cellStyle name="Normal 5 2 2 2 8 3" xfId="6434" xr:uid="{00000000-0005-0000-0000-000093170000}"/>
    <cellStyle name="Normal 5 2 2 2 8 3 2" xfId="14884" xr:uid="{5B65F369-EB5F-4350-8453-65ECF04D6B5B}"/>
    <cellStyle name="Normal 5 2 2 2 8 3 2 2" xfId="41058" xr:uid="{340E725B-F837-4790-93F9-FEF648BC8CC2}"/>
    <cellStyle name="Normal 5 2 2 2 8 3 3" xfId="31779" xr:uid="{FBCC3479-5F2B-4E16-81F4-5890901BFC86}"/>
    <cellStyle name="Normal 5 2 2 2 8 3 4" xfId="23331" xr:uid="{0A1B8F29-9DB0-40F7-A17B-8FC5B2FC5047}"/>
    <cellStyle name="Normal 5 2 2 2 8 4" xfId="10666" xr:uid="{2BE0505F-5837-491E-A944-9A10D09F14D4}"/>
    <cellStyle name="Normal 5 2 2 2 8 4 2" xfId="36841" xr:uid="{4F41678E-0566-4D56-822F-6B3A21BEAEBB}"/>
    <cellStyle name="Normal 5 2 2 2 8 5" xfId="27561" xr:uid="{B8864945-0D42-4169-83FA-A1C28C69FFC5}"/>
    <cellStyle name="Normal 5 2 2 2 8 6" xfId="19114" xr:uid="{0E6529D6-08EA-4CE3-AEC7-CAE4038E2D4D}"/>
    <cellStyle name="Normal 5 2 2 2 9" xfId="2564" xr:uid="{00000000-0005-0000-0000-000094170000}"/>
    <cellStyle name="Normal 5 2 2 2 9 2" xfId="6847" xr:uid="{00000000-0005-0000-0000-000095170000}"/>
    <cellStyle name="Normal 5 2 2 2 9 2 2" xfId="15297" xr:uid="{1BE95F39-5271-405B-91A4-62BE6451033C}"/>
    <cellStyle name="Normal 5 2 2 2 9 2 2 2" xfId="41471" xr:uid="{C22FBAE8-93CB-467F-975F-5962EFE26F86}"/>
    <cellStyle name="Normal 5 2 2 2 9 2 3" xfId="32192" xr:uid="{177E78B3-D519-44D1-9086-A874894441DF}"/>
    <cellStyle name="Normal 5 2 2 2 9 2 4" xfId="23744" xr:uid="{39092999-BC76-4756-85C2-67DE0B5A1093}"/>
    <cellStyle name="Normal 5 2 2 2 9 3" xfId="11079" xr:uid="{BF7B4512-029B-44B3-826E-B7E6C20F9E0F}"/>
    <cellStyle name="Normal 5 2 2 2 9 3 2" xfId="37254" xr:uid="{1A08312B-F660-45F6-BF88-13627287F173}"/>
    <cellStyle name="Normal 5 2 2 2 9 4" xfId="27974" xr:uid="{4C6FD00A-4D4F-43B7-A6F8-2C898252AE68}"/>
    <cellStyle name="Normal 5 2 2 2 9 5" xfId="19527" xr:uid="{C8DBDCE3-B815-41E9-8DCC-0179E64CA0C2}"/>
    <cellStyle name="Normal 5 2 2 3" xfId="417" xr:uid="{00000000-0005-0000-0000-000096170000}"/>
    <cellStyle name="Normal 5 2 2 3 10" xfId="9022" xr:uid="{399B96AA-52E8-4531-9B53-096DF0CC0830}"/>
    <cellStyle name="Normal 5 2 2 3 10 2" xfId="35197" xr:uid="{091236BA-FA6D-4E90-A0DD-F618D9DCDCB1}"/>
    <cellStyle name="Normal 5 2 2 3 11" xfId="34364" xr:uid="{E37D7815-86C6-4BE8-9719-C007E47E6634}"/>
    <cellStyle name="Normal 5 2 2 3 12" xfId="25917" xr:uid="{1BECE0E7-6523-4191-9676-ECC9D8689757}"/>
    <cellStyle name="Normal 5 2 2 3 13" xfId="17470" xr:uid="{49C37875-CA0D-4024-999F-9B8BDC7F79AB}"/>
    <cellStyle name="Normal 5 2 2 3 2" xfId="418" xr:uid="{00000000-0005-0000-0000-000097170000}"/>
    <cellStyle name="Normal 5 2 2 3 2 10" xfId="34365" xr:uid="{7C71F278-76A2-4AE4-9C02-BFBF27C60FF9}"/>
    <cellStyle name="Normal 5 2 2 3 2 11" xfId="25918" xr:uid="{FA79AE5E-C9DD-40FB-9BCD-0B6C5812A647}"/>
    <cellStyle name="Normal 5 2 2 3 2 12" xfId="17471" xr:uid="{61B457E2-E295-4331-AC01-F9AD399600BF}"/>
    <cellStyle name="Normal 5 2 2 3 2 2" xfId="419" xr:uid="{00000000-0005-0000-0000-000098170000}"/>
    <cellStyle name="Normal 5 2 2 3 2 2 10" xfId="25919" xr:uid="{05FCEBD6-AFBE-4FBF-A459-3074FB001038}"/>
    <cellStyle name="Normal 5 2 2 3 2 2 11" xfId="17472" xr:uid="{BD65D0E4-5126-4905-9F5F-8942C73AD2B6}"/>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15838560-2E10-46CF-BD4C-E1DD27E24F3C}"/>
    <cellStyle name="Normal 5 2 2 3 2 2 2 2 2 2 2" xfId="41974" xr:uid="{7494BA63-4566-46EA-8358-69DE480A8429}"/>
    <cellStyle name="Normal 5 2 2 3 2 2 2 2 2 3" xfId="32695" xr:uid="{1250415F-8E03-4462-B98D-95C76118D11A}"/>
    <cellStyle name="Normal 5 2 2 3 2 2 2 2 2 4" xfId="24247" xr:uid="{A0A0AFA1-F2DE-451D-B95E-ECDE056FC144}"/>
    <cellStyle name="Normal 5 2 2 3 2 2 2 2 3" xfId="11582" xr:uid="{14A60655-345B-4180-97F7-582384B9BB42}"/>
    <cellStyle name="Normal 5 2 2 3 2 2 2 2 3 2" xfId="37757" xr:uid="{2F7378F7-0F82-4095-9005-A0DEC0C51F71}"/>
    <cellStyle name="Normal 5 2 2 3 2 2 2 2 4" xfId="28477" xr:uid="{8C765A33-A981-4845-8293-5ACCAF399A92}"/>
    <cellStyle name="Normal 5 2 2 3 2 2 2 2 5" xfId="20030" xr:uid="{688DDB97-2478-47A9-8064-E1581CB6EDF9}"/>
    <cellStyle name="Normal 5 2 2 3 2 2 2 3" xfId="5205" xr:uid="{00000000-0005-0000-0000-00009C170000}"/>
    <cellStyle name="Normal 5 2 2 3 2 2 2 3 2" xfId="13655" xr:uid="{2E9F98D2-99EF-4032-971F-6EF147A0B018}"/>
    <cellStyle name="Normal 5 2 2 3 2 2 2 3 2 2" xfId="39829" xr:uid="{59766EA1-0795-4E24-9A85-A85388C902AF}"/>
    <cellStyle name="Normal 5 2 2 3 2 2 2 3 3" xfId="30550" xr:uid="{678252B3-2F51-4CC9-9035-D7FFACF5F87E}"/>
    <cellStyle name="Normal 5 2 2 3 2 2 2 3 4" xfId="22102" xr:uid="{19BB8885-1782-4011-B566-3BBF3FABA968}"/>
    <cellStyle name="Normal 5 2 2 3 2 2 2 4" xfId="9437" xr:uid="{D425850C-A78B-4991-9461-84DCAEF4F582}"/>
    <cellStyle name="Normal 5 2 2 3 2 2 2 4 2" xfId="35612" xr:uid="{C6A84475-D83B-4B0D-B7B7-88F02A8A58EA}"/>
    <cellStyle name="Normal 5 2 2 3 2 2 2 5" xfId="34784" xr:uid="{6DD6DE02-9542-408B-B74D-F5AEE5BA2751}"/>
    <cellStyle name="Normal 5 2 2 3 2 2 2 6" xfId="26332" xr:uid="{A631B658-0DB1-4EFC-AC77-246904D90731}"/>
    <cellStyle name="Normal 5 2 2 3 2 2 2 7" xfId="17885" xr:uid="{1E868CB2-4459-46F1-8348-1DAD5E8E06D3}"/>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CE8EE1BF-4024-4516-848E-58B90ABC5774}"/>
    <cellStyle name="Normal 5 2 2 3 2 2 3 2 2 2 2" xfId="42387" xr:uid="{C9072543-6CC4-448A-B30D-734EF8290D1C}"/>
    <cellStyle name="Normal 5 2 2 3 2 2 3 2 2 3" xfId="33108" xr:uid="{E8A6DCE7-BB62-484B-9537-09DCA150F7C1}"/>
    <cellStyle name="Normal 5 2 2 3 2 2 3 2 2 4" xfId="24660" xr:uid="{28AC7463-CB8E-4555-9280-939EA6F96898}"/>
    <cellStyle name="Normal 5 2 2 3 2 2 3 2 3" xfId="11995" xr:uid="{55441E23-D69D-45A7-9772-29B5195676EE}"/>
    <cellStyle name="Normal 5 2 2 3 2 2 3 2 3 2" xfId="38170" xr:uid="{D4FDBE89-FADB-4664-B303-6E8A7BAAE156}"/>
    <cellStyle name="Normal 5 2 2 3 2 2 3 2 4" xfId="28890" xr:uid="{37F5DB85-EAFD-4CD8-A557-B9C6892E94DB}"/>
    <cellStyle name="Normal 5 2 2 3 2 2 3 2 5" xfId="20443" xr:uid="{F66BAF05-E2BC-4405-B2EB-F1D0E559DC70}"/>
    <cellStyle name="Normal 5 2 2 3 2 2 3 3" xfId="5618" xr:uid="{00000000-0005-0000-0000-0000A0170000}"/>
    <cellStyle name="Normal 5 2 2 3 2 2 3 3 2" xfId="14068" xr:uid="{78F4322C-2E5D-4ECF-95F0-1EEFD569DA31}"/>
    <cellStyle name="Normal 5 2 2 3 2 2 3 3 2 2" xfId="40242" xr:uid="{D71593D2-DCC9-4062-B840-D6912258C474}"/>
    <cellStyle name="Normal 5 2 2 3 2 2 3 3 3" xfId="30963" xr:uid="{699C70E9-4164-428C-90AB-16C704909FD7}"/>
    <cellStyle name="Normal 5 2 2 3 2 2 3 3 4" xfId="22515" xr:uid="{88286042-1AA7-4B6B-9360-755056BE29EF}"/>
    <cellStyle name="Normal 5 2 2 3 2 2 3 4" xfId="9850" xr:uid="{90E8FFBE-B6F4-44EA-9FB4-5C52EB00CE5F}"/>
    <cellStyle name="Normal 5 2 2 3 2 2 3 4 2" xfId="36025" xr:uid="{1E14519C-70CF-4268-A76E-F5C1BF5F2613}"/>
    <cellStyle name="Normal 5 2 2 3 2 2 3 5" xfId="26745" xr:uid="{ECFB9561-3BE8-47B3-8F5C-06A7D351636B}"/>
    <cellStyle name="Normal 5 2 2 3 2 2 3 6" xfId="18298" xr:uid="{09B06AD8-9774-45C1-B64D-7E9A76D02CF3}"/>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4DFA32B5-0A68-441E-B688-06FE9725ECC3}"/>
    <cellStyle name="Normal 5 2 2 3 2 2 4 2 2 2 2" xfId="42800" xr:uid="{00AD2F16-0450-4BD9-8168-2CDC9899E9A5}"/>
    <cellStyle name="Normal 5 2 2 3 2 2 4 2 2 3" xfId="33521" xr:uid="{39F678EC-0FCC-421E-8CA9-AACB961B33EE}"/>
    <cellStyle name="Normal 5 2 2 3 2 2 4 2 2 4" xfId="25073" xr:uid="{56793E25-4EF7-4CDC-A8C0-02D93045DE6E}"/>
    <cellStyle name="Normal 5 2 2 3 2 2 4 2 3" xfId="12408" xr:uid="{2947387B-0BF0-4F88-BC47-C0B430014290}"/>
    <cellStyle name="Normal 5 2 2 3 2 2 4 2 3 2" xfId="38583" xr:uid="{D184367B-7FAE-4753-A7A3-68D55D2BCD70}"/>
    <cellStyle name="Normal 5 2 2 3 2 2 4 2 4" xfId="29303" xr:uid="{DA9FF3E4-02CA-44D5-AEE6-ED0187ED3965}"/>
    <cellStyle name="Normal 5 2 2 3 2 2 4 2 5" xfId="20856" xr:uid="{1C01E1B8-95B3-4A39-AC44-E2A5FC10BB8D}"/>
    <cellStyle name="Normal 5 2 2 3 2 2 4 3" xfId="6031" xr:uid="{00000000-0005-0000-0000-0000A4170000}"/>
    <cellStyle name="Normal 5 2 2 3 2 2 4 3 2" xfId="14481" xr:uid="{3CDBFDDE-AAAC-41EE-BF8A-72D725306DD8}"/>
    <cellStyle name="Normal 5 2 2 3 2 2 4 3 2 2" xfId="40655" xr:uid="{0CB55A81-DC63-44C1-A076-01C215E2193C}"/>
    <cellStyle name="Normal 5 2 2 3 2 2 4 3 3" xfId="31376" xr:uid="{D96F8717-EA08-4D0B-88ED-97A7CC8D617D}"/>
    <cellStyle name="Normal 5 2 2 3 2 2 4 3 4" xfId="22928" xr:uid="{16E799BA-653C-4E6A-98AA-128944F5FE84}"/>
    <cellStyle name="Normal 5 2 2 3 2 2 4 4" xfId="10263" xr:uid="{4EA041FB-070B-4CF2-8F81-EDEBB9A05F15}"/>
    <cellStyle name="Normal 5 2 2 3 2 2 4 4 2" xfId="36438" xr:uid="{EE80959D-FABA-4F29-B142-02E42B3C258C}"/>
    <cellStyle name="Normal 5 2 2 3 2 2 4 5" xfId="27158" xr:uid="{89C2E20F-6369-4E48-8DDB-D6240DB66D81}"/>
    <cellStyle name="Normal 5 2 2 3 2 2 4 6" xfId="18711" xr:uid="{3D86F4A8-A5E1-4856-AA42-14857B2B018E}"/>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490DEB44-97E7-4660-A2C9-E3E113D57623}"/>
    <cellStyle name="Normal 5 2 2 3 2 2 5 2 2 2 2" xfId="43213" xr:uid="{5754EBC7-28B7-4AE8-8C51-C116D9EC9F68}"/>
    <cellStyle name="Normal 5 2 2 3 2 2 5 2 2 3" xfId="33934" xr:uid="{F4906425-395D-471D-AF97-BBA125AC0F5E}"/>
    <cellStyle name="Normal 5 2 2 3 2 2 5 2 2 4" xfId="25486" xr:uid="{4E9D1853-7905-410B-91FE-26428C877AF0}"/>
    <cellStyle name="Normal 5 2 2 3 2 2 5 2 3" xfId="12821" xr:uid="{E9A4A014-47CA-4DD3-A557-B69937D2292B}"/>
    <cellStyle name="Normal 5 2 2 3 2 2 5 2 3 2" xfId="38996" xr:uid="{CF0DFF33-8C83-4675-B9E2-31B4D5D3555D}"/>
    <cellStyle name="Normal 5 2 2 3 2 2 5 2 4" xfId="29716" xr:uid="{61B67B71-263D-49CC-B691-E9BF9D517CC5}"/>
    <cellStyle name="Normal 5 2 2 3 2 2 5 2 5" xfId="21269" xr:uid="{2FD31AB6-D013-40E6-9F07-968A52199F41}"/>
    <cellStyle name="Normal 5 2 2 3 2 2 5 3" xfId="6444" xr:uid="{00000000-0005-0000-0000-0000A8170000}"/>
    <cellStyle name="Normal 5 2 2 3 2 2 5 3 2" xfId="14894" xr:uid="{ADE2FFBD-3EC6-492F-82AE-AA3AC4626E00}"/>
    <cellStyle name="Normal 5 2 2 3 2 2 5 3 2 2" xfId="41068" xr:uid="{D1F5054E-B978-446C-B780-B47D53EC6E0F}"/>
    <cellStyle name="Normal 5 2 2 3 2 2 5 3 3" xfId="31789" xr:uid="{61B8A5BE-E439-4898-9612-B3747785ED76}"/>
    <cellStyle name="Normal 5 2 2 3 2 2 5 3 4" xfId="23341" xr:uid="{9287B287-ED07-487D-A067-124FD9659501}"/>
    <cellStyle name="Normal 5 2 2 3 2 2 5 4" xfId="10676" xr:uid="{B0D290C3-16E9-440B-A8E4-2911834E1007}"/>
    <cellStyle name="Normal 5 2 2 3 2 2 5 4 2" xfId="36851" xr:uid="{D30C05A5-E33E-4C4D-B8A4-F173DC33C0B6}"/>
    <cellStyle name="Normal 5 2 2 3 2 2 5 5" xfId="27571" xr:uid="{980D0ADC-F56E-4B02-883A-DE93D644D091}"/>
    <cellStyle name="Normal 5 2 2 3 2 2 5 6" xfId="19124" xr:uid="{69C3B99C-9504-451C-A70C-9DAF77BD6325}"/>
    <cellStyle name="Normal 5 2 2 3 2 2 6" xfId="2574" xr:uid="{00000000-0005-0000-0000-0000A9170000}"/>
    <cellStyle name="Normal 5 2 2 3 2 2 6 2" xfId="6857" xr:uid="{00000000-0005-0000-0000-0000AA170000}"/>
    <cellStyle name="Normal 5 2 2 3 2 2 6 2 2" xfId="15307" xr:uid="{FFA3D27A-93C0-4E10-A69D-F32AFBD705A7}"/>
    <cellStyle name="Normal 5 2 2 3 2 2 6 2 2 2" xfId="41481" xr:uid="{52016F7D-2165-40EC-9CA9-6B9AB63BB6CD}"/>
    <cellStyle name="Normal 5 2 2 3 2 2 6 2 3" xfId="32202" xr:uid="{83E803A3-D6B7-42CB-8928-1742C628588D}"/>
    <cellStyle name="Normal 5 2 2 3 2 2 6 2 4" xfId="23754" xr:uid="{221A1843-6192-435E-9E32-4934BBC2D11D}"/>
    <cellStyle name="Normal 5 2 2 3 2 2 6 3" xfId="11089" xr:uid="{DDE59DB2-B304-48AD-94D5-C44C44C4B902}"/>
    <cellStyle name="Normal 5 2 2 3 2 2 6 3 2" xfId="37264" xr:uid="{402B9638-CD0C-4C30-8227-212DFB22C793}"/>
    <cellStyle name="Normal 5 2 2 3 2 2 6 4" xfId="27984" xr:uid="{B143F9CA-CA91-47CF-B491-1FD9BB9D63B9}"/>
    <cellStyle name="Normal 5 2 2 3 2 2 6 5" xfId="19537" xr:uid="{F629C58C-539C-40B3-A681-BC958B1D7700}"/>
    <cellStyle name="Normal 5 2 2 3 2 2 7" xfId="4792" xr:uid="{00000000-0005-0000-0000-0000AB170000}"/>
    <cellStyle name="Normal 5 2 2 3 2 2 7 2" xfId="13242" xr:uid="{9D776673-2C64-4E57-9001-394530F1862F}"/>
    <cellStyle name="Normal 5 2 2 3 2 2 7 2 2" xfId="39416" xr:uid="{73896963-ECD7-4AB2-90F1-F6ECA3C62378}"/>
    <cellStyle name="Normal 5 2 2 3 2 2 7 3" xfId="30137" xr:uid="{A4B59392-DD86-4928-9C19-F613EA87EAFD}"/>
    <cellStyle name="Normal 5 2 2 3 2 2 7 4" xfId="21689" xr:uid="{5F4CBACE-1AC4-4A4A-9F3B-F0D61908F0B1}"/>
    <cellStyle name="Normal 5 2 2 3 2 2 8" xfId="9024" xr:uid="{D246A05A-7037-4C5D-BB3E-0E2E22BD75EB}"/>
    <cellStyle name="Normal 5 2 2 3 2 2 8 2" xfId="35199" xr:uid="{877E14E4-F8AF-476E-8990-93EF49D5FE0F}"/>
    <cellStyle name="Normal 5 2 2 3 2 2 9" xfId="34366" xr:uid="{C084FF36-23D7-421D-A95C-8991EB2BEB54}"/>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A15FC8B2-EE48-4351-8040-A239157DA141}"/>
    <cellStyle name="Normal 5 2 2 3 2 3 2 2 2 2" xfId="41973" xr:uid="{E6230541-7E87-463B-A489-35EDE9F93BE8}"/>
    <cellStyle name="Normal 5 2 2 3 2 3 2 2 3" xfId="32694" xr:uid="{E75D1592-A78B-494F-8A33-0A719E03C422}"/>
    <cellStyle name="Normal 5 2 2 3 2 3 2 2 4" xfId="24246" xr:uid="{5B74C18A-5D06-4755-97D3-9274D4D9BD66}"/>
    <cellStyle name="Normal 5 2 2 3 2 3 2 3" xfId="11581" xr:uid="{1A88D0E8-370A-4B05-8149-7670653DABEB}"/>
    <cellStyle name="Normal 5 2 2 3 2 3 2 3 2" xfId="37756" xr:uid="{956E49F4-D20A-436A-8535-AF1A8E8D7200}"/>
    <cellStyle name="Normal 5 2 2 3 2 3 2 4" xfId="28476" xr:uid="{97457D1D-5B9C-45EA-8EE1-2B15CD1D9861}"/>
    <cellStyle name="Normal 5 2 2 3 2 3 2 5" xfId="20029" xr:uid="{967275CA-09FE-42C2-87FD-3E62F4D7EAEE}"/>
    <cellStyle name="Normal 5 2 2 3 2 3 3" xfId="5204" xr:uid="{00000000-0005-0000-0000-0000AF170000}"/>
    <cellStyle name="Normal 5 2 2 3 2 3 3 2" xfId="13654" xr:uid="{A39C8297-BB38-4E84-8D27-8479C5195624}"/>
    <cellStyle name="Normal 5 2 2 3 2 3 3 2 2" xfId="39828" xr:uid="{DBA3E661-2A0C-41FC-974D-F776BB126298}"/>
    <cellStyle name="Normal 5 2 2 3 2 3 3 3" xfId="30549" xr:uid="{1027F279-2903-48B1-96F4-8B1AC89897A1}"/>
    <cellStyle name="Normal 5 2 2 3 2 3 3 4" xfId="22101" xr:uid="{F6DA3263-8D3B-45AD-9177-E99C041F3E13}"/>
    <cellStyle name="Normal 5 2 2 3 2 3 4" xfId="9436" xr:uid="{50857553-8C64-4F93-94CE-198CA53BB59E}"/>
    <cellStyle name="Normal 5 2 2 3 2 3 4 2" xfId="35611" xr:uid="{40A67E9E-26F5-478E-98A3-5A4A00A2FF7F}"/>
    <cellStyle name="Normal 5 2 2 3 2 3 5" xfId="34783" xr:uid="{D7E72C3B-A57B-4E55-8149-272C2271B1ED}"/>
    <cellStyle name="Normal 5 2 2 3 2 3 6" xfId="26331" xr:uid="{1E4604C6-FEDD-4DBC-AA7E-7B50C36741D2}"/>
    <cellStyle name="Normal 5 2 2 3 2 3 7" xfId="17884" xr:uid="{FEC674EA-A51D-4C24-AE94-350BBCF8895C}"/>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07C5DB52-A145-47F6-B195-F20D7F2B5A09}"/>
    <cellStyle name="Normal 5 2 2 3 2 4 2 2 2 2" xfId="42386" xr:uid="{6CF46751-93B1-4DEF-859A-BF5C3F73E61A}"/>
    <cellStyle name="Normal 5 2 2 3 2 4 2 2 3" xfId="33107" xr:uid="{1FDB97DF-4E11-4C02-9418-4B8CA41EE4B9}"/>
    <cellStyle name="Normal 5 2 2 3 2 4 2 2 4" xfId="24659" xr:uid="{C00F719F-27FE-4498-9A7F-BAC12EFD89B3}"/>
    <cellStyle name="Normal 5 2 2 3 2 4 2 3" xfId="11994" xr:uid="{DC34FAE1-850A-44F9-82BD-B1C494349752}"/>
    <cellStyle name="Normal 5 2 2 3 2 4 2 3 2" xfId="38169" xr:uid="{41CDE3DD-828D-44AB-9094-1B01AED18648}"/>
    <cellStyle name="Normal 5 2 2 3 2 4 2 4" xfId="28889" xr:uid="{A05BD8DE-FB8A-4384-899A-7E82D805C86F}"/>
    <cellStyle name="Normal 5 2 2 3 2 4 2 5" xfId="20442" xr:uid="{9F77AFDD-0601-4C81-B530-89621A8BEBCA}"/>
    <cellStyle name="Normal 5 2 2 3 2 4 3" xfId="5617" xr:uid="{00000000-0005-0000-0000-0000B3170000}"/>
    <cellStyle name="Normal 5 2 2 3 2 4 3 2" xfId="14067" xr:uid="{9A05B188-1CCF-491A-9A1C-3038C33DC1DC}"/>
    <cellStyle name="Normal 5 2 2 3 2 4 3 2 2" xfId="40241" xr:uid="{CD530CB4-F23F-4CF4-8034-84B2482E6DAC}"/>
    <cellStyle name="Normal 5 2 2 3 2 4 3 3" xfId="30962" xr:uid="{E91D9133-9319-4E32-A448-2705509BD883}"/>
    <cellStyle name="Normal 5 2 2 3 2 4 3 4" xfId="22514" xr:uid="{CEAF3355-ECF7-4AB7-9321-153030A54CC3}"/>
    <cellStyle name="Normal 5 2 2 3 2 4 4" xfId="9849" xr:uid="{50F62218-8616-4A8C-8088-49884886CD3C}"/>
    <cellStyle name="Normal 5 2 2 3 2 4 4 2" xfId="36024" xr:uid="{E19D759F-BF32-491F-9723-84C386C1034F}"/>
    <cellStyle name="Normal 5 2 2 3 2 4 5" xfId="26744" xr:uid="{A3CB4C71-3714-4A0B-824F-D439137D4DB9}"/>
    <cellStyle name="Normal 5 2 2 3 2 4 6" xfId="18297" xr:uid="{1DE2EABB-5710-4965-9E82-C108A6899BEC}"/>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F6B2D83A-9043-43EF-894E-BC31E551DA1A}"/>
    <cellStyle name="Normal 5 2 2 3 2 5 2 2 2 2" xfId="42799" xr:uid="{E665410E-82A2-4A59-BA04-666D0AC6A8E3}"/>
    <cellStyle name="Normal 5 2 2 3 2 5 2 2 3" xfId="33520" xr:uid="{840792DF-34F1-4002-B56D-FF02AD2D974B}"/>
    <cellStyle name="Normal 5 2 2 3 2 5 2 2 4" xfId="25072" xr:uid="{85C73FE9-A5B4-4A40-85C5-6D6F3758A187}"/>
    <cellStyle name="Normal 5 2 2 3 2 5 2 3" xfId="12407" xr:uid="{F3E4AD1B-0860-421C-8752-E55305394A26}"/>
    <cellStyle name="Normal 5 2 2 3 2 5 2 3 2" xfId="38582" xr:uid="{B4CD2986-B448-46C8-8315-94A4B851D083}"/>
    <cellStyle name="Normal 5 2 2 3 2 5 2 4" xfId="29302" xr:uid="{58CB12FB-F0BA-4B10-BEBD-7108150847E5}"/>
    <cellStyle name="Normal 5 2 2 3 2 5 2 5" xfId="20855" xr:uid="{10376D84-D5FB-4A16-9F8D-E82A86C51596}"/>
    <cellStyle name="Normal 5 2 2 3 2 5 3" xfId="6030" xr:uid="{00000000-0005-0000-0000-0000B7170000}"/>
    <cellStyle name="Normal 5 2 2 3 2 5 3 2" xfId="14480" xr:uid="{C0D3C751-49D9-4C62-B60C-BFB0AA1767CB}"/>
    <cellStyle name="Normal 5 2 2 3 2 5 3 2 2" xfId="40654" xr:uid="{1945DA68-D5D2-4695-90D2-9EDE6D0FAECF}"/>
    <cellStyle name="Normal 5 2 2 3 2 5 3 3" xfId="31375" xr:uid="{A3D9F9C5-B86D-4CD5-89C3-CA751E7BB0C7}"/>
    <cellStyle name="Normal 5 2 2 3 2 5 3 4" xfId="22927" xr:uid="{ABD7AB09-9ECF-42D3-A7C4-0ACB75B231DC}"/>
    <cellStyle name="Normal 5 2 2 3 2 5 4" xfId="10262" xr:uid="{2B20E2EB-F240-403C-9DF0-6B046194637E}"/>
    <cellStyle name="Normal 5 2 2 3 2 5 4 2" xfId="36437" xr:uid="{E899C7DE-C910-4CCC-813D-0597D4D53392}"/>
    <cellStyle name="Normal 5 2 2 3 2 5 5" xfId="27157" xr:uid="{A0CEC683-62E9-40FC-BA1A-430A14FD7D2E}"/>
    <cellStyle name="Normal 5 2 2 3 2 5 6" xfId="18710" xr:uid="{06186418-C79B-4367-A3F0-FD3A67FD6B7B}"/>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8F3D1A67-0B61-4F38-B8A8-484E00F6E864}"/>
    <cellStyle name="Normal 5 2 2 3 2 6 2 2 2 2" xfId="43212" xr:uid="{7CCD7BD2-F68E-4861-AEA6-0B024547C03E}"/>
    <cellStyle name="Normal 5 2 2 3 2 6 2 2 3" xfId="33933" xr:uid="{41B1DD4B-75C5-41BA-8EDA-8302C5B89DC5}"/>
    <cellStyle name="Normal 5 2 2 3 2 6 2 2 4" xfId="25485" xr:uid="{4F2EAE89-BA4C-498A-8AC6-A673000F6374}"/>
    <cellStyle name="Normal 5 2 2 3 2 6 2 3" xfId="12820" xr:uid="{B2AC2820-0B82-4E3B-B76A-82BADBC0DCE9}"/>
    <cellStyle name="Normal 5 2 2 3 2 6 2 3 2" xfId="38995" xr:uid="{8DB535AB-E2BF-4566-95CD-0A46C4E593F3}"/>
    <cellStyle name="Normal 5 2 2 3 2 6 2 4" xfId="29715" xr:uid="{BCE6B6AF-8C94-41E1-BFDF-02C1FD2840C6}"/>
    <cellStyle name="Normal 5 2 2 3 2 6 2 5" xfId="21268" xr:uid="{D0444CEF-3582-4A51-8C91-0DDE2B5D666A}"/>
    <cellStyle name="Normal 5 2 2 3 2 6 3" xfId="6443" xr:uid="{00000000-0005-0000-0000-0000BB170000}"/>
    <cellStyle name="Normal 5 2 2 3 2 6 3 2" xfId="14893" xr:uid="{F48F9136-5F91-4A1E-BD67-6A2FFCBDD4C8}"/>
    <cellStyle name="Normal 5 2 2 3 2 6 3 2 2" xfId="41067" xr:uid="{BB93D41D-C5A3-45A6-8709-AD24C1BB3252}"/>
    <cellStyle name="Normal 5 2 2 3 2 6 3 3" xfId="31788" xr:uid="{77BACD74-226D-4C07-9013-051708766325}"/>
    <cellStyle name="Normal 5 2 2 3 2 6 3 4" xfId="23340" xr:uid="{9E12F635-E923-4BE0-A5E6-541F80F17852}"/>
    <cellStyle name="Normal 5 2 2 3 2 6 4" xfId="10675" xr:uid="{43DADF93-3392-4638-A8C9-E9D1D9C4883D}"/>
    <cellStyle name="Normal 5 2 2 3 2 6 4 2" xfId="36850" xr:uid="{4B1D8617-5939-4D99-889B-C4393F98F5B5}"/>
    <cellStyle name="Normal 5 2 2 3 2 6 5" xfId="27570" xr:uid="{A51EB033-AC0A-449B-A64A-780927078BA5}"/>
    <cellStyle name="Normal 5 2 2 3 2 6 6" xfId="19123" xr:uid="{781FF04C-A6F4-47B5-B74F-401B01326A86}"/>
    <cellStyle name="Normal 5 2 2 3 2 7" xfId="2573" xr:uid="{00000000-0005-0000-0000-0000BC170000}"/>
    <cellStyle name="Normal 5 2 2 3 2 7 2" xfId="6856" xr:uid="{00000000-0005-0000-0000-0000BD170000}"/>
    <cellStyle name="Normal 5 2 2 3 2 7 2 2" xfId="15306" xr:uid="{5B456124-D226-4885-B624-AFA13E9CF4D0}"/>
    <cellStyle name="Normal 5 2 2 3 2 7 2 2 2" xfId="41480" xr:uid="{918CDDFF-2C49-44F8-9BF9-1DB9410DA239}"/>
    <cellStyle name="Normal 5 2 2 3 2 7 2 3" xfId="32201" xr:uid="{AB571034-2B3A-44DA-B538-4961A662615D}"/>
    <cellStyle name="Normal 5 2 2 3 2 7 2 4" xfId="23753" xr:uid="{232C504E-4C1D-4C05-BC1F-B2E75E41564E}"/>
    <cellStyle name="Normal 5 2 2 3 2 7 3" xfId="11088" xr:uid="{AD94A923-3566-4087-B096-AC2618B3DB42}"/>
    <cellStyle name="Normal 5 2 2 3 2 7 3 2" xfId="37263" xr:uid="{790E0D2A-6C10-4B28-8198-758C8A3B9115}"/>
    <cellStyle name="Normal 5 2 2 3 2 7 4" xfId="27983" xr:uid="{BE99D43E-4B2E-4DE8-8555-B23ED629949B}"/>
    <cellStyle name="Normal 5 2 2 3 2 7 5" xfId="19536" xr:uid="{6061921C-A0F9-4B92-8C21-663CF6A74C8C}"/>
    <cellStyle name="Normal 5 2 2 3 2 8" xfId="4791" xr:uid="{00000000-0005-0000-0000-0000BE170000}"/>
    <cellStyle name="Normal 5 2 2 3 2 8 2" xfId="13241" xr:uid="{7831AD16-1D35-489B-9530-50E2593AF698}"/>
    <cellStyle name="Normal 5 2 2 3 2 8 2 2" xfId="39415" xr:uid="{E4541CC9-614D-48DB-AE09-AE3974671167}"/>
    <cellStyle name="Normal 5 2 2 3 2 8 3" xfId="30136" xr:uid="{729F4EE6-2C69-4BE9-AD9F-BC46AEEDBDDC}"/>
    <cellStyle name="Normal 5 2 2 3 2 8 4" xfId="21688" xr:uid="{201BD52A-6446-4A56-92CB-008D60BAD740}"/>
    <cellStyle name="Normal 5 2 2 3 2 9" xfId="9023" xr:uid="{CF4AD348-1238-43F2-ACF7-C31C6A5681D1}"/>
    <cellStyle name="Normal 5 2 2 3 2 9 2" xfId="35198" xr:uid="{7C332252-6396-4AB7-B6FC-90B2D4FC3EA7}"/>
    <cellStyle name="Normal 5 2 2 3 3" xfId="420" xr:uid="{00000000-0005-0000-0000-0000BF170000}"/>
    <cellStyle name="Normal 5 2 2 3 3 10" xfId="25920" xr:uid="{FCB43F63-A75F-4F8D-BDE0-A189F20393A3}"/>
    <cellStyle name="Normal 5 2 2 3 3 11" xfId="17473" xr:uid="{7552B92F-E35C-41CB-B550-52D4F015878A}"/>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CF7DB3E1-2DC7-4B91-85A4-179AE954B046}"/>
    <cellStyle name="Normal 5 2 2 3 3 2 2 2 2 2" xfId="41975" xr:uid="{F9AF9CCE-20FF-4CB8-8B0A-E71514A004A1}"/>
    <cellStyle name="Normal 5 2 2 3 3 2 2 2 3" xfId="32696" xr:uid="{AEE5FC2E-22E4-4098-BC10-6DB9D51C6025}"/>
    <cellStyle name="Normal 5 2 2 3 3 2 2 2 4" xfId="24248" xr:uid="{70CF823F-BF46-48CA-820D-C5BBEC03C355}"/>
    <cellStyle name="Normal 5 2 2 3 3 2 2 3" xfId="11583" xr:uid="{AEBBB698-8F96-40EA-8C3D-C1752A28BB04}"/>
    <cellStyle name="Normal 5 2 2 3 3 2 2 3 2" xfId="37758" xr:uid="{AECCAF1A-1680-4FF8-8F80-68BC5CE8A313}"/>
    <cellStyle name="Normal 5 2 2 3 3 2 2 4" xfId="28478" xr:uid="{16468523-921B-41B5-9ACE-35DCCA632179}"/>
    <cellStyle name="Normal 5 2 2 3 3 2 2 5" xfId="20031" xr:uid="{A7590F14-D964-4525-B9E6-05A166514B34}"/>
    <cellStyle name="Normal 5 2 2 3 3 2 3" xfId="5206" xr:uid="{00000000-0005-0000-0000-0000C3170000}"/>
    <cellStyle name="Normal 5 2 2 3 3 2 3 2" xfId="13656" xr:uid="{7DD85DB3-A682-4908-971D-FD4DF119F1B1}"/>
    <cellStyle name="Normal 5 2 2 3 3 2 3 2 2" xfId="39830" xr:uid="{322148D3-82C3-46B3-8D49-70AFD5D4B8A9}"/>
    <cellStyle name="Normal 5 2 2 3 3 2 3 3" xfId="30551" xr:uid="{A12AF34F-EB9C-4D6D-AEEF-766473A18DA5}"/>
    <cellStyle name="Normal 5 2 2 3 3 2 3 4" xfId="22103" xr:uid="{5429AB95-B3D2-4323-A3D1-73B351851FD3}"/>
    <cellStyle name="Normal 5 2 2 3 3 2 4" xfId="9438" xr:uid="{BAEEE2C8-B673-48CE-8B5E-416427320F01}"/>
    <cellStyle name="Normal 5 2 2 3 3 2 4 2" xfId="35613" xr:uid="{DC664960-A538-429D-865B-320F8FB0E192}"/>
    <cellStyle name="Normal 5 2 2 3 3 2 5" xfId="34785" xr:uid="{1E6B833B-D82E-4487-8D0A-3F7A8A5BC011}"/>
    <cellStyle name="Normal 5 2 2 3 3 2 6" xfId="26333" xr:uid="{3CE98D89-F7C7-4341-AD81-DB0065363621}"/>
    <cellStyle name="Normal 5 2 2 3 3 2 7" xfId="17886" xr:uid="{7594D7CF-19FD-4BC3-ADC3-E34882EE40C8}"/>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E289165E-4E09-4063-9799-D077CE5B1873}"/>
    <cellStyle name="Normal 5 2 2 3 3 3 2 2 2 2" xfId="42388" xr:uid="{58A57092-4679-4AD7-B8BD-69D8501D893F}"/>
    <cellStyle name="Normal 5 2 2 3 3 3 2 2 3" xfId="33109" xr:uid="{DB091B1F-6B52-4254-8101-D1E91B221ADF}"/>
    <cellStyle name="Normal 5 2 2 3 3 3 2 2 4" xfId="24661" xr:uid="{8C789323-39B5-42BB-9E22-4976A7C7C905}"/>
    <cellStyle name="Normal 5 2 2 3 3 3 2 3" xfId="11996" xr:uid="{6157F9B7-046F-4A42-A5A4-3D6193DE689D}"/>
    <cellStyle name="Normal 5 2 2 3 3 3 2 3 2" xfId="38171" xr:uid="{FD3B1A66-3C43-4BB9-A874-942E720D02DF}"/>
    <cellStyle name="Normal 5 2 2 3 3 3 2 4" xfId="28891" xr:uid="{3C9905A7-BAA1-4078-A557-350CDA37EBC5}"/>
    <cellStyle name="Normal 5 2 2 3 3 3 2 5" xfId="20444" xr:uid="{4863A2CE-F179-4725-A457-66FBD107489D}"/>
    <cellStyle name="Normal 5 2 2 3 3 3 3" xfId="5619" xr:uid="{00000000-0005-0000-0000-0000C7170000}"/>
    <cellStyle name="Normal 5 2 2 3 3 3 3 2" xfId="14069" xr:uid="{B7B7DEDB-D821-434F-80FF-2172302EA027}"/>
    <cellStyle name="Normal 5 2 2 3 3 3 3 2 2" xfId="40243" xr:uid="{D2228544-4246-4E4F-9961-4A8D23821D04}"/>
    <cellStyle name="Normal 5 2 2 3 3 3 3 3" xfId="30964" xr:uid="{8E35C0CF-B3DD-4861-88EF-89B23AEDF6E3}"/>
    <cellStyle name="Normal 5 2 2 3 3 3 3 4" xfId="22516" xr:uid="{00484A09-7113-488E-823B-89332B0249D6}"/>
    <cellStyle name="Normal 5 2 2 3 3 3 4" xfId="9851" xr:uid="{F51E697C-65FC-4086-909E-E6BC21D910E9}"/>
    <cellStyle name="Normal 5 2 2 3 3 3 4 2" xfId="36026" xr:uid="{D1E8426A-C025-46C4-9759-19F89FFC09B5}"/>
    <cellStyle name="Normal 5 2 2 3 3 3 5" xfId="26746" xr:uid="{033F4126-F2CE-41F7-98E9-F411AFF61461}"/>
    <cellStyle name="Normal 5 2 2 3 3 3 6" xfId="18299" xr:uid="{1F2BB02D-592F-42CE-8D9C-FE98BE174065}"/>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0D2660F5-26D9-4E09-A8C1-2EFBCBC637CC}"/>
    <cellStyle name="Normal 5 2 2 3 3 4 2 2 2 2" xfId="42801" xr:uid="{CB567558-345E-401A-8BD4-24CF6699FF75}"/>
    <cellStyle name="Normal 5 2 2 3 3 4 2 2 3" xfId="33522" xr:uid="{75F00DAC-3E1E-407C-AFDA-D18820B248A9}"/>
    <cellStyle name="Normal 5 2 2 3 3 4 2 2 4" xfId="25074" xr:uid="{AFD48218-005D-4D78-AA11-BC3CAC0EDD66}"/>
    <cellStyle name="Normal 5 2 2 3 3 4 2 3" xfId="12409" xr:uid="{E10274A7-336B-4FCA-BA8C-100F316A820F}"/>
    <cellStyle name="Normal 5 2 2 3 3 4 2 3 2" xfId="38584" xr:uid="{B942CFA5-E7A5-4815-9C5B-16DB1ACB5AC0}"/>
    <cellStyle name="Normal 5 2 2 3 3 4 2 4" xfId="29304" xr:uid="{D218FF16-50C1-40FA-BBF4-FCBF1F413273}"/>
    <cellStyle name="Normal 5 2 2 3 3 4 2 5" xfId="20857" xr:uid="{8A76EDB5-537B-4F24-ACA6-40A8BE7C24D7}"/>
    <cellStyle name="Normal 5 2 2 3 3 4 3" xfId="6032" xr:uid="{00000000-0005-0000-0000-0000CB170000}"/>
    <cellStyle name="Normal 5 2 2 3 3 4 3 2" xfId="14482" xr:uid="{68C51490-787D-41AF-88BA-B10626D73549}"/>
    <cellStyle name="Normal 5 2 2 3 3 4 3 2 2" xfId="40656" xr:uid="{039C9B88-9166-45EC-826E-6BB1CE423366}"/>
    <cellStyle name="Normal 5 2 2 3 3 4 3 3" xfId="31377" xr:uid="{2E6B5ECA-2186-4EFF-A3C2-9CCB9B67DF10}"/>
    <cellStyle name="Normal 5 2 2 3 3 4 3 4" xfId="22929" xr:uid="{CD661C7F-E52D-4981-B3F3-60C972657A44}"/>
    <cellStyle name="Normal 5 2 2 3 3 4 4" xfId="10264" xr:uid="{36289595-D4D0-4369-B6B4-F4C8DA1709CC}"/>
    <cellStyle name="Normal 5 2 2 3 3 4 4 2" xfId="36439" xr:uid="{4EFD02F9-4418-4600-9E5E-0321A25F7E5F}"/>
    <cellStyle name="Normal 5 2 2 3 3 4 5" xfId="27159" xr:uid="{56D4ACA6-20FA-472F-9E05-404E23095BAC}"/>
    <cellStyle name="Normal 5 2 2 3 3 4 6" xfId="18712" xr:uid="{E70CA849-637D-4298-874D-F6E851D85E45}"/>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515800B3-313A-4623-9BF8-DE3A3AD329AA}"/>
    <cellStyle name="Normal 5 2 2 3 3 5 2 2 2 2" xfId="43214" xr:uid="{1E1BBBEB-86C3-45EB-89A4-43358F498A0B}"/>
    <cellStyle name="Normal 5 2 2 3 3 5 2 2 3" xfId="33935" xr:uid="{E0C74294-37EF-4CBF-B635-575FC7FB911A}"/>
    <cellStyle name="Normal 5 2 2 3 3 5 2 2 4" xfId="25487" xr:uid="{54F1ADD6-1B32-4907-8AD6-63059FDDA662}"/>
    <cellStyle name="Normal 5 2 2 3 3 5 2 3" xfId="12822" xr:uid="{29A026E6-BFEE-4294-86B7-4D31AD08C420}"/>
    <cellStyle name="Normal 5 2 2 3 3 5 2 3 2" xfId="38997" xr:uid="{C34E58FF-C41B-429E-8A8F-E8879492BA11}"/>
    <cellStyle name="Normal 5 2 2 3 3 5 2 4" xfId="29717" xr:uid="{E88B65E8-8FAE-4A79-9F2E-584C5CFB9C68}"/>
    <cellStyle name="Normal 5 2 2 3 3 5 2 5" xfId="21270" xr:uid="{5D1154E4-52AF-4591-9140-50459DB929BD}"/>
    <cellStyle name="Normal 5 2 2 3 3 5 3" xfId="6445" xr:uid="{00000000-0005-0000-0000-0000CF170000}"/>
    <cellStyle name="Normal 5 2 2 3 3 5 3 2" xfId="14895" xr:uid="{C68FCA67-152C-4445-8B62-77A735AEA74E}"/>
    <cellStyle name="Normal 5 2 2 3 3 5 3 2 2" xfId="41069" xr:uid="{ECF84699-8A2A-49F7-8EDA-A44CAE882729}"/>
    <cellStyle name="Normal 5 2 2 3 3 5 3 3" xfId="31790" xr:uid="{428B6348-93D4-4B92-807E-EE156B2C0565}"/>
    <cellStyle name="Normal 5 2 2 3 3 5 3 4" xfId="23342" xr:uid="{FA44B427-928F-445D-894A-0AA010116318}"/>
    <cellStyle name="Normal 5 2 2 3 3 5 4" xfId="10677" xr:uid="{D30D039C-FD69-49ED-9C0B-6105CE298E6B}"/>
    <cellStyle name="Normal 5 2 2 3 3 5 4 2" xfId="36852" xr:uid="{3259029D-6A12-4D09-986F-2E53E8CF289E}"/>
    <cellStyle name="Normal 5 2 2 3 3 5 5" xfId="27572" xr:uid="{F6741B35-4CBC-4C83-8025-574948E8BECB}"/>
    <cellStyle name="Normal 5 2 2 3 3 5 6" xfId="19125" xr:uid="{A40E383C-873B-4C27-A2C4-EB9C7E942706}"/>
    <cellStyle name="Normal 5 2 2 3 3 6" xfId="2575" xr:uid="{00000000-0005-0000-0000-0000D0170000}"/>
    <cellStyle name="Normal 5 2 2 3 3 6 2" xfId="6858" xr:uid="{00000000-0005-0000-0000-0000D1170000}"/>
    <cellStyle name="Normal 5 2 2 3 3 6 2 2" xfId="15308" xr:uid="{2E1C5F27-4958-45A8-8610-ED6477D03AD4}"/>
    <cellStyle name="Normal 5 2 2 3 3 6 2 2 2" xfId="41482" xr:uid="{36568834-9933-47AB-B3BC-C5321C0EE430}"/>
    <cellStyle name="Normal 5 2 2 3 3 6 2 3" xfId="32203" xr:uid="{10EEF780-B526-444C-A2BF-87C56696CF91}"/>
    <cellStyle name="Normal 5 2 2 3 3 6 2 4" xfId="23755" xr:uid="{C4BCE7F4-9DE3-462E-AB89-85E608AD9C25}"/>
    <cellStyle name="Normal 5 2 2 3 3 6 3" xfId="11090" xr:uid="{063802D0-1E69-4D21-8EAE-C36E327D8FDE}"/>
    <cellStyle name="Normal 5 2 2 3 3 6 3 2" xfId="37265" xr:uid="{ADDE7EF8-8EB4-4C20-B80D-90F619A6C00B}"/>
    <cellStyle name="Normal 5 2 2 3 3 6 4" xfId="27985" xr:uid="{0820F5AD-7419-4CB9-9F26-1A383F6CF6A6}"/>
    <cellStyle name="Normal 5 2 2 3 3 6 5" xfId="19538" xr:uid="{EF16738A-B51C-4EEB-B519-3015871826B1}"/>
    <cellStyle name="Normal 5 2 2 3 3 7" xfId="4793" xr:uid="{00000000-0005-0000-0000-0000D2170000}"/>
    <cellStyle name="Normal 5 2 2 3 3 7 2" xfId="13243" xr:uid="{CAE6B893-A564-499B-9AAE-4F3E64C69629}"/>
    <cellStyle name="Normal 5 2 2 3 3 7 2 2" xfId="39417" xr:uid="{BF5AE3B8-3EE5-4DB0-B196-787EAD04A316}"/>
    <cellStyle name="Normal 5 2 2 3 3 7 3" xfId="30138" xr:uid="{D95EC9E8-AEA2-498E-B736-389ABB657E69}"/>
    <cellStyle name="Normal 5 2 2 3 3 7 4" xfId="21690" xr:uid="{7C84B069-1CB7-4146-A322-C8F2A5B2C77B}"/>
    <cellStyle name="Normal 5 2 2 3 3 8" xfId="9025" xr:uid="{2F056FC8-B37A-4418-9AED-E46FEC57D388}"/>
    <cellStyle name="Normal 5 2 2 3 3 8 2" xfId="35200" xr:uid="{55605F64-666C-4FD9-AB42-FBD89D0632F9}"/>
    <cellStyle name="Normal 5 2 2 3 3 9" xfId="34367" xr:uid="{9E56EE46-7BE4-4CF0-A8CE-B33722095E07}"/>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2187E725-C979-47A4-AD96-8543A9C20A6D}"/>
    <cellStyle name="Normal 5 2 2 3 4 2 2 2 2" xfId="41972" xr:uid="{B38BBA6F-3567-482A-9520-ADD8859E580E}"/>
    <cellStyle name="Normal 5 2 2 3 4 2 2 3" xfId="32693" xr:uid="{DC17E455-8E72-4FED-B31C-337B01C69D8B}"/>
    <cellStyle name="Normal 5 2 2 3 4 2 2 4" xfId="24245" xr:uid="{759BCC2E-E790-4717-BACC-698C067A6438}"/>
    <cellStyle name="Normal 5 2 2 3 4 2 3" xfId="11580" xr:uid="{901156EC-614C-44EF-9F9A-0C2535D9D47A}"/>
    <cellStyle name="Normal 5 2 2 3 4 2 3 2" xfId="37755" xr:uid="{C7E80251-634B-47E8-B965-663DF1A80A2B}"/>
    <cellStyle name="Normal 5 2 2 3 4 2 4" xfId="28475" xr:uid="{8DA69D7C-D754-49A8-849E-F47402D3752E}"/>
    <cellStyle name="Normal 5 2 2 3 4 2 5" xfId="20028" xr:uid="{50139FBB-9C72-4741-BFDD-54833F730681}"/>
    <cellStyle name="Normal 5 2 2 3 4 3" xfId="5203" xr:uid="{00000000-0005-0000-0000-0000D6170000}"/>
    <cellStyle name="Normal 5 2 2 3 4 3 2" xfId="13653" xr:uid="{5565DA74-45D1-4081-A61E-0D66099633BF}"/>
    <cellStyle name="Normal 5 2 2 3 4 3 2 2" xfId="39827" xr:uid="{08D55011-3026-409C-A85E-5BE4494AB746}"/>
    <cellStyle name="Normal 5 2 2 3 4 3 3" xfId="30548" xr:uid="{7D0CA6BB-6C92-43CE-BFF6-6E5B91283524}"/>
    <cellStyle name="Normal 5 2 2 3 4 3 4" xfId="22100" xr:uid="{7AB4A232-F97A-4EF9-BDD8-03D5F7F647B9}"/>
    <cellStyle name="Normal 5 2 2 3 4 4" xfId="9435" xr:uid="{53D6908C-167A-42DA-B8EE-8098B6664F9A}"/>
    <cellStyle name="Normal 5 2 2 3 4 4 2" xfId="35610" xr:uid="{7E032B2A-12D3-442D-9074-FCDE7EA80C29}"/>
    <cellStyle name="Normal 5 2 2 3 4 5" xfId="34782" xr:uid="{39F11827-DF62-4C85-A7DB-5FC17E507BE8}"/>
    <cellStyle name="Normal 5 2 2 3 4 6" xfId="26330" xr:uid="{37F0E358-EE21-4BE6-ACB2-34CEE8F1D4CC}"/>
    <cellStyle name="Normal 5 2 2 3 4 7" xfId="17883" xr:uid="{84F3E018-D137-4168-B908-341A71D7B84C}"/>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5FC0B44C-0335-4643-B549-902B432576D2}"/>
    <cellStyle name="Normal 5 2 2 3 5 2 2 2 2" xfId="42385" xr:uid="{3628908A-5C72-4551-9FDA-438047CDADCE}"/>
    <cellStyle name="Normal 5 2 2 3 5 2 2 3" xfId="33106" xr:uid="{E2645EE7-9E9A-4BC1-9E67-F102794CA636}"/>
    <cellStyle name="Normal 5 2 2 3 5 2 2 4" xfId="24658" xr:uid="{285A0858-9136-4A8F-A391-C556122889A2}"/>
    <cellStyle name="Normal 5 2 2 3 5 2 3" xfId="11993" xr:uid="{E7B1782F-023E-492D-A189-0730BC000FB1}"/>
    <cellStyle name="Normal 5 2 2 3 5 2 3 2" xfId="38168" xr:uid="{EC234AAD-F218-416A-B58B-1F92D77A104D}"/>
    <cellStyle name="Normal 5 2 2 3 5 2 4" xfId="28888" xr:uid="{8570EAEF-7F07-4CA4-AE8C-FE1D99CACAA0}"/>
    <cellStyle name="Normal 5 2 2 3 5 2 5" xfId="20441" xr:uid="{CDB2B3A1-194D-42B4-8E28-890180986903}"/>
    <cellStyle name="Normal 5 2 2 3 5 3" xfId="5616" xr:uid="{00000000-0005-0000-0000-0000DA170000}"/>
    <cellStyle name="Normal 5 2 2 3 5 3 2" xfId="14066" xr:uid="{F64D1273-F22B-4EAD-BDC0-4C1F7F4B9089}"/>
    <cellStyle name="Normal 5 2 2 3 5 3 2 2" xfId="40240" xr:uid="{A032BCCF-516F-4095-9981-BA85764858E9}"/>
    <cellStyle name="Normal 5 2 2 3 5 3 3" xfId="30961" xr:uid="{86125FD0-BDAE-45A0-9A94-89EF0B7F8DC0}"/>
    <cellStyle name="Normal 5 2 2 3 5 3 4" xfId="22513" xr:uid="{2BF6F78A-CFBD-47DC-A721-F76EAC0BD14C}"/>
    <cellStyle name="Normal 5 2 2 3 5 4" xfId="9848" xr:uid="{0EA7D494-EC11-46CC-8CB4-B9DF65E1ADAF}"/>
    <cellStyle name="Normal 5 2 2 3 5 4 2" xfId="36023" xr:uid="{04155828-EF12-4890-AA1B-2371CCEBBB72}"/>
    <cellStyle name="Normal 5 2 2 3 5 5" xfId="26743" xr:uid="{31BF6E63-6CCE-45B3-92A6-9135A87DAE04}"/>
    <cellStyle name="Normal 5 2 2 3 5 6" xfId="18296" xr:uid="{8D83BEF3-80A7-41C6-B51E-AC5C7549FF68}"/>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FEFDE64C-E36B-4B79-84BC-31DE04409458}"/>
    <cellStyle name="Normal 5 2 2 3 6 2 2 2 2" xfId="42798" xr:uid="{FC7B3DFB-B828-4CEC-A651-9AA5D67788A1}"/>
    <cellStyle name="Normal 5 2 2 3 6 2 2 3" xfId="33519" xr:uid="{3C6322C2-FE5E-425F-AD1C-640811311EAC}"/>
    <cellStyle name="Normal 5 2 2 3 6 2 2 4" xfId="25071" xr:uid="{FB1E3574-84CF-45BE-B9F5-B55654A49C7A}"/>
    <cellStyle name="Normal 5 2 2 3 6 2 3" xfId="12406" xr:uid="{9F96A459-007C-4997-9F9B-7C6DD7643F2F}"/>
    <cellStyle name="Normal 5 2 2 3 6 2 3 2" xfId="38581" xr:uid="{944FACE0-C133-4472-BC61-6EC0DFEA9DDD}"/>
    <cellStyle name="Normal 5 2 2 3 6 2 4" xfId="29301" xr:uid="{070B4CE5-CD7E-4FCB-AEC9-62088F08DB41}"/>
    <cellStyle name="Normal 5 2 2 3 6 2 5" xfId="20854" xr:uid="{6D0DC150-9D80-4DF2-AE8D-517E8F04716C}"/>
    <cellStyle name="Normal 5 2 2 3 6 3" xfId="6029" xr:uid="{00000000-0005-0000-0000-0000DE170000}"/>
    <cellStyle name="Normal 5 2 2 3 6 3 2" xfId="14479" xr:uid="{251EBEE0-5A0C-40FF-8BD2-48D63A1D09A0}"/>
    <cellStyle name="Normal 5 2 2 3 6 3 2 2" xfId="40653" xr:uid="{FE52BAE4-9AE3-434F-A949-49912FB9C23C}"/>
    <cellStyle name="Normal 5 2 2 3 6 3 3" xfId="31374" xr:uid="{3288AF04-BFE9-444D-B331-BD4CA8C990D4}"/>
    <cellStyle name="Normal 5 2 2 3 6 3 4" xfId="22926" xr:uid="{F025FD63-CB2D-4A33-8A27-E5217CE274CB}"/>
    <cellStyle name="Normal 5 2 2 3 6 4" xfId="10261" xr:uid="{BFB09F41-5A1B-4ADA-94C2-ADFAD8CCC000}"/>
    <cellStyle name="Normal 5 2 2 3 6 4 2" xfId="36436" xr:uid="{45D4F6E9-CC68-463D-BAFF-5A4960877E47}"/>
    <cellStyle name="Normal 5 2 2 3 6 5" xfId="27156" xr:uid="{1D2428F3-8F45-4B72-8813-3C736905A408}"/>
    <cellStyle name="Normal 5 2 2 3 6 6" xfId="18709" xr:uid="{D96A7991-0259-454E-B955-B2D2749CCC72}"/>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D5F1FE70-F9F8-4EDC-BF39-99590688C646}"/>
    <cellStyle name="Normal 5 2 2 3 7 2 2 2 2" xfId="43211" xr:uid="{4B163740-F80C-4644-BB1A-DB9F23007612}"/>
    <cellStyle name="Normal 5 2 2 3 7 2 2 3" xfId="33932" xr:uid="{7EBFB3AC-5F84-4E92-8A61-91E12FF409D0}"/>
    <cellStyle name="Normal 5 2 2 3 7 2 2 4" xfId="25484" xr:uid="{ECB59758-E29E-4CF4-83D2-6559894BA46F}"/>
    <cellStyle name="Normal 5 2 2 3 7 2 3" xfId="12819" xr:uid="{0BC764BD-5787-4118-BB43-87E1B096E7B6}"/>
    <cellStyle name="Normal 5 2 2 3 7 2 3 2" xfId="38994" xr:uid="{0061B019-6D37-4021-AB12-147EDFCFA205}"/>
    <cellStyle name="Normal 5 2 2 3 7 2 4" xfId="29714" xr:uid="{F04E6CB1-00CB-4C44-B749-6F5FE432FFC4}"/>
    <cellStyle name="Normal 5 2 2 3 7 2 5" xfId="21267" xr:uid="{16A6A906-48F6-41B4-BD11-552FAC681803}"/>
    <cellStyle name="Normal 5 2 2 3 7 3" xfId="6442" xr:uid="{00000000-0005-0000-0000-0000E2170000}"/>
    <cellStyle name="Normal 5 2 2 3 7 3 2" xfId="14892" xr:uid="{B82A2689-48FB-4CBA-A547-B9A0B2A12A18}"/>
    <cellStyle name="Normal 5 2 2 3 7 3 2 2" xfId="41066" xr:uid="{1E4EF344-D03B-470E-A294-56159430048F}"/>
    <cellStyle name="Normal 5 2 2 3 7 3 3" xfId="31787" xr:uid="{973E591C-D6A5-4C95-9FE2-C0D613C0063F}"/>
    <cellStyle name="Normal 5 2 2 3 7 3 4" xfId="23339" xr:uid="{676B4BF6-1FC4-4C58-A121-836E988A9641}"/>
    <cellStyle name="Normal 5 2 2 3 7 4" xfId="10674" xr:uid="{9BDEC3E1-D4B0-4450-A290-24BFC1196718}"/>
    <cellStyle name="Normal 5 2 2 3 7 4 2" xfId="36849" xr:uid="{4674C0F1-899C-4A96-BBEE-E432428B9FFE}"/>
    <cellStyle name="Normal 5 2 2 3 7 5" xfId="27569" xr:uid="{F71B249B-CE73-4B59-8F44-AE64F038A946}"/>
    <cellStyle name="Normal 5 2 2 3 7 6" xfId="19122" xr:uid="{54538831-03F0-42AE-A2A3-BAFA4974A698}"/>
    <cellStyle name="Normal 5 2 2 3 8" xfId="2572" xr:uid="{00000000-0005-0000-0000-0000E3170000}"/>
    <cellStyle name="Normal 5 2 2 3 8 2" xfId="6855" xr:uid="{00000000-0005-0000-0000-0000E4170000}"/>
    <cellStyle name="Normal 5 2 2 3 8 2 2" xfId="15305" xr:uid="{0956797B-CAFE-4903-80F5-9371E24CF9D3}"/>
    <cellStyle name="Normal 5 2 2 3 8 2 2 2" xfId="41479" xr:uid="{CF2BB326-EA3E-42D7-A54B-E243A960B4F7}"/>
    <cellStyle name="Normal 5 2 2 3 8 2 3" xfId="32200" xr:uid="{1C8DE1FE-8791-4B9E-AD35-E612B6700643}"/>
    <cellStyle name="Normal 5 2 2 3 8 2 4" xfId="23752" xr:uid="{96FDDB7A-196F-4C24-B936-7EC2C7089721}"/>
    <cellStyle name="Normal 5 2 2 3 8 3" xfId="11087" xr:uid="{FEC92BFD-F050-498E-891E-D0C581E8B365}"/>
    <cellStyle name="Normal 5 2 2 3 8 3 2" xfId="37262" xr:uid="{CCAED363-3998-471E-BB38-983ADA5BB114}"/>
    <cellStyle name="Normal 5 2 2 3 8 4" xfId="27982" xr:uid="{3181B97B-D358-44EC-B5DA-C0E4F0253C2F}"/>
    <cellStyle name="Normal 5 2 2 3 8 5" xfId="19535" xr:uid="{9D362730-7E24-4357-9BDD-7B147E304853}"/>
    <cellStyle name="Normal 5 2 2 3 9" xfId="4790" xr:uid="{00000000-0005-0000-0000-0000E5170000}"/>
    <cellStyle name="Normal 5 2 2 3 9 2" xfId="13240" xr:uid="{F4B75C5A-6956-4DF0-84AD-41C7EDF14E4D}"/>
    <cellStyle name="Normal 5 2 2 3 9 2 2" xfId="39414" xr:uid="{B87970E7-81B3-4447-AD5E-D13018ED8CDE}"/>
    <cellStyle name="Normal 5 2 2 3 9 3" xfId="30135" xr:uid="{19A43257-7A79-4BB2-94DE-D218CEA1DDE5}"/>
    <cellStyle name="Normal 5 2 2 3 9 4" xfId="21687" xr:uid="{DCFA46DB-572A-4787-894F-8A7A9ED200DD}"/>
    <cellStyle name="Normal 5 2 2 4" xfId="421" xr:uid="{00000000-0005-0000-0000-0000E6170000}"/>
    <cellStyle name="Normal 5 2 2 4 10" xfId="34368" xr:uid="{0231492E-1515-4359-B5B2-4D989B09654D}"/>
    <cellStyle name="Normal 5 2 2 4 11" xfId="25921" xr:uid="{4B2B66D5-4B3D-49D6-AEF5-CFDC44114855}"/>
    <cellStyle name="Normal 5 2 2 4 12" xfId="17474" xr:uid="{5998F522-9CC2-4B1A-B2A3-8433F6DEDB92}"/>
    <cellStyle name="Normal 5 2 2 4 2" xfId="422" xr:uid="{00000000-0005-0000-0000-0000E7170000}"/>
    <cellStyle name="Normal 5 2 2 4 2 10" xfId="25922" xr:uid="{DC5D3338-4CE6-4F82-86EE-051238D8B808}"/>
    <cellStyle name="Normal 5 2 2 4 2 11" xfId="17475" xr:uid="{9C69B227-CA3D-4BEF-B75B-AD2064CC21C9}"/>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1BDEE609-7621-4B02-9A1E-E567521377FD}"/>
    <cellStyle name="Normal 5 2 2 4 2 2 2 2 2 2" xfId="41977" xr:uid="{2A5D9E3A-1635-4CDE-BC02-8E00BE4249D1}"/>
    <cellStyle name="Normal 5 2 2 4 2 2 2 2 3" xfId="32698" xr:uid="{CC8D5A8C-EE8C-4D06-9502-83C9BDCCFE63}"/>
    <cellStyle name="Normal 5 2 2 4 2 2 2 2 4" xfId="24250" xr:uid="{8EC103E0-9898-45A1-8029-7A648167E820}"/>
    <cellStyle name="Normal 5 2 2 4 2 2 2 3" xfId="11585" xr:uid="{AFB2E71E-CC1C-4F5A-A5D7-EC73FEDF3D8F}"/>
    <cellStyle name="Normal 5 2 2 4 2 2 2 3 2" xfId="37760" xr:uid="{0E230A66-1B40-4957-AD03-991CAD4AD1D2}"/>
    <cellStyle name="Normal 5 2 2 4 2 2 2 4" xfId="28480" xr:uid="{E81A7971-B7D3-42A3-A889-B62AFCAAE30A}"/>
    <cellStyle name="Normal 5 2 2 4 2 2 2 5" xfId="20033" xr:uid="{328276B9-A93D-4219-81E9-DE015DD55050}"/>
    <cellStyle name="Normal 5 2 2 4 2 2 3" xfId="5208" xr:uid="{00000000-0005-0000-0000-0000EB170000}"/>
    <cellStyle name="Normal 5 2 2 4 2 2 3 2" xfId="13658" xr:uid="{E8BD7C1D-A52C-4524-A409-5DE9BCCB8C0B}"/>
    <cellStyle name="Normal 5 2 2 4 2 2 3 2 2" xfId="39832" xr:uid="{F8F4A7CF-BB99-4BFA-ABE9-C7963AF7E0A0}"/>
    <cellStyle name="Normal 5 2 2 4 2 2 3 3" xfId="30553" xr:uid="{4CC3FF3E-CAF2-4B9F-A529-0550E4EDE176}"/>
    <cellStyle name="Normal 5 2 2 4 2 2 3 4" xfId="22105" xr:uid="{09844172-79EA-46F6-AEAB-DC96091052BF}"/>
    <cellStyle name="Normal 5 2 2 4 2 2 4" xfId="9440" xr:uid="{F9A0587B-8E8C-4E2D-9B22-0E20297EC34D}"/>
    <cellStyle name="Normal 5 2 2 4 2 2 4 2" xfId="35615" xr:uid="{4323F66B-CA74-488F-B963-DF7A1DA68A41}"/>
    <cellStyle name="Normal 5 2 2 4 2 2 5" xfId="34787" xr:uid="{A7DE2293-7493-46BB-BE68-5BDB275ACBF1}"/>
    <cellStyle name="Normal 5 2 2 4 2 2 6" xfId="26335" xr:uid="{2F0FD6C0-B7F4-40D9-B8FF-7016468A74A6}"/>
    <cellStyle name="Normal 5 2 2 4 2 2 7" xfId="17888" xr:uid="{C2B01957-5A0A-40F9-B217-BBECECBC997D}"/>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257DECE3-B295-418B-855C-1FC57F2451AA}"/>
    <cellStyle name="Normal 5 2 2 4 2 3 2 2 2 2" xfId="42390" xr:uid="{2F50DDF7-BA67-4B99-A2F0-E15184DDDE75}"/>
    <cellStyle name="Normal 5 2 2 4 2 3 2 2 3" xfId="33111" xr:uid="{38C16AC7-437E-4BA8-BF3E-F1E858CF8DCC}"/>
    <cellStyle name="Normal 5 2 2 4 2 3 2 2 4" xfId="24663" xr:uid="{177F1B44-13AC-4397-A123-848D5F71B51C}"/>
    <cellStyle name="Normal 5 2 2 4 2 3 2 3" xfId="11998" xr:uid="{5D670080-D781-4DF3-912E-D9FE38BF0871}"/>
    <cellStyle name="Normal 5 2 2 4 2 3 2 3 2" xfId="38173" xr:uid="{9A762CFF-83DE-45A1-B5DF-81737D441BA1}"/>
    <cellStyle name="Normal 5 2 2 4 2 3 2 4" xfId="28893" xr:uid="{A0BBD58B-1E2A-4374-9A7D-72B1E27480CD}"/>
    <cellStyle name="Normal 5 2 2 4 2 3 2 5" xfId="20446" xr:uid="{FA22451E-53AE-40C7-88CA-1C6E29990D39}"/>
    <cellStyle name="Normal 5 2 2 4 2 3 3" xfId="5621" xr:uid="{00000000-0005-0000-0000-0000EF170000}"/>
    <cellStyle name="Normal 5 2 2 4 2 3 3 2" xfId="14071" xr:uid="{EC2B6DE8-ED28-4E29-8A39-6664C9D0F14C}"/>
    <cellStyle name="Normal 5 2 2 4 2 3 3 2 2" xfId="40245" xr:uid="{3372B1E6-ECA6-4C0C-9ABF-8450B3877128}"/>
    <cellStyle name="Normal 5 2 2 4 2 3 3 3" xfId="30966" xr:uid="{5745D908-E8F1-4B3A-B312-5A6D9AE27280}"/>
    <cellStyle name="Normal 5 2 2 4 2 3 3 4" xfId="22518" xr:uid="{099FEBDE-F122-4319-902D-A1CCEBC34BB9}"/>
    <cellStyle name="Normal 5 2 2 4 2 3 4" xfId="9853" xr:uid="{06CD2EC6-37EC-4670-8B18-6A42062CB75C}"/>
    <cellStyle name="Normal 5 2 2 4 2 3 4 2" xfId="36028" xr:uid="{674E2670-4D72-498A-B2F6-0522A2E2686A}"/>
    <cellStyle name="Normal 5 2 2 4 2 3 5" xfId="26748" xr:uid="{5430A43A-993C-43F1-82B4-B28664B845F0}"/>
    <cellStyle name="Normal 5 2 2 4 2 3 6" xfId="18301" xr:uid="{9FFCB9D3-5902-4EA4-A998-80F0674F732D}"/>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D660F703-EA42-453C-9CD0-150F1F7EEA7B}"/>
    <cellStyle name="Normal 5 2 2 4 2 4 2 2 2 2" xfId="42803" xr:uid="{6E376CAE-50C7-4C63-B740-5CF8DDA5E072}"/>
    <cellStyle name="Normal 5 2 2 4 2 4 2 2 3" xfId="33524" xr:uid="{D3FBD1A0-5640-462A-94CF-6D6902A14C8E}"/>
    <cellStyle name="Normal 5 2 2 4 2 4 2 2 4" xfId="25076" xr:uid="{A5B78C4D-A088-44F2-96B1-CDD967BDC498}"/>
    <cellStyle name="Normal 5 2 2 4 2 4 2 3" xfId="12411" xr:uid="{BD786EFD-E628-40DF-8AFF-42E22162D132}"/>
    <cellStyle name="Normal 5 2 2 4 2 4 2 3 2" xfId="38586" xr:uid="{0251F4E9-B5B2-4EF7-AD6C-8DB91F681813}"/>
    <cellStyle name="Normal 5 2 2 4 2 4 2 4" xfId="29306" xr:uid="{9216DCEC-460B-4A28-855F-89BEEB82147A}"/>
    <cellStyle name="Normal 5 2 2 4 2 4 2 5" xfId="20859" xr:uid="{2F33E003-4A81-495C-82B2-EF50E8C90AF2}"/>
    <cellStyle name="Normal 5 2 2 4 2 4 3" xfId="6034" xr:uid="{00000000-0005-0000-0000-0000F3170000}"/>
    <cellStyle name="Normal 5 2 2 4 2 4 3 2" xfId="14484" xr:uid="{38DA6DE3-A4F7-4EC2-B0CD-184D4DA91717}"/>
    <cellStyle name="Normal 5 2 2 4 2 4 3 2 2" xfId="40658" xr:uid="{77F96103-9B95-4BEC-8392-754D4EA62CAE}"/>
    <cellStyle name="Normal 5 2 2 4 2 4 3 3" xfId="31379" xr:uid="{ED69D15D-9EDF-4BB5-A928-188277DEBC47}"/>
    <cellStyle name="Normal 5 2 2 4 2 4 3 4" xfId="22931" xr:uid="{E7F874DE-A5F9-4712-B8DD-A8B4F65E5F88}"/>
    <cellStyle name="Normal 5 2 2 4 2 4 4" xfId="10266" xr:uid="{6611A1BF-B2D3-4165-857E-0BD2F3A52DF0}"/>
    <cellStyle name="Normal 5 2 2 4 2 4 4 2" xfId="36441" xr:uid="{0823295E-113D-4D2D-AC05-E1BA5B15D5C6}"/>
    <cellStyle name="Normal 5 2 2 4 2 4 5" xfId="27161" xr:uid="{0847C49F-0165-4AD8-9436-CE68B9720D00}"/>
    <cellStyle name="Normal 5 2 2 4 2 4 6" xfId="18714" xr:uid="{ED019DBD-6013-4042-AE48-9D26E487444B}"/>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F234A8E3-BF0B-4949-9576-C2C36F9F0F04}"/>
    <cellStyle name="Normal 5 2 2 4 2 5 2 2 2 2" xfId="43216" xr:uid="{C879826A-B5C6-4504-87AB-5F219D0A376B}"/>
    <cellStyle name="Normal 5 2 2 4 2 5 2 2 3" xfId="33937" xr:uid="{8FD91F15-EEF1-4516-A986-90DD9D83D996}"/>
    <cellStyle name="Normal 5 2 2 4 2 5 2 2 4" xfId="25489" xr:uid="{080F59D9-5A1B-43FC-A3FA-24D90B683CD2}"/>
    <cellStyle name="Normal 5 2 2 4 2 5 2 3" xfId="12824" xr:uid="{F13F198B-D039-4AB5-B82D-E814FDC87423}"/>
    <cellStyle name="Normal 5 2 2 4 2 5 2 3 2" xfId="38999" xr:uid="{8AACC146-3D9D-44BE-ABD2-E361CECC59F3}"/>
    <cellStyle name="Normal 5 2 2 4 2 5 2 4" xfId="29719" xr:uid="{20628AA3-7F07-4280-93CF-F9821A5F685B}"/>
    <cellStyle name="Normal 5 2 2 4 2 5 2 5" xfId="21272" xr:uid="{1E3D7953-4B87-48DD-A4A4-3042C4611D99}"/>
    <cellStyle name="Normal 5 2 2 4 2 5 3" xfId="6447" xr:uid="{00000000-0005-0000-0000-0000F7170000}"/>
    <cellStyle name="Normal 5 2 2 4 2 5 3 2" xfId="14897" xr:uid="{F7543BF2-80DA-4D03-B611-9A016B650331}"/>
    <cellStyle name="Normal 5 2 2 4 2 5 3 2 2" xfId="41071" xr:uid="{8611BDD7-D65B-473C-B5C3-76D60F794FE9}"/>
    <cellStyle name="Normal 5 2 2 4 2 5 3 3" xfId="31792" xr:uid="{98941F1E-DF34-49F8-9A8F-0F30CB1C0333}"/>
    <cellStyle name="Normal 5 2 2 4 2 5 3 4" xfId="23344" xr:uid="{D568CC10-F9BF-44E2-A946-DA85222E51BC}"/>
    <cellStyle name="Normal 5 2 2 4 2 5 4" xfId="10679" xr:uid="{D7C6EB5D-EC27-44E9-AA13-9CC13652002C}"/>
    <cellStyle name="Normal 5 2 2 4 2 5 4 2" xfId="36854" xr:uid="{A01EF479-92BE-4EF5-8A8F-137ABD34E42C}"/>
    <cellStyle name="Normal 5 2 2 4 2 5 5" xfId="27574" xr:uid="{915FEA79-A179-4257-B65A-21616296C50D}"/>
    <cellStyle name="Normal 5 2 2 4 2 5 6" xfId="19127" xr:uid="{C1B15FA5-8230-4BF9-9FBB-814AAC889F69}"/>
    <cellStyle name="Normal 5 2 2 4 2 6" xfId="2577" xr:uid="{00000000-0005-0000-0000-0000F8170000}"/>
    <cellStyle name="Normal 5 2 2 4 2 6 2" xfId="6860" xr:uid="{00000000-0005-0000-0000-0000F9170000}"/>
    <cellStyle name="Normal 5 2 2 4 2 6 2 2" xfId="15310" xr:uid="{1893C246-905B-4E57-B004-ED9DB3CCB886}"/>
    <cellStyle name="Normal 5 2 2 4 2 6 2 2 2" xfId="41484" xr:uid="{7D35E67D-4783-4330-9F4B-1DB182C7BE27}"/>
    <cellStyle name="Normal 5 2 2 4 2 6 2 3" xfId="32205" xr:uid="{27712E32-27CA-4695-BF74-18E0EDAD6C63}"/>
    <cellStyle name="Normal 5 2 2 4 2 6 2 4" xfId="23757" xr:uid="{92730A74-BC8D-4EFF-9276-99DF078A59D3}"/>
    <cellStyle name="Normal 5 2 2 4 2 6 3" xfId="11092" xr:uid="{163B1EA2-2681-489C-B8E7-9A4BA96DD494}"/>
    <cellStyle name="Normal 5 2 2 4 2 6 3 2" xfId="37267" xr:uid="{F6F38497-9186-4809-8244-B571C05AE9FE}"/>
    <cellStyle name="Normal 5 2 2 4 2 6 4" xfId="27987" xr:uid="{E070DD43-79DD-45B5-B2EF-56FF109F1CCC}"/>
    <cellStyle name="Normal 5 2 2 4 2 6 5" xfId="19540" xr:uid="{761D6D65-3483-4A4F-A410-ED81CD48397A}"/>
    <cellStyle name="Normal 5 2 2 4 2 7" xfId="4795" xr:uid="{00000000-0005-0000-0000-0000FA170000}"/>
    <cellStyle name="Normal 5 2 2 4 2 7 2" xfId="13245" xr:uid="{7E6E0C68-A3DB-49A8-B31D-328813DCB692}"/>
    <cellStyle name="Normal 5 2 2 4 2 7 2 2" xfId="39419" xr:uid="{9696A1B4-D9B6-4293-AA8A-ABEA47658BBC}"/>
    <cellStyle name="Normal 5 2 2 4 2 7 3" xfId="30140" xr:uid="{7A6FD93A-B0A3-44ED-8D99-CB2CCAE785F6}"/>
    <cellStyle name="Normal 5 2 2 4 2 7 4" xfId="21692" xr:uid="{2D512B96-B711-4962-941D-995EEA592B28}"/>
    <cellStyle name="Normal 5 2 2 4 2 8" xfId="9027" xr:uid="{0B2BBF43-A205-4BEE-8AF8-0FE65B0A178C}"/>
    <cellStyle name="Normal 5 2 2 4 2 8 2" xfId="35202" xr:uid="{E1EE26DE-1C7D-4C8D-8376-29293EAC7587}"/>
    <cellStyle name="Normal 5 2 2 4 2 9" xfId="34369" xr:uid="{D99CCCB3-3186-4FEA-A44D-BA392D3E1585}"/>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407E5C77-6E36-4F8E-8558-6160B5A9D1A6}"/>
    <cellStyle name="Normal 5 2 2 4 3 2 2 2 2" xfId="41976" xr:uid="{FBDC478B-9897-4C99-A6EF-EB2BBE4ADC90}"/>
    <cellStyle name="Normal 5 2 2 4 3 2 2 3" xfId="32697" xr:uid="{49EEA081-1DFF-40E5-8613-5E415D884C93}"/>
    <cellStyle name="Normal 5 2 2 4 3 2 2 4" xfId="24249" xr:uid="{6B6D5CF0-B94D-43F0-8C9F-2739675BACF9}"/>
    <cellStyle name="Normal 5 2 2 4 3 2 3" xfId="11584" xr:uid="{D162EF4C-0D67-4A61-A1A7-5902B860A59B}"/>
    <cellStyle name="Normal 5 2 2 4 3 2 3 2" xfId="37759" xr:uid="{90018BE3-C455-4F5B-B1C0-5ABB35DE15C0}"/>
    <cellStyle name="Normal 5 2 2 4 3 2 4" xfId="28479" xr:uid="{0614D18B-0ACA-4601-87A2-AC22E417101A}"/>
    <cellStyle name="Normal 5 2 2 4 3 2 5" xfId="20032" xr:uid="{673692F4-C308-4FF9-ADD5-A7E34262ADA6}"/>
    <cellStyle name="Normal 5 2 2 4 3 3" xfId="5207" xr:uid="{00000000-0005-0000-0000-0000FE170000}"/>
    <cellStyle name="Normal 5 2 2 4 3 3 2" xfId="13657" xr:uid="{8A3C05DA-2EA3-43A8-9C88-9CA2961149E5}"/>
    <cellStyle name="Normal 5 2 2 4 3 3 2 2" xfId="39831" xr:uid="{6F59010C-1BB3-4074-8E46-B71250BC8D56}"/>
    <cellStyle name="Normal 5 2 2 4 3 3 3" xfId="30552" xr:uid="{4C5EA807-4539-4438-9006-8F18C9136F65}"/>
    <cellStyle name="Normal 5 2 2 4 3 3 4" xfId="22104" xr:uid="{DB54F527-12B8-4FA2-ACDF-5F411C0611A9}"/>
    <cellStyle name="Normal 5 2 2 4 3 4" xfId="9439" xr:uid="{260BFD22-4A2C-47EE-A71A-11AB020F0365}"/>
    <cellStyle name="Normal 5 2 2 4 3 4 2" xfId="35614" xr:uid="{BE59F910-BEFA-43B0-979B-84C9957D5D4D}"/>
    <cellStyle name="Normal 5 2 2 4 3 5" xfId="34786" xr:uid="{226F706E-7103-42E3-9D51-2AB36B513DDC}"/>
    <cellStyle name="Normal 5 2 2 4 3 6" xfId="26334" xr:uid="{0B63AD94-78DD-469C-A64D-18F02BDEF477}"/>
    <cellStyle name="Normal 5 2 2 4 3 7" xfId="17887" xr:uid="{3AA65AAC-BF78-4C76-BBFD-B6D9C559896B}"/>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B0ABDD64-7178-4805-B4CD-3CFC0E67487E}"/>
    <cellStyle name="Normal 5 2 2 4 4 2 2 2 2" xfId="42389" xr:uid="{D797A0F1-1E7E-48EA-B999-337A78257B55}"/>
    <cellStyle name="Normal 5 2 2 4 4 2 2 3" xfId="33110" xr:uid="{D0E842E7-B144-4FF7-BBDD-275416345575}"/>
    <cellStyle name="Normal 5 2 2 4 4 2 2 4" xfId="24662" xr:uid="{E0A1CD8A-4D34-4289-ACBD-87532F96F134}"/>
    <cellStyle name="Normal 5 2 2 4 4 2 3" xfId="11997" xr:uid="{977D0E2C-1D9F-4458-9DED-D93FC9785CD1}"/>
    <cellStyle name="Normal 5 2 2 4 4 2 3 2" xfId="38172" xr:uid="{9657F445-D8A8-4A4B-B24C-1996AAA27A3D}"/>
    <cellStyle name="Normal 5 2 2 4 4 2 4" xfId="28892" xr:uid="{9479EB27-4E8F-45CF-9E85-10692509C04A}"/>
    <cellStyle name="Normal 5 2 2 4 4 2 5" xfId="20445" xr:uid="{DC047157-E828-4357-966A-9577BE71B810}"/>
    <cellStyle name="Normal 5 2 2 4 4 3" xfId="5620" xr:uid="{00000000-0005-0000-0000-000002180000}"/>
    <cellStyle name="Normal 5 2 2 4 4 3 2" xfId="14070" xr:uid="{C8B8FAA1-7C81-4240-8E59-E7FED480E9A9}"/>
    <cellStyle name="Normal 5 2 2 4 4 3 2 2" xfId="40244" xr:uid="{B5B18438-7C14-402D-A4EC-D95B6253D77A}"/>
    <cellStyle name="Normal 5 2 2 4 4 3 3" xfId="30965" xr:uid="{7BF33798-5EA8-4A3F-B37A-87AAEE85266C}"/>
    <cellStyle name="Normal 5 2 2 4 4 3 4" xfId="22517" xr:uid="{D4CDFFED-9B6B-45A8-9A22-6DF21A7BD750}"/>
    <cellStyle name="Normal 5 2 2 4 4 4" xfId="9852" xr:uid="{7CDACD41-D729-4AF3-B7D4-B26BFAEB12A4}"/>
    <cellStyle name="Normal 5 2 2 4 4 4 2" xfId="36027" xr:uid="{375C14D2-6C8E-4280-9572-6301E5E5E929}"/>
    <cellStyle name="Normal 5 2 2 4 4 5" xfId="26747" xr:uid="{7BCAF2D8-027B-4861-A84C-6766C261FA01}"/>
    <cellStyle name="Normal 5 2 2 4 4 6" xfId="18300" xr:uid="{06598CFB-80F7-4A64-A83A-807612940DDA}"/>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0F142B02-8820-481E-81B9-78FC7D831BB8}"/>
    <cellStyle name="Normal 5 2 2 4 5 2 2 2 2" xfId="42802" xr:uid="{79012478-52F7-4E65-AC8F-3BF22851B04F}"/>
    <cellStyle name="Normal 5 2 2 4 5 2 2 3" xfId="33523" xr:uid="{7B698353-0FF8-4334-8A1E-A10B6A3A1BA2}"/>
    <cellStyle name="Normal 5 2 2 4 5 2 2 4" xfId="25075" xr:uid="{DAD682AD-0401-4F02-8754-ECB861BE6EC8}"/>
    <cellStyle name="Normal 5 2 2 4 5 2 3" xfId="12410" xr:uid="{63711BA0-B054-4F74-B881-0EC43360CE65}"/>
    <cellStyle name="Normal 5 2 2 4 5 2 3 2" xfId="38585" xr:uid="{94C8D356-6B42-4C0E-8DE5-983BBCB6B3F9}"/>
    <cellStyle name="Normal 5 2 2 4 5 2 4" xfId="29305" xr:uid="{FFA4E297-6F95-4F34-935D-A66605EAC37D}"/>
    <cellStyle name="Normal 5 2 2 4 5 2 5" xfId="20858" xr:uid="{B8EA8753-108E-466A-B9C7-8F7FB565B2F2}"/>
    <cellStyle name="Normal 5 2 2 4 5 3" xfId="6033" xr:uid="{00000000-0005-0000-0000-000006180000}"/>
    <cellStyle name="Normal 5 2 2 4 5 3 2" xfId="14483" xr:uid="{A64E07DA-3DE7-419E-83FD-F7E1B0FD4004}"/>
    <cellStyle name="Normal 5 2 2 4 5 3 2 2" xfId="40657" xr:uid="{C6D58DD8-AE80-42EB-B6E1-CA0C9FFE02D6}"/>
    <cellStyle name="Normal 5 2 2 4 5 3 3" xfId="31378" xr:uid="{F7CA25F0-B757-4152-B1B6-08CF7AE996AE}"/>
    <cellStyle name="Normal 5 2 2 4 5 3 4" xfId="22930" xr:uid="{E15CC8F6-44B4-4320-AB6E-6A1141300E45}"/>
    <cellStyle name="Normal 5 2 2 4 5 4" xfId="10265" xr:uid="{3C600D03-D4F3-43D4-8294-EB63887BB0D5}"/>
    <cellStyle name="Normal 5 2 2 4 5 4 2" xfId="36440" xr:uid="{D4BD301C-0658-4BA7-924E-1EC9C543F27A}"/>
    <cellStyle name="Normal 5 2 2 4 5 5" xfId="27160" xr:uid="{4B4A6B5E-992C-4744-820B-9CFD19650E89}"/>
    <cellStyle name="Normal 5 2 2 4 5 6" xfId="18713" xr:uid="{E6688B0A-997D-4CFC-B825-90B8FF65A02A}"/>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9264B401-AAB7-43AA-A520-4D60BD91606B}"/>
    <cellStyle name="Normal 5 2 2 4 6 2 2 2 2" xfId="43215" xr:uid="{4760FA0D-A795-4203-A11B-4A631EAC4972}"/>
    <cellStyle name="Normal 5 2 2 4 6 2 2 3" xfId="33936" xr:uid="{AF0C0BE2-0971-495A-9B33-64457F3E1D46}"/>
    <cellStyle name="Normal 5 2 2 4 6 2 2 4" xfId="25488" xr:uid="{A04CD2A8-1D9E-4F29-8D59-625B0EE53651}"/>
    <cellStyle name="Normal 5 2 2 4 6 2 3" xfId="12823" xr:uid="{FF11ABF3-F26C-4658-82C2-67880485E37F}"/>
    <cellStyle name="Normal 5 2 2 4 6 2 3 2" xfId="38998" xr:uid="{8F11F376-5A5E-4E22-BD8A-A5EE9966B135}"/>
    <cellStyle name="Normal 5 2 2 4 6 2 4" xfId="29718" xr:uid="{2B2E6031-7036-4A41-B254-8AF28644A879}"/>
    <cellStyle name="Normal 5 2 2 4 6 2 5" xfId="21271" xr:uid="{6883F011-B6C0-4A39-AE6C-86F91631296A}"/>
    <cellStyle name="Normal 5 2 2 4 6 3" xfId="6446" xr:uid="{00000000-0005-0000-0000-00000A180000}"/>
    <cellStyle name="Normal 5 2 2 4 6 3 2" xfId="14896" xr:uid="{79422795-E36B-4325-BB81-2F2ECA689399}"/>
    <cellStyle name="Normal 5 2 2 4 6 3 2 2" xfId="41070" xr:uid="{3EF492A1-FA3D-45A9-AAA3-207DFF9B80E1}"/>
    <cellStyle name="Normal 5 2 2 4 6 3 3" xfId="31791" xr:uid="{934254DC-A294-4297-99AF-E74A63CA3558}"/>
    <cellStyle name="Normal 5 2 2 4 6 3 4" xfId="23343" xr:uid="{2BD6C16D-B5C9-4E21-97CB-433EEDA017C5}"/>
    <cellStyle name="Normal 5 2 2 4 6 4" xfId="10678" xr:uid="{10201EC4-2B4F-4DAC-8284-FC32472AA448}"/>
    <cellStyle name="Normal 5 2 2 4 6 4 2" xfId="36853" xr:uid="{E3DCFBA5-70D5-4F08-BB7E-5B45BE9CD953}"/>
    <cellStyle name="Normal 5 2 2 4 6 5" xfId="27573" xr:uid="{4FBD6E03-F023-4ACF-A211-8220E98F8B03}"/>
    <cellStyle name="Normal 5 2 2 4 6 6" xfId="19126" xr:uid="{A82F8BBA-A4B1-4348-A33E-DDCF6F59B09C}"/>
    <cellStyle name="Normal 5 2 2 4 7" xfId="2576" xr:uid="{00000000-0005-0000-0000-00000B180000}"/>
    <cellStyle name="Normal 5 2 2 4 7 2" xfId="6859" xr:uid="{00000000-0005-0000-0000-00000C180000}"/>
    <cellStyle name="Normal 5 2 2 4 7 2 2" xfId="15309" xr:uid="{B1450D24-976B-43F3-B4E1-F599B4FE6177}"/>
    <cellStyle name="Normal 5 2 2 4 7 2 2 2" xfId="41483" xr:uid="{546364E8-A777-4CAC-9BB4-E91E332F8FC3}"/>
    <cellStyle name="Normal 5 2 2 4 7 2 3" xfId="32204" xr:uid="{CA62B31A-F805-4611-934E-2AEA558AE993}"/>
    <cellStyle name="Normal 5 2 2 4 7 2 4" xfId="23756" xr:uid="{D6AE4F8D-6430-4383-B7F9-74605F3265B9}"/>
    <cellStyle name="Normal 5 2 2 4 7 3" xfId="11091" xr:uid="{AB4D5E16-644C-4049-AFFB-F6F4EA28DE73}"/>
    <cellStyle name="Normal 5 2 2 4 7 3 2" xfId="37266" xr:uid="{2CB69145-EFE4-4512-9C31-294F7B44D3C2}"/>
    <cellStyle name="Normal 5 2 2 4 7 4" xfId="27986" xr:uid="{B42034FD-6CEF-48D4-BEE1-636DC3DB5FF8}"/>
    <cellStyle name="Normal 5 2 2 4 7 5" xfId="19539" xr:uid="{8447348C-7FF5-4C60-A130-61B6518852D4}"/>
    <cellStyle name="Normal 5 2 2 4 8" xfId="4794" xr:uid="{00000000-0005-0000-0000-00000D180000}"/>
    <cellStyle name="Normal 5 2 2 4 8 2" xfId="13244" xr:uid="{1512FC5C-12BF-4B94-8174-8473F9AF1978}"/>
    <cellStyle name="Normal 5 2 2 4 8 2 2" xfId="39418" xr:uid="{B6EEA7BE-5BE9-408F-A2DF-DA5435A2131D}"/>
    <cellStyle name="Normal 5 2 2 4 8 3" xfId="30139" xr:uid="{1BD35C0E-A3DF-429B-8485-901DA72DC2B8}"/>
    <cellStyle name="Normal 5 2 2 4 8 4" xfId="21691" xr:uid="{349E1FE3-5A5B-43C4-921B-D1054EEA6890}"/>
    <cellStyle name="Normal 5 2 2 4 9" xfId="9026" xr:uid="{294B86FD-A4B2-46F9-B8E4-FA4AE2AE5A58}"/>
    <cellStyle name="Normal 5 2 2 4 9 2" xfId="35201" xr:uid="{6C6B9414-F2C0-49D8-8074-85136DFFCFB3}"/>
    <cellStyle name="Normal 5 2 2 5" xfId="423" xr:uid="{00000000-0005-0000-0000-00000E180000}"/>
    <cellStyle name="Normal 5 2 2 5 10" xfId="25923" xr:uid="{97D50570-89D5-4571-9C1A-09EFD2578621}"/>
    <cellStyle name="Normal 5 2 2 5 11" xfId="17476" xr:uid="{D69293B2-5147-44CA-A432-33A39D7328DC}"/>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9C3CAF4C-DEEE-4364-A666-F910A43DDA07}"/>
    <cellStyle name="Normal 5 2 2 5 2 2 2 2 2" xfId="41978" xr:uid="{97B67946-B1E3-4A63-B64F-ED5B69053DA2}"/>
    <cellStyle name="Normal 5 2 2 5 2 2 2 3" xfId="32699" xr:uid="{242BA53E-E67F-4914-8E00-CF932471FB44}"/>
    <cellStyle name="Normal 5 2 2 5 2 2 2 4" xfId="24251" xr:uid="{26E20149-BA38-4096-AB42-94F20DD14C1B}"/>
    <cellStyle name="Normal 5 2 2 5 2 2 3" xfId="11586" xr:uid="{C5FA5068-783D-4177-8FD1-46E4C978791C}"/>
    <cellStyle name="Normal 5 2 2 5 2 2 3 2" xfId="37761" xr:uid="{E67AEB5F-1D78-4C32-B478-0FE886C25985}"/>
    <cellStyle name="Normal 5 2 2 5 2 2 4" xfId="28481" xr:uid="{3DF7DC19-2F3C-47A7-BC9B-953E46661362}"/>
    <cellStyle name="Normal 5 2 2 5 2 2 5" xfId="20034" xr:uid="{DF2C85A3-CBFD-4CF4-98D4-34AC11D2B4A3}"/>
    <cellStyle name="Normal 5 2 2 5 2 3" xfId="5209" xr:uid="{00000000-0005-0000-0000-000012180000}"/>
    <cellStyle name="Normal 5 2 2 5 2 3 2" xfId="13659" xr:uid="{485E75DA-5F14-449F-9991-A8999431ACB5}"/>
    <cellStyle name="Normal 5 2 2 5 2 3 2 2" xfId="39833" xr:uid="{3A6E8A3B-B147-476E-80D2-5B768173B844}"/>
    <cellStyle name="Normal 5 2 2 5 2 3 3" xfId="30554" xr:uid="{B6E7463C-704B-41B0-A9F8-9CEEDB691C82}"/>
    <cellStyle name="Normal 5 2 2 5 2 3 4" xfId="22106" xr:uid="{56901A0B-045A-43A7-AC16-7B24B85C481C}"/>
    <cellStyle name="Normal 5 2 2 5 2 4" xfId="9441" xr:uid="{CA8136B2-60BA-416F-A23A-6BBD43BA9F11}"/>
    <cellStyle name="Normal 5 2 2 5 2 4 2" xfId="35616" xr:uid="{D88D1F1E-9C36-4D4D-B443-5C231E10E013}"/>
    <cellStyle name="Normal 5 2 2 5 2 5" xfId="34788" xr:uid="{FDB283FC-55CB-4089-BB51-1C99A11811B9}"/>
    <cellStyle name="Normal 5 2 2 5 2 6" xfId="26336" xr:uid="{34833099-244C-42BD-8C8C-CAC564EA8D96}"/>
    <cellStyle name="Normal 5 2 2 5 2 7" xfId="17889" xr:uid="{D8E49CCE-FEB2-426D-B56F-AA6E82C018C9}"/>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25B424CE-2135-48EB-8DE8-2EF333F97272}"/>
    <cellStyle name="Normal 5 2 2 5 3 2 2 2 2" xfId="42391" xr:uid="{B5045E93-E05F-4EFC-AECF-D393F1C01920}"/>
    <cellStyle name="Normal 5 2 2 5 3 2 2 3" xfId="33112" xr:uid="{67A955EE-9BBA-40CA-A0A1-1F28C70F9739}"/>
    <cellStyle name="Normal 5 2 2 5 3 2 2 4" xfId="24664" xr:uid="{F3C7B9C2-BD19-428D-8C23-1EE0921F6239}"/>
    <cellStyle name="Normal 5 2 2 5 3 2 3" xfId="11999" xr:uid="{3B465206-6AFC-4F2C-94F4-C23CAA20E95A}"/>
    <cellStyle name="Normal 5 2 2 5 3 2 3 2" xfId="38174" xr:uid="{9122E942-7861-42A3-9C89-5A95257721F1}"/>
    <cellStyle name="Normal 5 2 2 5 3 2 4" xfId="28894" xr:uid="{FFAB2478-D1FA-4A4F-84A5-C3A9458C2E25}"/>
    <cellStyle name="Normal 5 2 2 5 3 2 5" xfId="20447" xr:uid="{F1E6889E-1EC5-47DB-947D-B8788BA175F3}"/>
    <cellStyle name="Normal 5 2 2 5 3 3" xfId="5622" xr:uid="{00000000-0005-0000-0000-000016180000}"/>
    <cellStyle name="Normal 5 2 2 5 3 3 2" xfId="14072" xr:uid="{48D7810E-1FBF-4469-B895-7A3EF0CC29F0}"/>
    <cellStyle name="Normal 5 2 2 5 3 3 2 2" xfId="40246" xr:uid="{2F7408A8-C518-4E85-831F-59BB2EC65E0A}"/>
    <cellStyle name="Normal 5 2 2 5 3 3 3" xfId="30967" xr:uid="{BCB0DA8C-289D-4F5A-B1F5-A62DAE8E208C}"/>
    <cellStyle name="Normal 5 2 2 5 3 3 4" xfId="22519" xr:uid="{3FF142EF-E727-43D0-BC0A-7ABFCCDDC96A}"/>
    <cellStyle name="Normal 5 2 2 5 3 4" xfId="9854" xr:uid="{74084DA2-B1B4-420C-AA9C-91CCF0194FC9}"/>
    <cellStyle name="Normal 5 2 2 5 3 4 2" xfId="36029" xr:uid="{73F32349-F9FE-4DAB-AEDD-FD4B26DB9C9B}"/>
    <cellStyle name="Normal 5 2 2 5 3 5" xfId="26749" xr:uid="{27ED164F-4F2B-4AAC-AC9C-373A5B005D71}"/>
    <cellStyle name="Normal 5 2 2 5 3 6" xfId="18302" xr:uid="{E2E3DA07-3DBD-489B-8AB1-CE6DFBD44008}"/>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0E59BBEA-4539-429B-9747-67C9051B3065}"/>
    <cellStyle name="Normal 5 2 2 5 4 2 2 2 2" xfId="42804" xr:uid="{29397476-B193-4906-A691-BE2072EB59DB}"/>
    <cellStyle name="Normal 5 2 2 5 4 2 2 3" xfId="33525" xr:uid="{527155BF-5920-4303-8C81-BDE7CD27778C}"/>
    <cellStyle name="Normal 5 2 2 5 4 2 2 4" xfId="25077" xr:uid="{C1A7EC8F-79C8-4D11-BC47-65137AA52285}"/>
    <cellStyle name="Normal 5 2 2 5 4 2 3" xfId="12412" xr:uid="{777A3FB8-9585-4599-83A2-910A9D83265F}"/>
    <cellStyle name="Normal 5 2 2 5 4 2 3 2" xfId="38587" xr:uid="{2865AF17-D203-4F0C-B894-8A5DB89E70A5}"/>
    <cellStyle name="Normal 5 2 2 5 4 2 4" xfId="29307" xr:uid="{F1F7DFD2-BEF1-4796-985A-2DE0CA18F424}"/>
    <cellStyle name="Normal 5 2 2 5 4 2 5" xfId="20860" xr:uid="{DD036FDB-AE56-4DF1-B37D-6A268917366F}"/>
    <cellStyle name="Normal 5 2 2 5 4 3" xfId="6035" xr:uid="{00000000-0005-0000-0000-00001A180000}"/>
    <cellStyle name="Normal 5 2 2 5 4 3 2" xfId="14485" xr:uid="{6858B29D-EB29-4A9E-ADA3-24EDA5807ED3}"/>
    <cellStyle name="Normal 5 2 2 5 4 3 2 2" xfId="40659" xr:uid="{74D904DE-AFC3-42EA-B3D9-33E8732E1702}"/>
    <cellStyle name="Normal 5 2 2 5 4 3 3" xfId="31380" xr:uid="{3ADC197F-531E-47BF-B27A-A590E5AC4825}"/>
    <cellStyle name="Normal 5 2 2 5 4 3 4" xfId="22932" xr:uid="{EF2E4161-25F9-4492-B5F9-634C485802CF}"/>
    <cellStyle name="Normal 5 2 2 5 4 4" xfId="10267" xr:uid="{D0E9E55E-1ACC-4700-9052-6F647F447055}"/>
    <cellStyle name="Normal 5 2 2 5 4 4 2" xfId="36442" xr:uid="{BCF8E856-46B0-4FFE-BD60-0B04937DC289}"/>
    <cellStyle name="Normal 5 2 2 5 4 5" xfId="27162" xr:uid="{537B69A1-A90F-4B9C-BDA5-02583310BC2E}"/>
    <cellStyle name="Normal 5 2 2 5 4 6" xfId="18715" xr:uid="{21F1E8C3-56B3-4747-98C6-EA38ECEF5C55}"/>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94D474A6-CF81-4D1C-9FA9-BD557F9991CC}"/>
    <cellStyle name="Normal 5 2 2 5 5 2 2 2 2" xfId="43217" xr:uid="{87B6AC5D-AF80-4FAA-B043-0B003C03E55A}"/>
    <cellStyle name="Normal 5 2 2 5 5 2 2 3" xfId="33938" xr:uid="{3BFFEFA1-069D-488B-BE26-D57FF8CD3C00}"/>
    <cellStyle name="Normal 5 2 2 5 5 2 2 4" xfId="25490" xr:uid="{E987496B-2CA2-418B-BE7E-2B2A83097328}"/>
    <cellStyle name="Normal 5 2 2 5 5 2 3" xfId="12825" xr:uid="{DC33CE5D-A1F1-47BE-B193-3A556988DBB1}"/>
    <cellStyle name="Normal 5 2 2 5 5 2 3 2" xfId="39000" xr:uid="{E5DA82A6-0FD8-456B-80AC-A3F22FCD0B77}"/>
    <cellStyle name="Normal 5 2 2 5 5 2 4" xfId="29720" xr:uid="{1CC2EB1B-D126-4B39-A178-44D2EF64CE1A}"/>
    <cellStyle name="Normal 5 2 2 5 5 2 5" xfId="21273" xr:uid="{AAD0C51E-4F15-4703-BF36-77A7239A4D58}"/>
    <cellStyle name="Normal 5 2 2 5 5 3" xfId="6448" xr:uid="{00000000-0005-0000-0000-00001E180000}"/>
    <cellStyle name="Normal 5 2 2 5 5 3 2" xfId="14898" xr:uid="{CAF2B7FF-F0F1-40D9-98EF-1C1A9C9D07A2}"/>
    <cellStyle name="Normal 5 2 2 5 5 3 2 2" xfId="41072" xr:uid="{9F928326-0DF5-4E56-8D7C-E9A6E9900E46}"/>
    <cellStyle name="Normal 5 2 2 5 5 3 3" xfId="31793" xr:uid="{0187C5F5-C436-479C-BB4B-416775818C00}"/>
    <cellStyle name="Normal 5 2 2 5 5 3 4" xfId="23345" xr:uid="{C4ED9BC6-A3C4-49CE-9A53-F57C3C62291E}"/>
    <cellStyle name="Normal 5 2 2 5 5 4" xfId="10680" xr:uid="{F821BAEA-9E4F-4576-A0DB-2E0AD8138B00}"/>
    <cellStyle name="Normal 5 2 2 5 5 4 2" xfId="36855" xr:uid="{207A63E6-AC26-4C1E-8227-D673EE834109}"/>
    <cellStyle name="Normal 5 2 2 5 5 5" xfId="27575" xr:uid="{D6E0A511-13C5-4023-BE76-2A46965ED998}"/>
    <cellStyle name="Normal 5 2 2 5 5 6" xfId="19128" xr:uid="{6E7A6048-9C6B-4A84-8088-758F7C088DC3}"/>
    <cellStyle name="Normal 5 2 2 5 6" xfId="2578" xr:uid="{00000000-0005-0000-0000-00001F180000}"/>
    <cellStyle name="Normal 5 2 2 5 6 2" xfId="6861" xr:uid="{00000000-0005-0000-0000-000020180000}"/>
    <cellStyle name="Normal 5 2 2 5 6 2 2" xfId="15311" xr:uid="{2EF3575A-35D3-4D28-B8A5-08883AED4072}"/>
    <cellStyle name="Normal 5 2 2 5 6 2 2 2" xfId="41485" xr:uid="{DE17848D-DBB6-40C8-AE0D-3401F05241B3}"/>
    <cellStyle name="Normal 5 2 2 5 6 2 3" xfId="32206" xr:uid="{286BCC66-9183-4A3E-80F1-0351A5F062C8}"/>
    <cellStyle name="Normal 5 2 2 5 6 2 4" xfId="23758" xr:uid="{C3BFF8A8-2F52-439C-A503-26D1AA1D7DF9}"/>
    <cellStyle name="Normal 5 2 2 5 6 3" xfId="11093" xr:uid="{15A04DB8-9707-4256-B202-A254BA64F8CE}"/>
    <cellStyle name="Normal 5 2 2 5 6 3 2" xfId="37268" xr:uid="{2C2F45EA-E83B-44BB-A632-44D4D3BB7263}"/>
    <cellStyle name="Normal 5 2 2 5 6 4" xfId="27988" xr:uid="{0B627F78-DA24-483B-8430-D586F13C86CB}"/>
    <cellStyle name="Normal 5 2 2 5 6 5" xfId="19541" xr:uid="{1AB80582-C009-45B5-9FC2-B0EC25DC1162}"/>
    <cellStyle name="Normal 5 2 2 5 7" xfId="4796" xr:uid="{00000000-0005-0000-0000-000021180000}"/>
    <cellStyle name="Normal 5 2 2 5 7 2" xfId="13246" xr:uid="{ABE8ACE9-6A0F-4D84-9C3C-6964D63568EB}"/>
    <cellStyle name="Normal 5 2 2 5 7 2 2" xfId="39420" xr:uid="{0D7FE38F-4BEC-4156-A4E6-1E680F39382D}"/>
    <cellStyle name="Normal 5 2 2 5 7 3" xfId="30141" xr:uid="{E6D8A6DE-AEA9-400C-A9C3-BA0269680144}"/>
    <cellStyle name="Normal 5 2 2 5 7 4" xfId="21693" xr:uid="{909969E0-BF77-4F41-BFEC-7FE604BC77FC}"/>
    <cellStyle name="Normal 5 2 2 5 8" xfId="9028" xr:uid="{ED2029B4-B1B3-4BCE-A9FE-E16A13452570}"/>
    <cellStyle name="Normal 5 2 2 5 8 2" xfId="35203" xr:uid="{D22EC795-D6DB-4F57-9EC6-C2E3D2A567FB}"/>
    <cellStyle name="Normal 5 2 2 5 9" xfId="34370" xr:uid="{3951282C-8877-44AA-80A2-8AE833481314}"/>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3F112760-1FCE-43CE-AB20-3CAB6967B7DC}"/>
    <cellStyle name="Normal 5 2 2 6 2 2 2 2" xfId="41963" xr:uid="{F42E8119-2EDE-4842-915B-74915065F190}"/>
    <cellStyle name="Normal 5 2 2 6 2 2 3" xfId="32684" xr:uid="{5E7D1B45-45A1-4DF7-981B-7F58A06479AC}"/>
    <cellStyle name="Normal 5 2 2 6 2 2 4" xfId="24236" xr:uid="{15A01109-BDF4-4693-811B-BC554E6511A1}"/>
    <cellStyle name="Normal 5 2 2 6 2 3" xfId="11571" xr:uid="{9C4B2FEB-02D7-4523-88D1-8A4CAFAAC3ED}"/>
    <cellStyle name="Normal 5 2 2 6 2 3 2" xfId="37746" xr:uid="{9A8BD695-2B97-4CA9-B91E-B2D1712BA154}"/>
    <cellStyle name="Normal 5 2 2 6 2 4" xfId="28466" xr:uid="{AB7301CE-F29E-4552-9C0F-0697E1D2D1E6}"/>
    <cellStyle name="Normal 5 2 2 6 2 5" xfId="20019" xr:uid="{24C7E765-CB21-4D5F-84F3-919DF888C434}"/>
    <cellStyle name="Normal 5 2 2 6 3" xfId="5194" xr:uid="{00000000-0005-0000-0000-000025180000}"/>
    <cellStyle name="Normal 5 2 2 6 3 2" xfId="13644" xr:uid="{DEF1C2A4-7515-43BD-855B-AA88DE173BF2}"/>
    <cellStyle name="Normal 5 2 2 6 3 2 2" xfId="39818" xr:uid="{A0920282-FB13-4AAF-A2B4-D3080948CB21}"/>
    <cellStyle name="Normal 5 2 2 6 3 3" xfId="30539" xr:uid="{0663BC74-D22A-4BA9-8EE9-50550D27FB15}"/>
    <cellStyle name="Normal 5 2 2 6 3 4" xfId="22091" xr:uid="{678DEF8C-129C-4F2C-A391-5BEAF914B587}"/>
    <cellStyle name="Normal 5 2 2 6 4" xfId="9426" xr:uid="{5FFC1B2A-E66C-434D-AE87-40BCA5905764}"/>
    <cellStyle name="Normal 5 2 2 6 4 2" xfId="35601" xr:uid="{7BCEF0A1-09FB-4CFB-B49E-4A5CCBA17470}"/>
    <cellStyle name="Normal 5 2 2 6 5" xfId="34773" xr:uid="{DD1BF575-5BD5-4679-BA08-5B4EB68BA51A}"/>
    <cellStyle name="Normal 5 2 2 6 6" xfId="26321" xr:uid="{AC05069C-10BC-4B5F-9FB5-FBAA2A165B76}"/>
    <cellStyle name="Normal 5 2 2 6 7" xfId="17874" xr:uid="{218D0F42-100C-4FAB-A796-7A30762AC6EE}"/>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0F15B4E1-7C87-4E46-BE3D-E06D23C972D2}"/>
    <cellStyle name="Normal 5 2 2 7 2 2 2 2" xfId="42376" xr:uid="{CBC7DB9C-7719-4357-8BE6-17BD905296EF}"/>
    <cellStyle name="Normal 5 2 2 7 2 2 3" xfId="33097" xr:uid="{4F9A8716-F925-4D67-8773-2AA7A5880E2D}"/>
    <cellStyle name="Normal 5 2 2 7 2 2 4" xfId="24649" xr:uid="{CD39945B-6877-4CFB-B747-DAC255E56F0B}"/>
    <cellStyle name="Normal 5 2 2 7 2 3" xfId="11984" xr:uid="{B79367D3-97C7-4926-AB80-1387EFC61223}"/>
    <cellStyle name="Normal 5 2 2 7 2 3 2" xfId="38159" xr:uid="{63E51E1B-6C45-43C8-BC80-ACF1EE04510C}"/>
    <cellStyle name="Normal 5 2 2 7 2 4" xfId="28879" xr:uid="{430D6818-DD7F-4241-BB5C-599DB1362ECF}"/>
    <cellStyle name="Normal 5 2 2 7 2 5" xfId="20432" xr:uid="{D6C5E89B-10F9-4900-BAAE-DF1E06D6B7EA}"/>
    <cellStyle name="Normal 5 2 2 7 3" xfId="5607" xr:uid="{00000000-0005-0000-0000-000029180000}"/>
    <cellStyle name="Normal 5 2 2 7 3 2" xfId="14057" xr:uid="{C5A70D3A-9A92-44A2-ACAD-4488E2C3942D}"/>
    <cellStyle name="Normal 5 2 2 7 3 2 2" xfId="40231" xr:uid="{CD69BDD6-FC69-4248-9BDF-200FB40EC18D}"/>
    <cellStyle name="Normal 5 2 2 7 3 3" xfId="30952" xr:uid="{76390FB9-45C5-40C3-A3F3-3E3CD4EC27EF}"/>
    <cellStyle name="Normal 5 2 2 7 3 4" xfId="22504" xr:uid="{2C758769-F708-4958-BC95-40DE59E5569C}"/>
    <cellStyle name="Normal 5 2 2 7 4" xfId="9839" xr:uid="{963A6254-8737-4C52-947E-A6051E8E754A}"/>
    <cellStyle name="Normal 5 2 2 7 4 2" xfId="36014" xr:uid="{8AD1C649-C877-4BFD-B513-47CA3ECF9D0E}"/>
    <cellStyle name="Normal 5 2 2 7 5" xfId="26734" xr:uid="{4839E13A-3F36-4B68-9D2F-E00E0D28AC94}"/>
    <cellStyle name="Normal 5 2 2 7 6" xfId="18287" xr:uid="{43F9326B-8BA4-4759-87BD-382CE259607F}"/>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49CE17EE-C4B8-4930-B9C1-616C078A6534}"/>
    <cellStyle name="Normal 5 2 2 8 2 2 2 2" xfId="42789" xr:uid="{EAFCE2D2-043F-4C89-8E4D-4F845ABEA085}"/>
    <cellStyle name="Normal 5 2 2 8 2 2 3" xfId="33510" xr:uid="{19DC03D8-55BE-4F1E-888D-653BD4F2A98D}"/>
    <cellStyle name="Normal 5 2 2 8 2 2 4" xfId="25062" xr:uid="{F871301E-E186-4CF3-99E9-4504D1B2629F}"/>
    <cellStyle name="Normal 5 2 2 8 2 3" xfId="12397" xr:uid="{9EAFD14C-FE4E-4D1E-88FB-88766532EF8D}"/>
    <cellStyle name="Normal 5 2 2 8 2 3 2" xfId="38572" xr:uid="{45287F50-597D-4C31-B942-2E5A552B490D}"/>
    <cellStyle name="Normal 5 2 2 8 2 4" xfId="29292" xr:uid="{78233194-751F-43FC-BA5A-64E2A7362511}"/>
    <cellStyle name="Normal 5 2 2 8 2 5" xfId="20845" xr:uid="{D2422F16-9D17-4C11-AD54-BFB950C86974}"/>
    <cellStyle name="Normal 5 2 2 8 3" xfId="6020" xr:uid="{00000000-0005-0000-0000-00002D180000}"/>
    <cellStyle name="Normal 5 2 2 8 3 2" xfId="14470" xr:uid="{7A8D201D-E375-48BA-A6B5-412C118CEF84}"/>
    <cellStyle name="Normal 5 2 2 8 3 2 2" xfId="40644" xr:uid="{3EFBA2D6-37ED-4BF3-A987-9C56FDEF4279}"/>
    <cellStyle name="Normal 5 2 2 8 3 3" xfId="31365" xr:uid="{A7D6E485-9CE0-498F-A941-10C7AD16ECD4}"/>
    <cellStyle name="Normal 5 2 2 8 3 4" xfId="22917" xr:uid="{A39265EB-3D4B-4031-975E-8B275E48A898}"/>
    <cellStyle name="Normal 5 2 2 8 4" xfId="10252" xr:uid="{F850A4D7-8E21-42C9-926D-FF603D7D7506}"/>
    <cellStyle name="Normal 5 2 2 8 4 2" xfId="36427" xr:uid="{56CD4BB5-40D2-499F-99C8-C87727CBB5C9}"/>
    <cellStyle name="Normal 5 2 2 8 5" xfId="27147" xr:uid="{A6BDFAAE-005C-455A-B5F5-3B5D90AE587F}"/>
    <cellStyle name="Normal 5 2 2 8 6" xfId="18700" xr:uid="{2A0C8993-D237-403A-8D53-E802674D0F7B}"/>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2C6612EC-9422-4A22-B015-491686CAAB65}"/>
    <cellStyle name="Normal 5 2 2 9 2 2 2 2" xfId="43202" xr:uid="{F71177B1-84B9-4C2A-88EE-A1D3A2114EAF}"/>
    <cellStyle name="Normal 5 2 2 9 2 2 3" xfId="33923" xr:uid="{CBC32D0E-DAAE-4D30-A255-F818C7F2056E}"/>
    <cellStyle name="Normal 5 2 2 9 2 2 4" xfId="25475" xr:uid="{2CAF5C1D-AE7C-4B1A-BF71-7354F330F2FC}"/>
    <cellStyle name="Normal 5 2 2 9 2 3" xfId="12810" xr:uid="{5D96945B-7FE8-49E8-81A4-0A2F87DFDB92}"/>
    <cellStyle name="Normal 5 2 2 9 2 3 2" xfId="38985" xr:uid="{FCEA65C8-A9B2-459B-BB44-BA708F7286CC}"/>
    <cellStyle name="Normal 5 2 2 9 2 4" xfId="29705" xr:uid="{84B4BE7F-6A54-408F-A217-FC97463024A3}"/>
    <cellStyle name="Normal 5 2 2 9 2 5" xfId="21258" xr:uid="{D1F22D7A-62BA-447E-816C-915D1C0CC2C2}"/>
    <cellStyle name="Normal 5 2 2 9 3" xfId="6433" xr:uid="{00000000-0005-0000-0000-000031180000}"/>
    <cellStyle name="Normal 5 2 2 9 3 2" xfId="14883" xr:uid="{BBF6CF18-4C2B-446D-984A-56AA7DAA3326}"/>
    <cellStyle name="Normal 5 2 2 9 3 2 2" xfId="41057" xr:uid="{44610637-6EA0-44B7-95F5-8363D8B6085B}"/>
    <cellStyle name="Normal 5 2 2 9 3 3" xfId="31778" xr:uid="{499D6CBA-A34A-4A0B-8650-B31F9172AE14}"/>
    <cellStyle name="Normal 5 2 2 9 3 4" xfId="23330" xr:uid="{5FC8F7E0-826B-4C76-AB1C-155FA2C444A6}"/>
    <cellStyle name="Normal 5 2 2 9 4" xfId="10665" xr:uid="{78AE7D14-8044-4346-B0E7-A23A822DAC9B}"/>
    <cellStyle name="Normal 5 2 2 9 4 2" xfId="36840" xr:uid="{72A4925B-9AD5-45C2-A03A-C61EDA5C6CCB}"/>
    <cellStyle name="Normal 5 2 2 9 5" xfId="27560" xr:uid="{3B0DE664-E1C3-4C7E-A5DF-2FFFB3AE3958}"/>
    <cellStyle name="Normal 5 2 2 9 6" xfId="19113" xr:uid="{AC1E4BB7-9540-49B0-832F-12634D5C283B}"/>
    <cellStyle name="Normal 5 2 3" xfId="424" xr:uid="{00000000-0005-0000-0000-000032180000}"/>
    <cellStyle name="Normal 5 2 3 10" xfId="4797" xr:uid="{00000000-0005-0000-0000-000033180000}"/>
    <cellStyle name="Normal 5 2 3 10 2" xfId="13247" xr:uid="{DBFE3D3B-551A-4477-B547-2F0EC855CF52}"/>
    <cellStyle name="Normal 5 2 3 10 2 2" xfId="39421" xr:uid="{2F458712-9310-4CE0-899D-EF04E65860A2}"/>
    <cellStyle name="Normal 5 2 3 10 3" xfId="30142" xr:uid="{434E6C71-3A53-44D2-B152-4AFC9A3055FD}"/>
    <cellStyle name="Normal 5 2 3 10 4" xfId="21694" xr:uid="{CFCC739B-ED8F-4619-AC6C-CCC751C014A1}"/>
    <cellStyle name="Normal 5 2 3 11" xfId="9029" xr:uid="{076EACCE-19FC-46ED-B172-D136D1AD6E5E}"/>
    <cellStyle name="Normal 5 2 3 11 2" xfId="35204" xr:uid="{B1C221B5-37DB-40DB-AD6B-7DEDA069747F}"/>
    <cellStyle name="Normal 5 2 3 12" xfId="34371" xr:uid="{9B5FCFCC-F41B-49F5-AE2A-5B44461C10C2}"/>
    <cellStyle name="Normal 5 2 3 13" xfId="25924" xr:uid="{5C6544E4-E47C-4CE7-BAF0-7C5F2CDAAD6A}"/>
    <cellStyle name="Normal 5 2 3 14" xfId="17477" xr:uid="{0130935A-1622-4EFA-8333-5718F2BA73E8}"/>
    <cellStyle name="Normal 5 2 3 2" xfId="425" xr:uid="{00000000-0005-0000-0000-000034180000}"/>
    <cellStyle name="Normal 5 2 3 2 10" xfId="9030" xr:uid="{CFCC9745-5E92-45CF-976D-8BF6B2B8E338}"/>
    <cellStyle name="Normal 5 2 3 2 10 2" xfId="35205" xr:uid="{E815052E-B314-4179-8463-8662F24E4F90}"/>
    <cellStyle name="Normal 5 2 3 2 11" xfId="34372" xr:uid="{9D02B105-D550-42D3-B386-AFF6AF333CFD}"/>
    <cellStyle name="Normal 5 2 3 2 12" xfId="25925" xr:uid="{8DB443C9-199A-4D2A-9FF7-6AF24303E6BC}"/>
    <cellStyle name="Normal 5 2 3 2 13" xfId="17478" xr:uid="{76D5E8C1-8660-414C-8C01-D4A7DB8514D1}"/>
    <cellStyle name="Normal 5 2 3 2 2" xfId="426" xr:uid="{00000000-0005-0000-0000-000035180000}"/>
    <cellStyle name="Normal 5 2 3 2 2 10" xfId="34373" xr:uid="{2E5C98E8-E4FF-4B3D-8EBF-61FC9D10130C}"/>
    <cellStyle name="Normal 5 2 3 2 2 11" xfId="25926" xr:uid="{CAFCFA00-7904-4EC9-A4BF-76404A674149}"/>
    <cellStyle name="Normal 5 2 3 2 2 12" xfId="17479" xr:uid="{0DC5B4F9-2355-49D7-9EC9-DDCB123EAD7A}"/>
    <cellStyle name="Normal 5 2 3 2 2 2" xfId="427" xr:uid="{00000000-0005-0000-0000-000036180000}"/>
    <cellStyle name="Normal 5 2 3 2 2 2 10" xfId="25927" xr:uid="{63FC9B1B-4559-47F4-9DE3-3CF111493C9E}"/>
    <cellStyle name="Normal 5 2 3 2 2 2 11" xfId="17480" xr:uid="{E8C79D21-F964-422B-8C46-BC0514F2D6F7}"/>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3071DC29-5241-45DD-A856-CF5A1E9B6A30}"/>
    <cellStyle name="Normal 5 2 3 2 2 2 2 2 2 2 2" xfId="41982" xr:uid="{262F702D-F04D-41D6-AC0B-99AD1947FC60}"/>
    <cellStyle name="Normal 5 2 3 2 2 2 2 2 2 3" xfId="32703" xr:uid="{43ABCC78-2A0B-4F6D-939E-742CAB8EABD8}"/>
    <cellStyle name="Normal 5 2 3 2 2 2 2 2 2 4" xfId="24255" xr:uid="{D30E9053-E7BF-4901-BC54-A61660ED089D}"/>
    <cellStyle name="Normal 5 2 3 2 2 2 2 2 3" xfId="11590" xr:uid="{AE10D970-E2D3-47D9-8DE0-C279621F7A0A}"/>
    <cellStyle name="Normal 5 2 3 2 2 2 2 2 3 2" xfId="37765" xr:uid="{D3B5DD23-EDF7-4E25-9F16-41658F862ADA}"/>
    <cellStyle name="Normal 5 2 3 2 2 2 2 2 4" xfId="28485" xr:uid="{77702141-28E4-40E3-BE83-DDCDC5086A6C}"/>
    <cellStyle name="Normal 5 2 3 2 2 2 2 2 5" xfId="20038" xr:uid="{246F3896-0089-4323-BCA5-4F9E94461247}"/>
    <cellStyle name="Normal 5 2 3 2 2 2 2 3" xfId="5213" xr:uid="{00000000-0005-0000-0000-00003A180000}"/>
    <cellStyle name="Normal 5 2 3 2 2 2 2 3 2" xfId="13663" xr:uid="{01B04BC5-CBF7-4461-9067-AEE98C2CC802}"/>
    <cellStyle name="Normal 5 2 3 2 2 2 2 3 2 2" xfId="39837" xr:uid="{FF0D1379-A983-4786-9B9E-CD1D4172F2EA}"/>
    <cellStyle name="Normal 5 2 3 2 2 2 2 3 3" xfId="30558" xr:uid="{66BBC270-5354-4A79-9F25-3EBC2E97413F}"/>
    <cellStyle name="Normal 5 2 3 2 2 2 2 3 4" xfId="22110" xr:uid="{C9CBA6FF-467A-49B1-AAD4-98B3B4D874E2}"/>
    <cellStyle name="Normal 5 2 3 2 2 2 2 4" xfId="9445" xr:uid="{F17A799C-ECCC-4643-93F2-B3523513636E}"/>
    <cellStyle name="Normal 5 2 3 2 2 2 2 4 2" xfId="35620" xr:uid="{CEC4048C-3C03-467E-8048-CA7581AA1CE7}"/>
    <cellStyle name="Normal 5 2 3 2 2 2 2 5" xfId="34792" xr:uid="{DCE21415-053A-49BF-B432-1ADCA09715AA}"/>
    <cellStyle name="Normal 5 2 3 2 2 2 2 6" xfId="26340" xr:uid="{866679D3-1DB2-4262-AF96-DDB3B8C85DA5}"/>
    <cellStyle name="Normal 5 2 3 2 2 2 2 7" xfId="17893" xr:uid="{322DE2A9-EB74-4CFD-9B6A-D47BF81D183B}"/>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9024538A-F85B-4C0B-B323-78E331B811CF}"/>
    <cellStyle name="Normal 5 2 3 2 2 2 3 2 2 2 2" xfId="42395" xr:uid="{F25A8B6C-8A30-41E9-BEE4-FA81EE8C01CB}"/>
    <cellStyle name="Normal 5 2 3 2 2 2 3 2 2 3" xfId="33116" xr:uid="{EAC60C87-4414-4B4E-8F90-7568FA7D7D42}"/>
    <cellStyle name="Normal 5 2 3 2 2 2 3 2 2 4" xfId="24668" xr:uid="{96B28606-1209-4E5C-9570-457A55E578AC}"/>
    <cellStyle name="Normal 5 2 3 2 2 2 3 2 3" xfId="12003" xr:uid="{44F78D32-D5E6-4C26-B4E8-21A1CE407BD8}"/>
    <cellStyle name="Normal 5 2 3 2 2 2 3 2 3 2" xfId="38178" xr:uid="{A9DFC4D8-7F79-4F0D-8421-458241E84C27}"/>
    <cellStyle name="Normal 5 2 3 2 2 2 3 2 4" xfId="28898" xr:uid="{F5B483B2-8411-439E-9948-A4B230D4371B}"/>
    <cellStyle name="Normal 5 2 3 2 2 2 3 2 5" xfId="20451" xr:uid="{4C176130-9F5E-4F5F-B4B2-B7A159EC1D77}"/>
    <cellStyle name="Normal 5 2 3 2 2 2 3 3" xfId="5626" xr:uid="{00000000-0005-0000-0000-00003E180000}"/>
    <cellStyle name="Normal 5 2 3 2 2 2 3 3 2" xfId="14076" xr:uid="{E6B92F19-2F01-4A0F-A024-DFB5C87F98D9}"/>
    <cellStyle name="Normal 5 2 3 2 2 2 3 3 2 2" xfId="40250" xr:uid="{49043668-929C-4DCC-A1C8-C5BAAEF96264}"/>
    <cellStyle name="Normal 5 2 3 2 2 2 3 3 3" xfId="30971" xr:uid="{1A13DE56-0531-4895-817D-5E05F7A4DF56}"/>
    <cellStyle name="Normal 5 2 3 2 2 2 3 3 4" xfId="22523" xr:uid="{9B89F9F5-8513-4DC4-8F42-7CECF9CB52CF}"/>
    <cellStyle name="Normal 5 2 3 2 2 2 3 4" xfId="9858" xr:uid="{CD85E6F8-FBD1-4314-B6DD-71C44F4816C9}"/>
    <cellStyle name="Normal 5 2 3 2 2 2 3 4 2" xfId="36033" xr:uid="{3568F600-DC5E-49B5-AF12-55FCA3202DDA}"/>
    <cellStyle name="Normal 5 2 3 2 2 2 3 5" xfId="26753" xr:uid="{D44CAB49-7AC8-45A7-80AC-AF2705B6543D}"/>
    <cellStyle name="Normal 5 2 3 2 2 2 3 6" xfId="18306" xr:uid="{26EE76D0-AEB3-4CA7-8079-3EB6AC1CFDE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BD9533B2-86B2-42EC-827B-1887AB8A1ED7}"/>
    <cellStyle name="Normal 5 2 3 2 2 2 4 2 2 2 2" xfId="42808" xr:uid="{5884CB5A-365C-4CA5-B7CD-A040D8F93A53}"/>
    <cellStyle name="Normal 5 2 3 2 2 2 4 2 2 3" xfId="33529" xr:uid="{99DE956B-59A5-4D84-A0B3-79EDBED1535B}"/>
    <cellStyle name="Normal 5 2 3 2 2 2 4 2 2 4" xfId="25081" xr:uid="{CBAE6851-06EF-4106-827C-86104082B6D5}"/>
    <cellStyle name="Normal 5 2 3 2 2 2 4 2 3" xfId="12416" xr:uid="{6A974F4E-BF23-45FD-98B5-213BAF1AD801}"/>
    <cellStyle name="Normal 5 2 3 2 2 2 4 2 3 2" xfId="38591" xr:uid="{74709130-CB53-40A8-A25E-DE55A06708C3}"/>
    <cellStyle name="Normal 5 2 3 2 2 2 4 2 4" xfId="29311" xr:uid="{726F40A9-6E78-4488-AEAC-EAD1F836FEE0}"/>
    <cellStyle name="Normal 5 2 3 2 2 2 4 2 5" xfId="20864" xr:uid="{E8999E04-0F77-4B04-9F8A-8CFFB30A9EE6}"/>
    <cellStyle name="Normal 5 2 3 2 2 2 4 3" xfId="6039" xr:uid="{00000000-0005-0000-0000-000042180000}"/>
    <cellStyle name="Normal 5 2 3 2 2 2 4 3 2" xfId="14489" xr:uid="{B79C5279-2C5A-4E30-A295-7F7ECA4D7CF0}"/>
    <cellStyle name="Normal 5 2 3 2 2 2 4 3 2 2" xfId="40663" xr:uid="{F3C19C4D-6F47-4E8E-9022-80C2CF6FADAF}"/>
    <cellStyle name="Normal 5 2 3 2 2 2 4 3 3" xfId="31384" xr:uid="{91803428-96A0-41F4-8FA1-3C4C6067A107}"/>
    <cellStyle name="Normal 5 2 3 2 2 2 4 3 4" xfId="22936" xr:uid="{6C4DD4D9-5399-4606-875F-473E86A9B723}"/>
    <cellStyle name="Normal 5 2 3 2 2 2 4 4" xfId="10271" xr:uid="{1E5D4B89-BCCE-4861-96CE-EBCF15C9BFEB}"/>
    <cellStyle name="Normal 5 2 3 2 2 2 4 4 2" xfId="36446" xr:uid="{DF25665C-B0DF-4068-B5C5-948579D72A0E}"/>
    <cellStyle name="Normal 5 2 3 2 2 2 4 5" xfId="27166" xr:uid="{714180A9-BA2F-4EE0-8749-E860B15A8792}"/>
    <cellStyle name="Normal 5 2 3 2 2 2 4 6" xfId="18719" xr:uid="{FB2119DF-4082-4087-AF60-8ABC2751B6F6}"/>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F0EE00B5-4325-41BC-AE3E-DCB725246F74}"/>
    <cellStyle name="Normal 5 2 3 2 2 2 5 2 2 2 2" xfId="43221" xr:uid="{1A8270E7-8743-4F2B-8DFE-0AB2F0023CF5}"/>
    <cellStyle name="Normal 5 2 3 2 2 2 5 2 2 3" xfId="33942" xr:uid="{95ACA93A-9CE0-41DA-8BD4-4664DFFE07E4}"/>
    <cellStyle name="Normal 5 2 3 2 2 2 5 2 2 4" xfId="25494" xr:uid="{4A46C1C9-F031-476E-9DD1-1AC88BC59FFC}"/>
    <cellStyle name="Normal 5 2 3 2 2 2 5 2 3" xfId="12829" xr:uid="{9666664E-528D-419A-AEB2-2C5DEF8C6044}"/>
    <cellStyle name="Normal 5 2 3 2 2 2 5 2 3 2" xfId="39004" xr:uid="{6D1A17A4-639B-4CC8-9113-EF08113CE9C2}"/>
    <cellStyle name="Normal 5 2 3 2 2 2 5 2 4" xfId="29724" xr:uid="{3C0F47A1-50F5-4DC1-80C4-B2CA47AF069E}"/>
    <cellStyle name="Normal 5 2 3 2 2 2 5 2 5" xfId="21277" xr:uid="{0867D75E-3233-4014-87E7-BBA5BC95EBB6}"/>
    <cellStyle name="Normal 5 2 3 2 2 2 5 3" xfId="6452" xr:uid="{00000000-0005-0000-0000-000046180000}"/>
    <cellStyle name="Normal 5 2 3 2 2 2 5 3 2" xfId="14902" xr:uid="{FADCEE75-F0C4-4B9D-901D-7B568FA9FB5F}"/>
    <cellStyle name="Normal 5 2 3 2 2 2 5 3 2 2" xfId="41076" xr:uid="{2833FC16-9109-4AD5-9D3C-08BD8FBB8649}"/>
    <cellStyle name="Normal 5 2 3 2 2 2 5 3 3" xfId="31797" xr:uid="{E37A02A4-0BBF-40B2-9FF7-C6A4A69E2CFC}"/>
    <cellStyle name="Normal 5 2 3 2 2 2 5 3 4" xfId="23349" xr:uid="{E18014D9-6E0D-48B1-8534-BE452D2F9B39}"/>
    <cellStyle name="Normal 5 2 3 2 2 2 5 4" xfId="10684" xr:uid="{F302A193-6BC5-448B-8D14-2CCF548627C3}"/>
    <cellStyle name="Normal 5 2 3 2 2 2 5 4 2" xfId="36859" xr:uid="{08C76C81-7C43-4ADF-ACB9-E5F16745BD1C}"/>
    <cellStyle name="Normal 5 2 3 2 2 2 5 5" xfId="27579" xr:uid="{25BF5AC8-44EC-40A5-8C7B-997F60215EFD}"/>
    <cellStyle name="Normal 5 2 3 2 2 2 5 6" xfId="19132" xr:uid="{5BE34D9F-5EA9-4672-A19E-9040E08F27ED}"/>
    <cellStyle name="Normal 5 2 3 2 2 2 6" xfId="2582" xr:uid="{00000000-0005-0000-0000-000047180000}"/>
    <cellStyle name="Normal 5 2 3 2 2 2 6 2" xfId="6865" xr:uid="{00000000-0005-0000-0000-000048180000}"/>
    <cellStyle name="Normal 5 2 3 2 2 2 6 2 2" xfId="15315" xr:uid="{D373C6AA-C38C-4808-958D-602408E81262}"/>
    <cellStyle name="Normal 5 2 3 2 2 2 6 2 2 2" xfId="41489" xr:uid="{73F28C44-C1D5-468F-9F72-8E9070E7B248}"/>
    <cellStyle name="Normal 5 2 3 2 2 2 6 2 3" xfId="32210" xr:uid="{42A3D675-E30A-4D89-9276-12181ACC15D9}"/>
    <cellStyle name="Normal 5 2 3 2 2 2 6 2 4" xfId="23762" xr:uid="{41003BA7-DE5A-4DF7-9D33-F31AF285B5F5}"/>
    <cellStyle name="Normal 5 2 3 2 2 2 6 3" xfId="11097" xr:uid="{2749FD76-AEF8-42B8-8C66-B833B48E637C}"/>
    <cellStyle name="Normal 5 2 3 2 2 2 6 3 2" xfId="37272" xr:uid="{8E471650-5F19-40BB-AFCB-41CDB3E6662A}"/>
    <cellStyle name="Normal 5 2 3 2 2 2 6 4" xfId="27992" xr:uid="{1B5C09D4-DB0F-4B41-B30C-6DB4D3D5FE7E}"/>
    <cellStyle name="Normal 5 2 3 2 2 2 6 5" xfId="19545" xr:uid="{E167DBFD-72A1-4881-9802-E1EF4DFF650D}"/>
    <cellStyle name="Normal 5 2 3 2 2 2 7" xfId="4800" xr:uid="{00000000-0005-0000-0000-000049180000}"/>
    <cellStyle name="Normal 5 2 3 2 2 2 7 2" xfId="13250" xr:uid="{3D312D1C-4C57-44FB-AA5F-50C26330BA53}"/>
    <cellStyle name="Normal 5 2 3 2 2 2 7 2 2" xfId="39424" xr:uid="{67A4EE6E-1534-4732-BE9E-BC8AB6E769BE}"/>
    <cellStyle name="Normal 5 2 3 2 2 2 7 3" xfId="30145" xr:uid="{CCF97ED3-CF2D-4AE5-9742-BBA7949376C2}"/>
    <cellStyle name="Normal 5 2 3 2 2 2 7 4" xfId="21697" xr:uid="{9044C549-14A3-4299-9830-B1C35FBD1993}"/>
    <cellStyle name="Normal 5 2 3 2 2 2 8" xfId="9032" xr:uid="{D80CD175-8638-4D92-A7F4-E3B13CCFF9E1}"/>
    <cellStyle name="Normal 5 2 3 2 2 2 8 2" xfId="35207" xr:uid="{AB88AEEF-D8CB-4D55-B75F-E7F293FA881E}"/>
    <cellStyle name="Normal 5 2 3 2 2 2 9" xfId="34374" xr:uid="{8DF19894-8506-4564-93EA-D940EF181C12}"/>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53AD7D3D-860C-459E-9C37-68C440F91B63}"/>
    <cellStyle name="Normal 5 2 3 2 2 3 2 2 2 2" xfId="41981" xr:uid="{61366E34-A2A4-49FD-B9B8-F6248F4FAA28}"/>
    <cellStyle name="Normal 5 2 3 2 2 3 2 2 3" xfId="32702" xr:uid="{00FFE387-CFD7-481D-A9C1-E9EA8E2EC30F}"/>
    <cellStyle name="Normal 5 2 3 2 2 3 2 2 4" xfId="24254" xr:uid="{E417FA51-037C-4E2F-8E75-7F1F31F057BF}"/>
    <cellStyle name="Normal 5 2 3 2 2 3 2 3" xfId="11589" xr:uid="{F354C8E7-DD61-4E94-AFA8-22C4C7835286}"/>
    <cellStyle name="Normal 5 2 3 2 2 3 2 3 2" xfId="37764" xr:uid="{51546EB6-708F-409A-BAD5-022BAFA943ED}"/>
    <cellStyle name="Normal 5 2 3 2 2 3 2 4" xfId="28484" xr:uid="{4AD59BB2-C877-4803-8F0D-BDFD3AAC718B}"/>
    <cellStyle name="Normal 5 2 3 2 2 3 2 5" xfId="20037" xr:uid="{3784CD38-8A25-4AD0-8E45-955F753EE51A}"/>
    <cellStyle name="Normal 5 2 3 2 2 3 3" xfId="5212" xr:uid="{00000000-0005-0000-0000-00004D180000}"/>
    <cellStyle name="Normal 5 2 3 2 2 3 3 2" xfId="13662" xr:uid="{BC79672E-EE13-4873-86D8-F10D9789827A}"/>
    <cellStyle name="Normal 5 2 3 2 2 3 3 2 2" xfId="39836" xr:uid="{6A4E2008-4096-4EB3-9BEA-21CA4950CC41}"/>
    <cellStyle name="Normal 5 2 3 2 2 3 3 3" xfId="30557" xr:uid="{EEF28A4A-D881-4D96-AEA5-7117896E12EC}"/>
    <cellStyle name="Normal 5 2 3 2 2 3 3 4" xfId="22109" xr:uid="{AFF06134-ABEF-40F4-A0CB-B7C204E5FF71}"/>
    <cellStyle name="Normal 5 2 3 2 2 3 4" xfId="9444" xr:uid="{E82829A5-5733-4499-90B1-3584ABE3AD08}"/>
    <cellStyle name="Normal 5 2 3 2 2 3 4 2" xfId="35619" xr:uid="{A5D62129-A0E0-4F28-9572-CD2707B7D164}"/>
    <cellStyle name="Normal 5 2 3 2 2 3 5" xfId="34791" xr:uid="{A3F7E55D-B012-4DCF-A734-02ADDDF1C5EF}"/>
    <cellStyle name="Normal 5 2 3 2 2 3 6" xfId="26339" xr:uid="{F1DF6D07-A3B8-4CFD-9D8F-408C4ADDD4B4}"/>
    <cellStyle name="Normal 5 2 3 2 2 3 7" xfId="17892" xr:uid="{D5DF0692-31A1-406E-A19C-A1632E8979AA}"/>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79B7E9DF-7B22-4A58-9C63-EF8A62B12280}"/>
    <cellStyle name="Normal 5 2 3 2 2 4 2 2 2 2" xfId="42394" xr:uid="{7F404AC8-75D7-4BAF-8712-1B135DA07CB0}"/>
    <cellStyle name="Normal 5 2 3 2 2 4 2 2 3" xfId="33115" xr:uid="{4E6B8B10-8869-4AED-A243-3A2E678735A7}"/>
    <cellStyle name="Normal 5 2 3 2 2 4 2 2 4" xfId="24667" xr:uid="{151087FC-BBB4-40B0-8129-1583374B34CA}"/>
    <cellStyle name="Normal 5 2 3 2 2 4 2 3" xfId="12002" xr:uid="{ADF57262-E1BF-44AD-9216-ACBD018D0D8B}"/>
    <cellStyle name="Normal 5 2 3 2 2 4 2 3 2" xfId="38177" xr:uid="{54EA900B-AEC6-4AB7-8429-AA7C9773AEE4}"/>
    <cellStyle name="Normal 5 2 3 2 2 4 2 4" xfId="28897" xr:uid="{D63F7B3A-4893-418C-BCFB-AFBA63A1A82B}"/>
    <cellStyle name="Normal 5 2 3 2 2 4 2 5" xfId="20450" xr:uid="{58E2270B-9604-42C8-82F7-B84A60FEB169}"/>
    <cellStyle name="Normal 5 2 3 2 2 4 3" xfId="5625" xr:uid="{00000000-0005-0000-0000-000051180000}"/>
    <cellStyle name="Normal 5 2 3 2 2 4 3 2" xfId="14075" xr:uid="{3629DD74-06AC-488B-AD27-8D9E6CA491C3}"/>
    <cellStyle name="Normal 5 2 3 2 2 4 3 2 2" xfId="40249" xr:uid="{B49EEBC3-A449-4938-8EA0-22986BA209E0}"/>
    <cellStyle name="Normal 5 2 3 2 2 4 3 3" xfId="30970" xr:uid="{EE3BB9AB-B932-4887-BA8A-E9FBA7934232}"/>
    <cellStyle name="Normal 5 2 3 2 2 4 3 4" xfId="22522" xr:uid="{07CE2525-8664-437B-BFB7-1991D64DC50E}"/>
    <cellStyle name="Normal 5 2 3 2 2 4 4" xfId="9857" xr:uid="{62CB875F-A0B5-436B-87C0-C9739528B95E}"/>
    <cellStyle name="Normal 5 2 3 2 2 4 4 2" xfId="36032" xr:uid="{35E286F2-418A-4531-80B0-21C704484A04}"/>
    <cellStyle name="Normal 5 2 3 2 2 4 5" xfId="26752" xr:uid="{9729F892-DBD0-4A71-87EE-25FE1F1A9404}"/>
    <cellStyle name="Normal 5 2 3 2 2 4 6" xfId="18305" xr:uid="{059F8412-1A00-4628-95BE-02347ADA1D58}"/>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481636EF-2A0C-4F54-A7D4-E0D8392CF1FC}"/>
    <cellStyle name="Normal 5 2 3 2 2 5 2 2 2 2" xfId="42807" xr:uid="{018751E5-F54C-49C5-BF79-FF738D890C98}"/>
    <cellStyle name="Normal 5 2 3 2 2 5 2 2 3" xfId="33528" xr:uid="{A7F98554-A1E7-4689-BDBA-C26E6F58A71E}"/>
    <cellStyle name="Normal 5 2 3 2 2 5 2 2 4" xfId="25080" xr:uid="{8C03015B-6A6F-463A-A887-B439DE051417}"/>
    <cellStyle name="Normal 5 2 3 2 2 5 2 3" xfId="12415" xr:uid="{9B645C73-2F67-4C33-97C8-939CEC33A96A}"/>
    <cellStyle name="Normal 5 2 3 2 2 5 2 3 2" xfId="38590" xr:uid="{63EE6BA2-F768-407A-B7EB-8A9F390DF251}"/>
    <cellStyle name="Normal 5 2 3 2 2 5 2 4" xfId="29310" xr:uid="{8EC1782C-350D-4565-95D6-CC1162374513}"/>
    <cellStyle name="Normal 5 2 3 2 2 5 2 5" xfId="20863" xr:uid="{A3C7E260-BE76-4162-8030-DA46039D0B7F}"/>
    <cellStyle name="Normal 5 2 3 2 2 5 3" xfId="6038" xr:uid="{00000000-0005-0000-0000-000055180000}"/>
    <cellStyle name="Normal 5 2 3 2 2 5 3 2" xfId="14488" xr:uid="{4F210A07-D736-4CA4-AED6-8B42A8F7B4B0}"/>
    <cellStyle name="Normal 5 2 3 2 2 5 3 2 2" xfId="40662" xr:uid="{5838F992-56A0-4A20-9395-A95E851F1396}"/>
    <cellStyle name="Normal 5 2 3 2 2 5 3 3" xfId="31383" xr:uid="{504FA3B4-F2CF-4B2E-9AE1-6CEFB361BA8A}"/>
    <cellStyle name="Normal 5 2 3 2 2 5 3 4" xfId="22935" xr:uid="{8422D88D-59E5-483A-9376-BB57F2E1927A}"/>
    <cellStyle name="Normal 5 2 3 2 2 5 4" xfId="10270" xr:uid="{ADB506A4-02EE-4D1F-939B-5D79D9C9BA05}"/>
    <cellStyle name="Normal 5 2 3 2 2 5 4 2" xfId="36445" xr:uid="{7A03F73D-43AE-44E9-BC09-74ACFA73F72A}"/>
    <cellStyle name="Normal 5 2 3 2 2 5 5" xfId="27165" xr:uid="{2C4F593A-5C2E-4947-ABF3-B3B17EB15DC9}"/>
    <cellStyle name="Normal 5 2 3 2 2 5 6" xfId="18718" xr:uid="{10C8C569-01F8-4E1C-89C9-2483DC510017}"/>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870AAA6D-5893-4542-96FD-C4F696E62C6F}"/>
    <cellStyle name="Normal 5 2 3 2 2 6 2 2 2 2" xfId="43220" xr:uid="{2237D92E-C899-4E0E-A885-513C5A40B5DF}"/>
    <cellStyle name="Normal 5 2 3 2 2 6 2 2 3" xfId="33941" xr:uid="{83DFDA96-6248-4882-A365-6DBBE03A41A4}"/>
    <cellStyle name="Normal 5 2 3 2 2 6 2 2 4" xfId="25493" xr:uid="{94CB7B28-B30D-424C-B594-65E57EA87ADB}"/>
    <cellStyle name="Normal 5 2 3 2 2 6 2 3" xfId="12828" xr:uid="{B430B38B-85E6-4ADD-A0C7-73DB73E2EE5B}"/>
    <cellStyle name="Normal 5 2 3 2 2 6 2 3 2" xfId="39003" xr:uid="{6F7BC6C4-1A9A-43FD-B34C-320E3412FD88}"/>
    <cellStyle name="Normal 5 2 3 2 2 6 2 4" xfId="29723" xr:uid="{9D1A6F35-1BC8-4F11-967A-43112A814A98}"/>
    <cellStyle name="Normal 5 2 3 2 2 6 2 5" xfId="21276" xr:uid="{C290D5A9-4FB4-4446-94C0-77BE7CDFC4E0}"/>
    <cellStyle name="Normal 5 2 3 2 2 6 3" xfId="6451" xr:uid="{00000000-0005-0000-0000-000059180000}"/>
    <cellStyle name="Normal 5 2 3 2 2 6 3 2" xfId="14901" xr:uid="{7EAD1DE2-42EA-4F30-ADCA-FEFAF982BB7C}"/>
    <cellStyle name="Normal 5 2 3 2 2 6 3 2 2" xfId="41075" xr:uid="{B142DE07-CBDB-44B4-A842-0151EEB1405F}"/>
    <cellStyle name="Normal 5 2 3 2 2 6 3 3" xfId="31796" xr:uid="{299172E7-5A26-4466-95C0-B0D929A32FEF}"/>
    <cellStyle name="Normal 5 2 3 2 2 6 3 4" xfId="23348" xr:uid="{20CCC83C-2866-4BD2-AE6B-27C24E8967F2}"/>
    <cellStyle name="Normal 5 2 3 2 2 6 4" xfId="10683" xr:uid="{037601A2-33D6-48A3-A6B3-D2AC78B58A3A}"/>
    <cellStyle name="Normal 5 2 3 2 2 6 4 2" xfId="36858" xr:uid="{A5ECB7B9-8D6B-4116-9C73-AE705EE415BD}"/>
    <cellStyle name="Normal 5 2 3 2 2 6 5" xfId="27578" xr:uid="{ED18AB71-E4EB-4981-A407-C26F76458A51}"/>
    <cellStyle name="Normal 5 2 3 2 2 6 6" xfId="19131" xr:uid="{02D24212-923B-4299-86EE-6ACAD5406187}"/>
    <cellStyle name="Normal 5 2 3 2 2 7" xfId="2581" xr:uid="{00000000-0005-0000-0000-00005A180000}"/>
    <cellStyle name="Normal 5 2 3 2 2 7 2" xfId="6864" xr:uid="{00000000-0005-0000-0000-00005B180000}"/>
    <cellStyle name="Normal 5 2 3 2 2 7 2 2" xfId="15314" xr:uid="{740E884C-4BD1-4AB9-A7D5-88E651211970}"/>
    <cellStyle name="Normal 5 2 3 2 2 7 2 2 2" xfId="41488" xr:uid="{E55B7356-3FCF-4D39-9AE4-178110AAC3B1}"/>
    <cellStyle name="Normal 5 2 3 2 2 7 2 3" xfId="32209" xr:uid="{CBD9D153-086E-4419-8BC9-C4BB9652537A}"/>
    <cellStyle name="Normal 5 2 3 2 2 7 2 4" xfId="23761" xr:uid="{C18E65F5-1C66-4233-8805-5F04DDE9ACEC}"/>
    <cellStyle name="Normal 5 2 3 2 2 7 3" xfId="11096" xr:uid="{C2A34B9F-2657-40AF-87FA-12947016BA4F}"/>
    <cellStyle name="Normal 5 2 3 2 2 7 3 2" xfId="37271" xr:uid="{6C68E526-A1F4-4065-A9D9-7246445E10FD}"/>
    <cellStyle name="Normal 5 2 3 2 2 7 4" xfId="27991" xr:uid="{0594BBC1-C7FF-4DE0-A043-06977A34430C}"/>
    <cellStyle name="Normal 5 2 3 2 2 7 5" xfId="19544" xr:uid="{B1E69290-47DF-408F-A636-C4D0CEE117B9}"/>
    <cellStyle name="Normal 5 2 3 2 2 8" xfId="4799" xr:uid="{00000000-0005-0000-0000-00005C180000}"/>
    <cellStyle name="Normal 5 2 3 2 2 8 2" xfId="13249" xr:uid="{A344EFE1-49C4-4757-AA4C-326CFC6132D5}"/>
    <cellStyle name="Normal 5 2 3 2 2 8 2 2" xfId="39423" xr:uid="{B0012351-731C-4412-A8E9-04681CEE8FC3}"/>
    <cellStyle name="Normal 5 2 3 2 2 8 3" xfId="30144" xr:uid="{87C255A7-14FE-4ABD-A8A7-8D8B80A3AE1F}"/>
    <cellStyle name="Normal 5 2 3 2 2 8 4" xfId="21696" xr:uid="{04BB056D-A09C-47F6-85E6-0A938E9A2492}"/>
    <cellStyle name="Normal 5 2 3 2 2 9" xfId="9031" xr:uid="{7DFE060D-A372-4C7D-9FE6-EC60391924CB}"/>
    <cellStyle name="Normal 5 2 3 2 2 9 2" xfId="35206" xr:uid="{5C92477E-177C-4C18-ADCE-0381E3DDC58A}"/>
    <cellStyle name="Normal 5 2 3 2 3" xfId="428" xr:uid="{00000000-0005-0000-0000-00005D180000}"/>
    <cellStyle name="Normal 5 2 3 2 3 10" xfId="25928" xr:uid="{5640201C-3DC3-4014-B214-CAF7527C10B5}"/>
    <cellStyle name="Normal 5 2 3 2 3 11" xfId="17481" xr:uid="{5DDA96D2-43D1-4C9E-B67C-D2248C7DDE6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4A8BF3E3-7552-4392-A2A8-446AAB1B912A}"/>
    <cellStyle name="Normal 5 2 3 2 3 2 2 2 2 2" xfId="41983" xr:uid="{D66CD549-104A-43A6-8EAF-ED94605AD465}"/>
    <cellStyle name="Normal 5 2 3 2 3 2 2 2 3" xfId="32704" xr:uid="{3FC380A0-2C1A-447A-9342-72ECE1E6CF36}"/>
    <cellStyle name="Normal 5 2 3 2 3 2 2 2 4" xfId="24256" xr:uid="{E2410C4C-EAFB-4C91-8AF6-A755000C480E}"/>
    <cellStyle name="Normal 5 2 3 2 3 2 2 3" xfId="11591" xr:uid="{07DD2EB3-4FA1-4C70-95B3-0BFAD5E208E3}"/>
    <cellStyle name="Normal 5 2 3 2 3 2 2 3 2" xfId="37766" xr:uid="{E34D7D3B-2E29-497F-A8C6-484E70FE9827}"/>
    <cellStyle name="Normal 5 2 3 2 3 2 2 4" xfId="28486" xr:uid="{8DA657F2-5D19-40E1-AB22-B0088CC51D24}"/>
    <cellStyle name="Normal 5 2 3 2 3 2 2 5" xfId="20039" xr:uid="{09368246-D726-4566-8DB3-B926FB4F2DDC}"/>
    <cellStyle name="Normal 5 2 3 2 3 2 3" xfId="5214" xr:uid="{00000000-0005-0000-0000-000061180000}"/>
    <cellStyle name="Normal 5 2 3 2 3 2 3 2" xfId="13664" xr:uid="{6A26F5B7-FFA9-4F4A-BA75-462901A4CE37}"/>
    <cellStyle name="Normal 5 2 3 2 3 2 3 2 2" xfId="39838" xr:uid="{67F02BFF-1B25-4EE9-9324-AD2E02F58B10}"/>
    <cellStyle name="Normal 5 2 3 2 3 2 3 3" xfId="30559" xr:uid="{29C2EF27-43B7-4849-8720-E5CEE1265B8E}"/>
    <cellStyle name="Normal 5 2 3 2 3 2 3 4" xfId="22111" xr:uid="{E342D215-24FA-4CE0-A0BA-B71D97701BF2}"/>
    <cellStyle name="Normal 5 2 3 2 3 2 4" xfId="9446" xr:uid="{9CCD4DE1-584C-41D9-B6DB-A79666E42496}"/>
    <cellStyle name="Normal 5 2 3 2 3 2 4 2" xfId="35621" xr:uid="{E6D1E47F-729B-474E-B940-8251A6976466}"/>
    <cellStyle name="Normal 5 2 3 2 3 2 5" xfId="34793" xr:uid="{E09E74F2-95D1-4032-B5FB-464DA40B10CB}"/>
    <cellStyle name="Normal 5 2 3 2 3 2 6" xfId="26341" xr:uid="{0F77F39B-DE63-43AE-A347-E6C5034EDB5B}"/>
    <cellStyle name="Normal 5 2 3 2 3 2 7" xfId="17894" xr:uid="{D50C6AFC-7C05-4C4E-A3DE-BE469F5362DB}"/>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0E390C2E-2DED-4FF5-A6A3-6315DA5C2E09}"/>
    <cellStyle name="Normal 5 2 3 2 3 3 2 2 2 2" xfId="42396" xr:uid="{F39B5DEC-848C-4909-9BE4-599D5924C9B0}"/>
    <cellStyle name="Normal 5 2 3 2 3 3 2 2 3" xfId="33117" xr:uid="{F1448706-37DD-4CAF-B087-D430AE19BD75}"/>
    <cellStyle name="Normal 5 2 3 2 3 3 2 2 4" xfId="24669" xr:uid="{3098C5B1-280B-469D-B0A7-5A33E40D641B}"/>
    <cellStyle name="Normal 5 2 3 2 3 3 2 3" xfId="12004" xr:uid="{93DA0C42-3ACD-4E1D-8711-4BF27B411921}"/>
    <cellStyle name="Normal 5 2 3 2 3 3 2 3 2" xfId="38179" xr:uid="{E9AD11D3-8C08-4859-838A-15447167EBC1}"/>
    <cellStyle name="Normal 5 2 3 2 3 3 2 4" xfId="28899" xr:uid="{5615F033-D7F0-48E5-BBF3-BF17AF9F48DB}"/>
    <cellStyle name="Normal 5 2 3 2 3 3 2 5" xfId="20452" xr:uid="{07AAE173-0739-4D07-86AA-C3D9074E9F4B}"/>
    <cellStyle name="Normal 5 2 3 2 3 3 3" xfId="5627" xr:uid="{00000000-0005-0000-0000-000065180000}"/>
    <cellStyle name="Normal 5 2 3 2 3 3 3 2" xfId="14077" xr:uid="{0AEFF1F3-DABD-4D65-9884-EF199DB535F8}"/>
    <cellStyle name="Normal 5 2 3 2 3 3 3 2 2" xfId="40251" xr:uid="{AF2F4B1D-8791-4EAA-900C-D157B1AC9DD0}"/>
    <cellStyle name="Normal 5 2 3 2 3 3 3 3" xfId="30972" xr:uid="{631F5199-CC8B-42DF-8F0E-7AFBA9B60CA7}"/>
    <cellStyle name="Normal 5 2 3 2 3 3 3 4" xfId="22524" xr:uid="{FD7853FB-AD9B-47B6-99BE-3CD088F0A2D3}"/>
    <cellStyle name="Normal 5 2 3 2 3 3 4" xfId="9859" xr:uid="{85C54369-54AB-4998-AB93-59FF33ED76A8}"/>
    <cellStyle name="Normal 5 2 3 2 3 3 4 2" xfId="36034" xr:uid="{3829EB98-F4A4-4980-8E15-66437A68AB59}"/>
    <cellStyle name="Normal 5 2 3 2 3 3 5" xfId="26754" xr:uid="{EA39B128-4091-4E13-AC23-81478662756B}"/>
    <cellStyle name="Normal 5 2 3 2 3 3 6" xfId="18307" xr:uid="{710B1D3B-5168-4D26-ADDE-743123FCA123}"/>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AE717FB6-AC71-4721-AB9D-27BB88EA7531}"/>
    <cellStyle name="Normal 5 2 3 2 3 4 2 2 2 2" xfId="42809" xr:uid="{BDD37FCD-5815-4742-9871-C8A402C7A4AF}"/>
    <cellStyle name="Normal 5 2 3 2 3 4 2 2 3" xfId="33530" xr:uid="{1A1F5134-C1F1-430E-996F-422208EDDACE}"/>
    <cellStyle name="Normal 5 2 3 2 3 4 2 2 4" xfId="25082" xr:uid="{BDADCDA2-0C69-453E-9FAA-5E8D91860691}"/>
    <cellStyle name="Normal 5 2 3 2 3 4 2 3" xfId="12417" xr:uid="{34BCB0C1-D54C-485A-AA7F-61A6AD002758}"/>
    <cellStyle name="Normal 5 2 3 2 3 4 2 3 2" xfId="38592" xr:uid="{18255362-9190-4A06-8E16-86F2E7998300}"/>
    <cellStyle name="Normal 5 2 3 2 3 4 2 4" xfId="29312" xr:uid="{AC6491D4-7C21-418D-A8A6-6A86158C0677}"/>
    <cellStyle name="Normal 5 2 3 2 3 4 2 5" xfId="20865" xr:uid="{260D3F8C-D7D0-43F2-8F78-0A9AE480FE05}"/>
    <cellStyle name="Normal 5 2 3 2 3 4 3" xfId="6040" xr:uid="{00000000-0005-0000-0000-000069180000}"/>
    <cellStyle name="Normal 5 2 3 2 3 4 3 2" xfId="14490" xr:uid="{6BDE4DEC-C77F-4367-993B-C6FB55C3E8CF}"/>
    <cellStyle name="Normal 5 2 3 2 3 4 3 2 2" xfId="40664" xr:uid="{D8930417-55B6-497D-B60A-E73F9B351D1D}"/>
    <cellStyle name="Normal 5 2 3 2 3 4 3 3" xfId="31385" xr:uid="{252A2612-86C4-4C6C-9140-0E95B454C2CD}"/>
    <cellStyle name="Normal 5 2 3 2 3 4 3 4" xfId="22937" xr:uid="{D2659FD0-B9FF-4EBE-9B9C-FC77070ADA90}"/>
    <cellStyle name="Normal 5 2 3 2 3 4 4" xfId="10272" xr:uid="{F0EBE933-4F73-47B2-8EAF-9D279A414D45}"/>
    <cellStyle name="Normal 5 2 3 2 3 4 4 2" xfId="36447" xr:uid="{DABD7C9A-391D-4C00-ACDC-BA900DB80697}"/>
    <cellStyle name="Normal 5 2 3 2 3 4 5" xfId="27167" xr:uid="{096AE34F-0207-4FED-89C9-4170908B6643}"/>
    <cellStyle name="Normal 5 2 3 2 3 4 6" xfId="18720" xr:uid="{E5DC35F0-7648-427B-A6E8-DC6210D604C2}"/>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C890C21F-14CD-4D04-9FD7-69B2449AED51}"/>
    <cellStyle name="Normal 5 2 3 2 3 5 2 2 2 2" xfId="43222" xr:uid="{FE01ED08-DD17-4ACC-9BE4-9ECDF3EFC4F0}"/>
    <cellStyle name="Normal 5 2 3 2 3 5 2 2 3" xfId="33943" xr:uid="{C9A52A12-5394-4F7E-AFD9-9AD1D08EC0AB}"/>
    <cellStyle name="Normal 5 2 3 2 3 5 2 2 4" xfId="25495" xr:uid="{6C20A91A-BD77-4351-8B3D-7A47E04389B3}"/>
    <cellStyle name="Normal 5 2 3 2 3 5 2 3" xfId="12830" xr:uid="{916FCB92-C690-4418-B33B-F139730D7827}"/>
    <cellStyle name="Normal 5 2 3 2 3 5 2 3 2" xfId="39005" xr:uid="{3AA6288A-737A-45E0-95F2-CE0080415D24}"/>
    <cellStyle name="Normal 5 2 3 2 3 5 2 4" xfId="29725" xr:uid="{19373417-77AA-4E37-87BD-5076BB0EB946}"/>
    <cellStyle name="Normal 5 2 3 2 3 5 2 5" xfId="21278" xr:uid="{D9AE585D-7A88-442A-BB47-4DD7DCE2F8AE}"/>
    <cellStyle name="Normal 5 2 3 2 3 5 3" xfId="6453" xr:uid="{00000000-0005-0000-0000-00006D180000}"/>
    <cellStyle name="Normal 5 2 3 2 3 5 3 2" xfId="14903" xr:uid="{33ACC9DE-7462-44FB-BB42-F4A5B02ED0D4}"/>
    <cellStyle name="Normal 5 2 3 2 3 5 3 2 2" xfId="41077" xr:uid="{12874259-BD4E-44CA-AC22-DD8DAF339777}"/>
    <cellStyle name="Normal 5 2 3 2 3 5 3 3" xfId="31798" xr:uid="{8A0B9AF8-3049-4D33-A47E-5D64536B4321}"/>
    <cellStyle name="Normal 5 2 3 2 3 5 3 4" xfId="23350" xr:uid="{F49EC3E8-CED6-4287-A3FC-EDC9B87C000A}"/>
    <cellStyle name="Normal 5 2 3 2 3 5 4" xfId="10685" xr:uid="{6111D954-B20C-4336-ACE2-BACA607D7C84}"/>
    <cellStyle name="Normal 5 2 3 2 3 5 4 2" xfId="36860" xr:uid="{364494BB-F78A-4068-8CE6-840DA804C874}"/>
    <cellStyle name="Normal 5 2 3 2 3 5 5" xfId="27580" xr:uid="{653B23BA-F3FD-46BD-A1C4-4504FE70172D}"/>
    <cellStyle name="Normal 5 2 3 2 3 5 6" xfId="19133" xr:uid="{7DC2A8F7-2537-4601-BF33-E9F03D6CACB6}"/>
    <cellStyle name="Normal 5 2 3 2 3 6" xfId="2583" xr:uid="{00000000-0005-0000-0000-00006E180000}"/>
    <cellStyle name="Normal 5 2 3 2 3 6 2" xfId="6866" xr:uid="{00000000-0005-0000-0000-00006F180000}"/>
    <cellStyle name="Normal 5 2 3 2 3 6 2 2" xfId="15316" xr:uid="{82396AE8-4EE5-4D0F-AAAD-47ED0E557CAE}"/>
    <cellStyle name="Normal 5 2 3 2 3 6 2 2 2" xfId="41490" xr:uid="{B4EDB685-27E0-4F4E-AC90-8A1DF6D938C7}"/>
    <cellStyle name="Normal 5 2 3 2 3 6 2 3" xfId="32211" xr:uid="{A9459AA4-74AA-482D-AED1-A959FE413DDD}"/>
    <cellStyle name="Normal 5 2 3 2 3 6 2 4" xfId="23763" xr:uid="{439D8CC5-8714-4E8A-8883-EBC124D43B19}"/>
    <cellStyle name="Normal 5 2 3 2 3 6 3" xfId="11098" xr:uid="{F597E4BF-C3FB-44B5-89A1-AFEA20851FA3}"/>
    <cellStyle name="Normal 5 2 3 2 3 6 3 2" xfId="37273" xr:uid="{5BE6D1F3-B6A2-4054-AA52-97563BACB052}"/>
    <cellStyle name="Normal 5 2 3 2 3 6 4" xfId="27993" xr:uid="{8E95B097-08F5-4554-A9B8-3904987135F4}"/>
    <cellStyle name="Normal 5 2 3 2 3 6 5" xfId="19546" xr:uid="{45266559-388F-4996-B51A-0AE85BAF0363}"/>
    <cellStyle name="Normal 5 2 3 2 3 7" xfId="4801" xr:uid="{00000000-0005-0000-0000-000070180000}"/>
    <cellStyle name="Normal 5 2 3 2 3 7 2" xfId="13251" xr:uid="{CF46E586-A56D-4381-A334-8E651CAF365B}"/>
    <cellStyle name="Normal 5 2 3 2 3 7 2 2" xfId="39425" xr:uid="{2CBCE6BA-45EA-422B-976C-917150CA378F}"/>
    <cellStyle name="Normal 5 2 3 2 3 7 3" xfId="30146" xr:uid="{AF19C6B7-F572-4BE7-A3B6-4814737F0CD0}"/>
    <cellStyle name="Normal 5 2 3 2 3 7 4" xfId="21698" xr:uid="{6C962A98-C864-4F6F-945F-99A62F658FA1}"/>
    <cellStyle name="Normal 5 2 3 2 3 8" xfId="9033" xr:uid="{AB3D08EE-CB19-4D1B-BDB4-F1FB3EDCB30A}"/>
    <cellStyle name="Normal 5 2 3 2 3 8 2" xfId="35208" xr:uid="{3F3CC7DE-CD10-4C47-BCE5-A5FA8E686E6B}"/>
    <cellStyle name="Normal 5 2 3 2 3 9" xfId="34375" xr:uid="{81EC0CB3-0B54-4D16-9F81-2FBFDF5A9169}"/>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E355C7A9-4E63-4149-883B-513076B12BE4}"/>
    <cellStyle name="Normal 5 2 3 2 4 2 2 2 2" xfId="41980" xr:uid="{07FEA849-1D1B-4D49-B920-0DA5E0477228}"/>
    <cellStyle name="Normal 5 2 3 2 4 2 2 3" xfId="32701" xr:uid="{3E8E6916-DFD2-498D-91F2-EBD4CEFC125C}"/>
    <cellStyle name="Normal 5 2 3 2 4 2 2 4" xfId="24253" xr:uid="{09D3CD40-2CA7-41A2-9167-0B552157D6E1}"/>
    <cellStyle name="Normal 5 2 3 2 4 2 3" xfId="11588" xr:uid="{94C2F6C0-1B7E-462B-B397-D52C79DF58DC}"/>
    <cellStyle name="Normal 5 2 3 2 4 2 3 2" xfId="37763" xr:uid="{6519B3D4-4EC9-4233-B225-8D9BB6774232}"/>
    <cellStyle name="Normal 5 2 3 2 4 2 4" xfId="28483" xr:uid="{1D90C7E7-0527-48B0-AF4C-C06F1FDE212E}"/>
    <cellStyle name="Normal 5 2 3 2 4 2 5" xfId="20036" xr:uid="{3686B8C4-1F72-4D86-9CB4-55BB99AE1A1C}"/>
    <cellStyle name="Normal 5 2 3 2 4 3" xfId="5211" xr:uid="{00000000-0005-0000-0000-000074180000}"/>
    <cellStyle name="Normal 5 2 3 2 4 3 2" xfId="13661" xr:uid="{376EC1AA-F1AB-4016-B9EB-49318123CA8A}"/>
    <cellStyle name="Normal 5 2 3 2 4 3 2 2" xfId="39835" xr:uid="{05D55D9D-B155-4A77-BA48-B5877E423B62}"/>
    <cellStyle name="Normal 5 2 3 2 4 3 3" xfId="30556" xr:uid="{118B8C21-33B7-418D-A6ED-D9E4DFA1BB9A}"/>
    <cellStyle name="Normal 5 2 3 2 4 3 4" xfId="22108" xr:uid="{BACB3C58-EC59-46AC-87E2-5567CD886E51}"/>
    <cellStyle name="Normal 5 2 3 2 4 4" xfId="9443" xr:uid="{B950F51B-07DE-4E85-AC85-F66FC75979ED}"/>
    <cellStyle name="Normal 5 2 3 2 4 4 2" xfId="35618" xr:uid="{3B1B6830-FF55-452B-BDF6-D6BBF0F9DEA0}"/>
    <cellStyle name="Normal 5 2 3 2 4 5" xfId="34790" xr:uid="{8CA58E5B-E896-4DCC-9543-C2C1F0C81A2C}"/>
    <cellStyle name="Normal 5 2 3 2 4 6" xfId="26338" xr:uid="{B25E6030-C3CE-4F27-B3B8-576615E7D9C7}"/>
    <cellStyle name="Normal 5 2 3 2 4 7" xfId="17891" xr:uid="{22821E6A-5C4D-47A1-B7ED-CE1D3E014491}"/>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E0242A17-03FE-4724-9D69-A5971BDC6B50}"/>
    <cellStyle name="Normal 5 2 3 2 5 2 2 2 2" xfId="42393" xr:uid="{3D79A5AE-A8F2-4440-8A07-81420C3E2C92}"/>
    <cellStyle name="Normal 5 2 3 2 5 2 2 3" xfId="33114" xr:uid="{0EE85EB0-6899-49B5-BFB7-0BEA71B1EEBF}"/>
    <cellStyle name="Normal 5 2 3 2 5 2 2 4" xfId="24666" xr:uid="{06D4C300-1706-4AF1-804E-9CC27D9C50B1}"/>
    <cellStyle name="Normal 5 2 3 2 5 2 3" xfId="12001" xr:uid="{7050161C-517F-4690-8D9B-8A72108265B9}"/>
    <cellStyle name="Normal 5 2 3 2 5 2 3 2" xfId="38176" xr:uid="{D77F1062-1AE3-4064-BE7B-9177218041EA}"/>
    <cellStyle name="Normal 5 2 3 2 5 2 4" xfId="28896" xr:uid="{07117BEB-6C35-469E-A342-064E5D4C0F9B}"/>
    <cellStyle name="Normal 5 2 3 2 5 2 5" xfId="20449" xr:uid="{96A0E8C5-EB6C-4D31-84DB-37441648C6F3}"/>
    <cellStyle name="Normal 5 2 3 2 5 3" xfId="5624" xr:uid="{00000000-0005-0000-0000-000078180000}"/>
    <cellStyle name="Normal 5 2 3 2 5 3 2" xfId="14074" xr:uid="{9E303894-2AC2-450F-8447-6509092905C8}"/>
    <cellStyle name="Normal 5 2 3 2 5 3 2 2" xfId="40248" xr:uid="{1B494C81-1B5C-422E-8E26-4F74399BC985}"/>
    <cellStyle name="Normal 5 2 3 2 5 3 3" xfId="30969" xr:uid="{B7404BFB-28C7-4DC4-9FA7-D6E486CC711A}"/>
    <cellStyle name="Normal 5 2 3 2 5 3 4" xfId="22521" xr:uid="{534FBAD7-5684-4738-BDFA-33180A276904}"/>
    <cellStyle name="Normal 5 2 3 2 5 4" xfId="9856" xr:uid="{257D0F4A-C928-428D-BC30-3B2E4A585C53}"/>
    <cellStyle name="Normal 5 2 3 2 5 4 2" xfId="36031" xr:uid="{BC5AA9F2-A299-4CC7-B6FA-A223BD9EFDF4}"/>
    <cellStyle name="Normal 5 2 3 2 5 5" xfId="26751" xr:uid="{1104A23A-DABD-40BD-A970-4296691FAA53}"/>
    <cellStyle name="Normal 5 2 3 2 5 6" xfId="18304" xr:uid="{C8502270-6306-4C85-8E39-19FCEB24714E}"/>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B6F785F8-4E7D-4236-9DF4-FF2F48D1C686}"/>
    <cellStyle name="Normal 5 2 3 2 6 2 2 2 2" xfId="42806" xr:uid="{40681228-58AE-4FFA-805C-3A954C60254D}"/>
    <cellStyle name="Normal 5 2 3 2 6 2 2 3" xfId="33527" xr:uid="{9458DE92-D107-43EC-88DD-1505A2E9598E}"/>
    <cellStyle name="Normal 5 2 3 2 6 2 2 4" xfId="25079" xr:uid="{37737824-B0EE-4B3A-BB2D-6C9D581FC1D5}"/>
    <cellStyle name="Normal 5 2 3 2 6 2 3" xfId="12414" xr:uid="{5254CFB8-1FCA-48FF-82F0-5365BD085C3F}"/>
    <cellStyle name="Normal 5 2 3 2 6 2 3 2" xfId="38589" xr:uid="{67080C1C-F81B-43B7-A709-62A0C3F9C2B0}"/>
    <cellStyle name="Normal 5 2 3 2 6 2 4" xfId="29309" xr:uid="{D2E22E02-ADE3-4AB9-9905-8233201B8946}"/>
    <cellStyle name="Normal 5 2 3 2 6 2 5" xfId="20862" xr:uid="{8FBABFA4-C57B-4F1B-9608-16A021012B63}"/>
    <cellStyle name="Normal 5 2 3 2 6 3" xfId="6037" xr:uid="{00000000-0005-0000-0000-00007C180000}"/>
    <cellStyle name="Normal 5 2 3 2 6 3 2" xfId="14487" xr:uid="{73948D01-4647-46D9-8DAD-8B1C58A3CD56}"/>
    <cellStyle name="Normal 5 2 3 2 6 3 2 2" xfId="40661" xr:uid="{A0606BC9-1A6D-47CE-B9A4-36EE79331F2F}"/>
    <cellStyle name="Normal 5 2 3 2 6 3 3" xfId="31382" xr:uid="{8FAC947E-A475-4A56-88A7-534DFE5E98E0}"/>
    <cellStyle name="Normal 5 2 3 2 6 3 4" xfId="22934" xr:uid="{E6D3040E-BCB9-42C3-88BC-3BCE7C9F379D}"/>
    <cellStyle name="Normal 5 2 3 2 6 4" xfId="10269" xr:uid="{3CD8F1F6-0C4D-494E-8A9F-565319DF6BC9}"/>
    <cellStyle name="Normal 5 2 3 2 6 4 2" xfId="36444" xr:uid="{451552FF-C0A1-40E7-BF8C-EB179C3587B8}"/>
    <cellStyle name="Normal 5 2 3 2 6 5" xfId="27164" xr:uid="{CE493844-DEC0-4052-BE36-22C4653A2F63}"/>
    <cellStyle name="Normal 5 2 3 2 6 6" xfId="18717" xr:uid="{CF341802-60C1-4757-8D0C-DA11551F302F}"/>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C908B42A-6042-46AE-812D-8D20752D59DE}"/>
    <cellStyle name="Normal 5 2 3 2 7 2 2 2 2" xfId="43219" xr:uid="{3A3D4BEF-724B-4912-A64B-D006ACE3262E}"/>
    <cellStyle name="Normal 5 2 3 2 7 2 2 3" xfId="33940" xr:uid="{328D537D-F23F-4E29-8FC3-503765563E41}"/>
    <cellStyle name="Normal 5 2 3 2 7 2 2 4" xfId="25492" xr:uid="{A3031C07-560B-4C31-9FC6-9D484F195C61}"/>
    <cellStyle name="Normal 5 2 3 2 7 2 3" xfId="12827" xr:uid="{C4C5B7DB-2027-4D30-9877-DC46C9456001}"/>
    <cellStyle name="Normal 5 2 3 2 7 2 3 2" xfId="39002" xr:uid="{E3DC4C7F-0D18-4829-BBBE-383929B80D1B}"/>
    <cellStyle name="Normal 5 2 3 2 7 2 4" xfId="29722" xr:uid="{5AF04B83-59D5-416E-BF12-9B8C11F1212D}"/>
    <cellStyle name="Normal 5 2 3 2 7 2 5" xfId="21275" xr:uid="{93E32647-9BB3-499E-B8F7-7C5E392E0DAD}"/>
    <cellStyle name="Normal 5 2 3 2 7 3" xfId="6450" xr:uid="{00000000-0005-0000-0000-000080180000}"/>
    <cellStyle name="Normal 5 2 3 2 7 3 2" xfId="14900" xr:uid="{53AB5683-0580-4BAA-8F09-DCE5C26F019A}"/>
    <cellStyle name="Normal 5 2 3 2 7 3 2 2" xfId="41074" xr:uid="{41C4F387-6917-4CBE-AFDA-7F563330E64B}"/>
    <cellStyle name="Normal 5 2 3 2 7 3 3" xfId="31795" xr:uid="{8BBDBBF3-28DE-4768-9C61-57DF73EDEE4D}"/>
    <cellStyle name="Normal 5 2 3 2 7 3 4" xfId="23347" xr:uid="{0E206A1C-62CD-456F-B907-203B614A2428}"/>
    <cellStyle name="Normal 5 2 3 2 7 4" xfId="10682" xr:uid="{A82C7953-5E2A-47F7-9FFA-838719227461}"/>
    <cellStyle name="Normal 5 2 3 2 7 4 2" xfId="36857" xr:uid="{D4371E71-2606-4745-B285-33883E0E15C2}"/>
    <cellStyle name="Normal 5 2 3 2 7 5" xfId="27577" xr:uid="{EEEA3361-0F2D-41E8-AA32-FCA859B55113}"/>
    <cellStyle name="Normal 5 2 3 2 7 6" xfId="19130" xr:uid="{EDC557B1-903E-4249-A68D-CEED8AA430DE}"/>
    <cellStyle name="Normal 5 2 3 2 8" xfId="2580" xr:uid="{00000000-0005-0000-0000-000081180000}"/>
    <cellStyle name="Normal 5 2 3 2 8 2" xfId="6863" xr:uid="{00000000-0005-0000-0000-000082180000}"/>
    <cellStyle name="Normal 5 2 3 2 8 2 2" xfId="15313" xr:uid="{53408D87-3240-4F3D-AC5F-F33CB534D468}"/>
    <cellStyle name="Normal 5 2 3 2 8 2 2 2" xfId="41487" xr:uid="{E15BE918-7F4E-4BCA-9C94-F8A89BC14537}"/>
    <cellStyle name="Normal 5 2 3 2 8 2 3" xfId="32208" xr:uid="{700C6B3D-AB7A-4F7A-9FE3-6ED35DA74C56}"/>
    <cellStyle name="Normal 5 2 3 2 8 2 4" xfId="23760" xr:uid="{037A34F9-17BE-4D5F-86E6-27A7E1D942F9}"/>
    <cellStyle name="Normal 5 2 3 2 8 3" xfId="11095" xr:uid="{2C423598-D691-4F5E-A36B-0E2C84E412E0}"/>
    <cellStyle name="Normal 5 2 3 2 8 3 2" xfId="37270" xr:uid="{D1BEA3E1-A48E-4269-95BE-F7A45498566F}"/>
    <cellStyle name="Normal 5 2 3 2 8 4" xfId="27990" xr:uid="{1E39F397-8245-440C-963E-6C74BC541D02}"/>
    <cellStyle name="Normal 5 2 3 2 8 5" xfId="19543" xr:uid="{81968BE6-C500-4D25-AF5A-59ABA842D17F}"/>
    <cellStyle name="Normal 5 2 3 2 9" xfId="4798" xr:uid="{00000000-0005-0000-0000-000083180000}"/>
    <cellStyle name="Normal 5 2 3 2 9 2" xfId="13248" xr:uid="{320A44AC-90F2-4001-BCC1-C0D348EC50C4}"/>
    <cellStyle name="Normal 5 2 3 2 9 2 2" xfId="39422" xr:uid="{69A369EA-158F-4C7A-ADAE-EB4E3784DF54}"/>
    <cellStyle name="Normal 5 2 3 2 9 3" xfId="30143" xr:uid="{8D8052CF-0B49-4B30-9F7A-084645130323}"/>
    <cellStyle name="Normal 5 2 3 2 9 4" xfId="21695" xr:uid="{44826B03-6527-4E3C-B233-7E588151CE3E}"/>
    <cellStyle name="Normal 5 2 3 3" xfId="429" xr:uid="{00000000-0005-0000-0000-000084180000}"/>
    <cellStyle name="Normal 5 2 3 3 10" xfId="34376" xr:uid="{1B592AF8-242C-460F-86CF-F47E3685AB37}"/>
    <cellStyle name="Normal 5 2 3 3 11" xfId="25929" xr:uid="{C677DD5A-C68D-414C-84A1-81F894F6C233}"/>
    <cellStyle name="Normal 5 2 3 3 12" xfId="17482" xr:uid="{7FDA0768-1E9B-49A7-BD23-1D50F38F86A7}"/>
    <cellStyle name="Normal 5 2 3 3 2" xfId="430" xr:uid="{00000000-0005-0000-0000-000085180000}"/>
    <cellStyle name="Normal 5 2 3 3 2 10" xfId="25930" xr:uid="{F3B67D02-4CBE-4E68-9CE3-C31DCE302B59}"/>
    <cellStyle name="Normal 5 2 3 3 2 11" xfId="17483" xr:uid="{84307E24-A28A-4CA7-BFBF-4C799355C5B8}"/>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B718603B-008A-46D8-8075-DF0B17192C85}"/>
    <cellStyle name="Normal 5 2 3 3 2 2 2 2 2 2" xfId="41985" xr:uid="{A415D6B9-BC76-4129-B187-C278286AA65C}"/>
    <cellStyle name="Normal 5 2 3 3 2 2 2 2 3" xfId="32706" xr:uid="{A6065E8C-796A-4A76-8A68-81CD70C4AB97}"/>
    <cellStyle name="Normal 5 2 3 3 2 2 2 2 4" xfId="24258" xr:uid="{9589440D-EEDF-4E0C-BFFF-BCDA91350298}"/>
    <cellStyle name="Normal 5 2 3 3 2 2 2 3" xfId="11593" xr:uid="{269DDC04-7324-41E3-8922-0C86F6E9DB59}"/>
    <cellStyle name="Normal 5 2 3 3 2 2 2 3 2" xfId="37768" xr:uid="{C9FF9CB7-8AE0-4EE1-B3DC-999158A56283}"/>
    <cellStyle name="Normal 5 2 3 3 2 2 2 4" xfId="28488" xr:uid="{C3DF917E-0A14-4965-AB68-7B08C7ADBCC2}"/>
    <cellStyle name="Normal 5 2 3 3 2 2 2 5" xfId="20041" xr:uid="{FBA064D1-71DC-4299-80A3-B3DE90B21107}"/>
    <cellStyle name="Normal 5 2 3 3 2 2 3" xfId="5216" xr:uid="{00000000-0005-0000-0000-000089180000}"/>
    <cellStyle name="Normal 5 2 3 3 2 2 3 2" xfId="13666" xr:uid="{14B9FF43-1AD8-4D6B-8227-ED71913CB2D0}"/>
    <cellStyle name="Normal 5 2 3 3 2 2 3 2 2" xfId="39840" xr:uid="{CA6F57C9-9DC8-497D-9705-491B036FC854}"/>
    <cellStyle name="Normal 5 2 3 3 2 2 3 3" xfId="30561" xr:uid="{AF70186C-B0EE-4737-880A-AD85A7DEB38F}"/>
    <cellStyle name="Normal 5 2 3 3 2 2 3 4" xfId="22113" xr:uid="{0525CB64-B3EF-4209-915B-5E0EC8CDEA26}"/>
    <cellStyle name="Normal 5 2 3 3 2 2 4" xfId="9448" xr:uid="{12CCCBC4-1A84-4E8E-A3C2-F9EB887852FF}"/>
    <cellStyle name="Normal 5 2 3 3 2 2 4 2" xfId="35623" xr:uid="{2D411D1A-257F-489B-BC5F-5321263F9FE8}"/>
    <cellStyle name="Normal 5 2 3 3 2 2 5" xfId="34795" xr:uid="{18491D5B-1E2D-4BF1-A799-7745494A7C0C}"/>
    <cellStyle name="Normal 5 2 3 3 2 2 6" xfId="26343" xr:uid="{43F08A4A-E29D-4AFA-A884-F830F7A90721}"/>
    <cellStyle name="Normal 5 2 3 3 2 2 7" xfId="17896" xr:uid="{7B1A4A8C-F783-4E7B-9F19-C2DE9ADD126B}"/>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CAF234A2-1946-4F07-8087-1025FA7C0441}"/>
    <cellStyle name="Normal 5 2 3 3 2 3 2 2 2 2" xfId="42398" xr:uid="{8EB0D630-335A-417E-9DC8-2DA3C36D592A}"/>
    <cellStyle name="Normal 5 2 3 3 2 3 2 2 3" xfId="33119" xr:uid="{22EDE279-88AB-4DC4-AB8C-4270BEF7337D}"/>
    <cellStyle name="Normal 5 2 3 3 2 3 2 2 4" xfId="24671" xr:uid="{8780C4F9-2FCB-4920-B66A-B5E680FCF220}"/>
    <cellStyle name="Normal 5 2 3 3 2 3 2 3" xfId="12006" xr:uid="{DBB97460-5EBF-4CAF-8126-0C9DFBD741E8}"/>
    <cellStyle name="Normal 5 2 3 3 2 3 2 3 2" xfId="38181" xr:uid="{F894FDA6-8494-45CB-B247-A5B62BDB34D6}"/>
    <cellStyle name="Normal 5 2 3 3 2 3 2 4" xfId="28901" xr:uid="{AFFD660B-F758-40DF-8E98-A908B49E53DC}"/>
    <cellStyle name="Normal 5 2 3 3 2 3 2 5" xfId="20454" xr:uid="{487148E3-E3E0-4D07-B018-2092D6273F8F}"/>
    <cellStyle name="Normal 5 2 3 3 2 3 3" xfId="5629" xr:uid="{00000000-0005-0000-0000-00008D180000}"/>
    <cellStyle name="Normal 5 2 3 3 2 3 3 2" xfId="14079" xr:uid="{9C49C678-0C1A-4E91-83B2-ADE76308AEEE}"/>
    <cellStyle name="Normal 5 2 3 3 2 3 3 2 2" xfId="40253" xr:uid="{0DD9B319-9215-4DAF-A099-79965686E50F}"/>
    <cellStyle name="Normal 5 2 3 3 2 3 3 3" xfId="30974" xr:uid="{7C7920C6-5B31-4600-86DD-B7587588EA85}"/>
    <cellStyle name="Normal 5 2 3 3 2 3 3 4" xfId="22526" xr:uid="{688528EB-2BA2-475B-A2B1-AE6A733CAF6C}"/>
    <cellStyle name="Normal 5 2 3 3 2 3 4" xfId="9861" xr:uid="{0048817D-24A8-4952-88AA-36CFA22D5AB5}"/>
    <cellStyle name="Normal 5 2 3 3 2 3 4 2" xfId="36036" xr:uid="{BE3534F0-A3B5-489F-89CD-D6C98E17E745}"/>
    <cellStyle name="Normal 5 2 3 3 2 3 5" xfId="26756" xr:uid="{4B1903A4-134D-4BD3-85E9-D64BBCDA22CD}"/>
    <cellStyle name="Normal 5 2 3 3 2 3 6" xfId="18309" xr:uid="{934684E9-663A-49B6-A830-4DA9ADCEB67C}"/>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D25CF29C-347B-4A5E-901B-AEE816FE197D}"/>
    <cellStyle name="Normal 5 2 3 3 2 4 2 2 2 2" xfId="42811" xr:uid="{A08822CE-4AA3-4D1C-A3B9-F4FD94F0559D}"/>
    <cellStyle name="Normal 5 2 3 3 2 4 2 2 3" xfId="33532" xr:uid="{0A8555AE-E2AD-410D-9B45-2EFABF08E873}"/>
    <cellStyle name="Normal 5 2 3 3 2 4 2 2 4" xfId="25084" xr:uid="{0F5F764F-0AFF-4261-96AA-A3B754FE844C}"/>
    <cellStyle name="Normal 5 2 3 3 2 4 2 3" xfId="12419" xr:uid="{BAEBEB80-2C7D-4D71-837D-D4E328D92F60}"/>
    <cellStyle name="Normal 5 2 3 3 2 4 2 3 2" xfId="38594" xr:uid="{361CEBFD-372B-47FE-BA29-51AB124CDD6C}"/>
    <cellStyle name="Normal 5 2 3 3 2 4 2 4" xfId="29314" xr:uid="{C3810358-027D-4F1D-AD2F-E4DE89C1F9AE}"/>
    <cellStyle name="Normal 5 2 3 3 2 4 2 5" xfId="20867" xr:uid="{CA816E0E-86AF-4A71-86E4-77F59DB6FF70}"/>
    <cellStyle name="Normal 5 2 3 3 2 4 3" xfId="6042" xr:uid="{00000000-0005-0000-0000-000091180000}"/>
    <cellStyle name="Normal 5 2 3 3 2 4 3 2" xfId="14492" xr:uid="{637F7D1A-ECF2-4CF3-9D62-6BE89099E851}"/>
    <cellStyle name="Normal 5 2 3 3 2 4 3 2 2" xfId="40666" xr:uid="{FA510739-52E9-48F6-9191-4C8B58320D98}"/>
    <cellStyle name="Normal 5 2 3 3 2 4 3 3" xfId="31387" xr:uid="{C55678BC-6519-4835-AB25-EC2B38A089DB}"/>
    <cellStyle name="Normal 5 2 3 3 2 4 3 4" xfId="22939" xr:uid="{B70B81BF-EA43-43DC-83E5-BF221B88B63A}"/>
    <cellStyle name="Normal 5 2 3 3 2 4 4" xfId="10274" xr:uid="{AF69B34C-3EB1-488D-B3E5-F3F9A84C9970}"/>
    <cellStyle name="Normal 5 2 3 3 2 4 4 2" xfId="36449" xr:uid="{8DD92564-E9E5-4043-BDD3-7276F2AFCA97}"/>
    <cellStyle name="Normal 5 2 3 3 2 4 5" xfId="27169" xr:uid="{BA7776D1-ED31-4A74-8579-289905C445AA}"/>
    <cellStyle name="Normal 5 2 3 3 2 4 6" xfId="18722" xr:uid="{E6F609F4-4BDB-4377-A073-B4BC9AE9B0C6}"/>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4C40AEE1-C8BE-44EB-AFA7-6CA74DC7E6AB}"/>
    <cellStyle name="Normal 5 2 3 3 2 5 2 2 2 2" xfId="43224" xr:uid="{DE7A3678-6AAA-4E7E-83DA-7E8AA7129106}"/>
    <cellStyle name="Normal 5 2 3 3 2 5 2 2 3" xfId="33945" xr:uid="{EFA13E21-A7FD-4957-AFB9-A733522DF94F}"/>
    <cellStyle name="Normal 5 2 3 3 2 5 2 2 4" xfId="25497" xr:uid="{9EF0C647-320C-4CC8-BB4D-A8DBD5EDF14E}"/>
    <cellStyle name="Normal 5 2 3 3 2 5 2 3" xfId="12832" xr:uid="{0BF0BFF6-E4A7-45BF-AA45-FF9E9A425C84}"/>
    <cellStyle name="Normal 5 2 3 3 2 5 2 3 2" xfId="39007" xr:uid="{4A957A23-1002-41C0-A5A6-DBC941AEB09C}"/>
    <cellStyle name="Normal 5 2 3 3 2 5 2 4" xfId="29727" xr:uid="{7A786E7D-38C0-4AD3-B8F4-47219D40CAD1}"/>
    <cellStyle name="Normal 5 2 3 3 2 5 2 5" xfId="21280" xr:uid="{99572A85-72AA-41B6-ABB9-754DA6D1948F}"/>
    <cellStyle name="Normal 5 2 3 3 2 5 3" xfId="6455" xr:uid="{00000000-0005-0000-0000-000095180000}"/>
    <cellStyle name="Normal 5 2 3 3 2 5 3 2" xfId="14905" xr:uid="{98278B17-C25A-4DC6-A489-318EF58A0AFA}"/>
    <cellStyle name="Normal 5 2 3 3 2 5 3 2 2" xfId="41079" xr:uid="{B7450162-636D-4193-971A-6969EDBBF887}"/>
    <cellStyle name="Normal 5 2 3 3 2 5 3 3" xfId="31800" xr:uid="{BDDDBF85-8385-406C-A1C6-6773823D4D6B}"/>
    <cellStyle name="Normal 5 2 3 3 2 5 3 4" xfId="23352" xr:uid="{4EE80491-D2BA-484F-8BF5-149BFCB2CD30}"/>
    <cellStyle name="Normal 5 2 3 3 2 5 4" xfId="10687" xr:uid="{08936899-EE8E-4A09-ADFB-F82A6E662DAC}"/>
    <cellStyle name="Normal 5 2 3 3 2 5 4 2" xfId="36862" xr:uid="{2C104A91-8391-47D6-84A2-1E5FC26175AB}"/>
    <cellStyle name="Normal 5 2 3 3 2 5 5" xfId="27582" xr:uid="{243ABE6B-D2C6-4A44-9FB0-B71E7F676A7E}"/>
    <cellStyle name="Normal 5 2 3 3 2 5 6" xfId="19135" xr:uid="{360CFBC3-E83C-40F4-826C-D3B450EA5A32}"/>
    <cellStyle name="Normal 5 2 3 3 2 6" xfId="2585" xr:uid="{00000000-0005-0000-0000-000096180000}"/>
    <cellStyle name="Normal 5 2 3 3 2 6 2" xfId="6868" xr:uid="{00000000-0005-0000-0000-000097180000}"/>
    <cellStyle name="Normal 5 2 3 3 2 6 2 2" xfId="15318" xr:uid="{AF41CD11-0072-4A71-86A3-094A22FCAC55}"/>
    <cellStyle name="Normal 5 2 3 3 2 6 2 2 2" xfId="41492" xr:uid="{910438BE-4B30-4444-ABE6-E73A796086C1}"/>
    <cellStyle name="Normal 5 2 3 3 2 6 2 3" xfId="32213" xr:uid="{A00ECFEA-B7D7-4C9F-999E-AC4E677CFC73}"/>
    <cellStyle name="Normal 5 2 3 3 2 6 2 4" xfId="23765" xr:uid="{C617105A-AEFE-4923-B115-3E35F3693381}"/>
    <cellStyle name="Normal 5 2 3 3 2 6 3" xfId="11100" xr:uid="{75BECB18-BD04-4343-8454-75DD0DB6D238}"/>
    <cellStyle name="Normal 5 2 3 3 2 6 3 2" xfId="37275" xr:uid="{58304BD2-B650-4E93-A269-C6F083F5AC65}"/>
    <cellStyle name="Normal 5 2 3 3 2 6 4" xfId="27995" xr:uid="{697CBF06-6325-47E9-9D07-173249DC2870}"/>
    <cellStyle name="Normal 5 2 3 3 2 6 5" xfId="19548" xr:uid="{B816548C-FF20-4305-8095-EFD8F7FFA72A}"/>
    <cellStyle name="Normal 5 2 3 3 2 7" xfId="4803" xr:uid="{00000000-0005-0000-0000-000098180000}"/>
    <cellStyle name="Normal 5 2 3 3 2 7 2" xfId="13253" xr:uid="{EA4C3550-9FB1-4F28-A460-AF3F5415EA0E}"/>
    <cellStyle name="Normal 5 2 3 3 2 7 2 2" xfId="39427" xr:uid="{E781E4E5-68AE-4541-BF9A-2F98200C95AE}"/>
    <cellStyle name="Normal 5 2 3 3 2 7 3" xfId="30148" xr:uid="{E0F2CD89-5008-496E-865D-1BCF5DA62BA4}"/>
    <cellStyle name="Normal 5 2 3 3 2 7 4" xfId="21700" xr:uid="{CD451521-3C99-4A12-A38E-74F9F3BACC15}"/>
    <cellStyle name="Normal 5 2 3 3 2 8" xfId="9035" xr:uid="{2FE15D7A-B788-454E-8F37-BD112678F8B1}"/>
    <cellStyle name="Normal 5 2 3 3 2 8 2" xfId="35210" xr:uid="{CAC4049D-8136-43B0-9716-B3C9259EC4EF}"/>
    <cellStyle name="Normal 5 2 3 3 2 9" xfId="34377" xr:uid="{425B7A9E-EA42-4005-B308-FC88E52BA0AC}"/>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C088E784-6196-4960-BBB0-DB81D9CDD92F}"/>
    <cellStyle name="Normal 5 2 3 3 3 2 2 2 2" xfId="41984" xr:uid="{51840AA8-F5D9-4D80-A620-C7164431CE6C}"/>
    <cellStyle name="Normal 5 2 3 3 3 2 2 3" xfId="32705" xr:uid="{1CA4B12A-E627-487D-833D-704E85DCDE86}"/>
    <cellStyle name="Normal 5 2 3 3 3 2 2 4" xfId="24257" xr:uid="{BC31A752-8005-4ECD-842B-E9AAD04ECEEA}"/>
    <cellStyle name="Normal 5 2 3 3 3 2 3" xfId="11592" xr:uid="{A223A6BB-88EE-43D8-8667-CF4F7FB3D44F}"/>
    <cellStyle name="Normal 5 2 3 3 3 2 3 2" xfId="37767" xr:uid="{846BDE22-0BD1-468F-8EB7-5C1BE36A7D1F}"/>
    <cellStyle name="Normal 5 2 3 3 3 2 4" xfId="28487" xr:uid="{474969A8-067A-4417-8C25-31B7B3CC0FCD}"/>
    <cellStyle name="Normal 5 2 3 3 3 2 5" xfId="20040" xr:uid="{A2C64FF3-0CB1-4A4A-A1EE-CA7E3BBFCB4A}"/>
    <cellStyle name="Normal 5 2 3 3 3 3" xfId="5215" xr:uid="{00000000-0005-0000-0000-00009C180000}"/>
    <cellStyle name="Normal 5 2 3 3 3 3 2" xfId="13665" xr:uid="{6B276FB3-4F6D-46D8-B000-9138335F0245}"/>
    <cellStyle name="Normal 5 2 3 3 3 3 2 2" xfId="39839" xr:uid="{8B1167C5-A1C3-46F0-AEDF-5950E1251A31}"/>
    <cellStyle name="Normal 5 2 3 3 3 3 3" xfId="30560" xr:uid="{FBBCC244-D82E-4A48-A5AE-E7ABAC25008E}"/>
    <cellStyle name="Normal 5 2 3 3 3 3 4" xfId="22112" xr:uid="{0FB1EFF6-A8CD-4293-8248-F4FD4E73BE2B}"/>
    <cellStyle name="Normal 5 2 3 3 3 4" xfId="9447" xr:uid="{18D23215-C3BD-42AD-8DB3-3F19811DC384}"/>
    <cellStyle name="Normal 5 2 3 3 3 4 2" xfId="35622" xr:uid="{678ABA19-AA17-43EE-ADD9-DDA5AE53C059}"/>
    <cellStyle name="Normal 5 2 3 3 3 5" xfId="34794" xr:uid="{F5D79DD3-59E4-4B5C-811A-050A8E1F8E4F}"/>
    <cellStyle name="Normal 5 2 3 3 3 6" xfId="26342" xr:uid="{985D77CF-2BB8-4DA6-853F-CD9439D5E1F7}"/>
    <cellStyle name="Normal 5 2 3 3 3 7" xfId="17895" xr:uid="{637223AF-556C-4330-8BA3-2EC2A1198691}"/>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F49A4ECD-07C2-4AC3-96A9-DE566786F5F8}"/>
    <cellStyle name="Normal 5 2 3 3 4 2 2 2 2" xfId="42397" xr:uid="{03026203-CA2D-4E9B-AD00-C74B12FDC186}"/>
    <cellStyle name="Normal 5 2 3 3 4 2 2 3" xfId="33118" xr:uid="{D760B361-101F-44EA-8D4C-50A97320714C}"/>
    <cellStyle name="Normal 5 2 3 3 4 2 2 4" xfId="24670" xr:uid="{57FF5E14-25FC-422E-BEE1-C7895294F897}"/>
    <cellStyle name="Normal 5 2 3 3 4 2 3" xfId="12005" xr:uid="{04002B3F-0F7E-4D06-B297-131A6880DA77}"/>
    <cellStyle name="Normal 5 2 3 3 4 2 3 2" xfId="38180" xr:uid="{A910AF19-A398-4D48-8058-50EE57ABF20F}"/>
    <cellStyle name="Normal 5 2 3 3 4 2 4" xfId="28900" xr:uid="{A6548044-82B7-44AA-B254-2C217882C43C}"/>
    <cellStyle name="Normal 5 2 3 3 4 2 5" xfId="20453" xr:uid="{AE9FA153-FB11-471A-B84D-AE3C159A5A3D}"/>
    <cellStyle name="Normal 5 2 3 3 4 3" xfId="5628" xr:uid="{00000000-0005-0000-0000-0000A0180000}"/>
    <cellStyle name="Normal 5 2 3 3 4 3 2" xfId="14078" xr:uid="{8474220B-6386-49B0-84D1-6D13D6C02D6E}"/>
    <cellStyle name="Normal 5 2 3 3 4 3 2 2" xfId="40252" xr:uid="{B09296CE-C454-45A7-8A46-6896562A2BC7}"/>
    <cellStyle name="Normal 5 2 3 3 4 3 3" xfId="30973" xr:uid="{8EE88817-57DA-4F4B-A7D0-22C9EA6A82EA}"/>
    <cellStyle name="Normal 5 2 3 3 4 3 4" xfId="22525" xr:uid="{C3DE55A2-76EF-47F1-9614-3F4811BC2CD2}"/>
    <cellStyle name="Normal 5 2 3 3 4 4" xfId="9860" xr:uid="{7825A62C-7F88-4118-B9F4-0FD77320B951}"/>
    <cellStyle name="Normal 5 2 3 3 4 4 2" xfId="36035" xr:uid="{B7EACCBE-352C-4BE1-AC52-38177C21A981}"/>
    <cellStyle name="Normal 5 2 3 3 4 5" xfId="26755" xr:uid="{71518CF3-243E-4741-8B90-F5B9CBD988F1}"/>
    <cellStyle name="Normal 5 2 3 3 4 6" xfId="18308" xr:uid="{6F40ECF8-61D5-4AC4-B34B-2BBF7D1FBF84}"/>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C70A7100-A2C4-4A7A-824E-92F3A7730489}"/>
    <cellStyle name="Normal 5 2 3 3 5 2 2 2 2" xfId="42810" xr:uid="{39FBFBC7-9C9B-431A-A853-71257BBB806F}"/>
    <cellStyle name="Normal 5 2 3 3 5 2 2 3" xfId="33531" xr:uid="{4FEDD70A-3A18-4C5F-8F79-0AA0DAAA066C}"/>
    <cellStyle name="Normal 5 2 3 3 5 2 2 4" xfId="25083" xr:uid="{824F46ED-8F5D-4ADC-A925-2D40248F2AD2}"/>
    <cellStyle name="Normal 5 2 3 3 5 2 3" xfId="12418" xr:uid="{73DB935F-197F-4426-BB73-C19B605A39E1}"/>
    <cellStyle name="Normal 5 2 3 3 5 2 3 2" xfId="38593" xr:uid="{6CFC9DFC-1934-4B60-9B6D-711F5E07C1C6}"/>
    <cellStyle name="Normal 5 2 3 3 5 2 4" xfId="29313" xr:uid="{4CC6A2AB-FCA3-4770-827E-67D8864AA42E}"/>
    <cellStyle name="Normal 5 2 3 3 5 2 5" xfId="20866" xr:uid="{FA9EF736-D4FC-4BFE-9134-9170A152E3EA}"/>
    <cellStyle name="Normal 5 2 3 3 5 3" xfId="6041" xr:uid="{00000000-0005-0000-0000-0000A4180000}"/>
    <cellStyle name="Normal 5 2 3 3 5 3 2" xfId="14491" xr:uid="{B09FDCC9-A608-49E7-9371-99373FE80A85}"/>
    <cellStyle name="Normal 5 2 3 3 5 3 2 2" xfId="40665" xr:uid="{5DC57FAF-AFC0-4F4A-8F6C-C2156FC7457F}"/>
    <cellStyle name="Normal 5 2 3 3 5 3 3" xfId="31386" xr:uid="{04F36A90-496E-4E29-BAAC-CB2CEA3FDBCC}"/>
    <cellStyle name="Normal 5 2 3 3 5 3 4" xfId="22938" xr:uid="{FB6762DB-3770-440B-8DEF-359A9A995C44}"/>
    <cellStyle name="Normal 5 2 3 3 5 4" xfId="10273" xr:uid="{32C47A69-318E-4543-A4FD-96B446A7BCF1}"/>
    <cellStyle name="Normal 5 2 3 3 5 4 2" xfId="36448" xr:uid="{1EBA7172-0F78-4D02-A577-D7E32F3BCA5A}"/>
    <cellStyle name="Normal 5 2 3 3 5 5" xfId="27168" xr:uid="{2B504C22-CE76-447A-B1E3-65FCC3B23FC4}"/>
    <cellStyle name="Normal 5 2 3 3 5 6" xfId="18721" xr:uid="{4F037D0A-D150-4E99-B986-5B866D2C3DE7}"/>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4D971EE5-B53F-4773-B744-BBFFE6705FFB}"/>
    <cellStyle name="Normal 5 2 3 3 6 2 2 2 2" xfId="43223" xr:uid="{671AA5F6-4FE1-4732-A63B-78E7F75045AA}"/>
    <cellStyle name="Normal 5 2 3 3 6 2 2 3" xfId="33944" xr:uid="{CD0185C9-DB6D-44C0-A600-7C16119EB86D}"/>
    <cellStyle name="Normal 5 2 3 3 6 2 2 4" xfId="25496" xr:uid="{68FD7281-AFC9-4669-A270-4C3655A8564F}"/>
    <cellStyle name="Normal 5 2 3 3 6 2 3" xfId="12831" xr:uid="{E1B660B9-FE24-486C-8F93-FAB9D1E7F67B}"/>
    <cellStyle name="Normal 5 2 3 3 6 2 3 2" xfId="39006" xr:uid="{7FF65382-3D51-449B-AECB-3419AB14F21B}"/>
    <cellStyle name="Normal 5 2 3 3 6 2 4" xfId="29726" xr:uid="{57C4810F-925E-4F15-8843-56A9738B6C2D}"/>
    <cellStyle name="Normal 5 2 3 3 6 2 5" xfId="21279" xr:uid="{E149998A-D964-4693-9592-D7001BA2DE06}"/>
    <cellStyle name="Normal 5 2 3 3 6 3" xfId="6454" xr:uid="{00000000-0005-0000-0000-0000A8180000}"/>
    <cellStyle name="Normal 5 2 3 3 6 3 2" xfId="14904" xr:uid="{6F957E48-EE54-41FB-ABC8-A52946D2210D}"/>
    <cellStyle name="Normal 5 2 3 3 6 3 2 2" xfId="41078" xr:uid="{115B1426-08A6-4567-9635-2B29CD270D95}"/>
    <cellStyle name="Normal 5 2 3 3 6 3 3" xfId="31799" xr:uid="{490EA5F1-8134-46E8-9E3F-CDD896E60113}"/>
    <cellStyle name="Normal 5 2 3 3 6 3 4" xfId="23351" xr:uid="{C5E2B107-8A9B-4915-A23C-CA0C32FB4FAE}"/>
    <cellStyle name="Normal 5 2 3 3 6 4" xfId="10686" xr:uid="{8ED4E95E-5A10-41CE-8758-E297F7D8D6FA}"/>
    <cellStyle name="Normal 5 2 3 3 6 4 2" xfId="36861" xr:uid="{BDED1836-2FBA-47C8-84DC-81B870268BE2}"/>
    <cellStyle name="Normal 5 2 3 3 6 5" xfId="27581" xr:uid="{570EDB7D-B20C-4980-8EA0-EA17F67DC697}"/>
    <cellStyle name="Normal 5 2 3 3 6 6" xfId="19134" xr:uid="{910E1E49-EF4F-4679-8F96-BC5729ED6215}"/>
    <cellStyle name="Normal 5 2 3 3 7" xfId="2584" xr:uid="{00000000-0005-0000-0000-0000A9180000}"/>
    <cellStyle name="Normal 5 2 3 3 7 2" xfId="6867" xr:uid="{00000000-0005-0000-0000-0000AA180000}"/>
    <cellStyle name="Normal 5 2 3 3 7 2 2" xfId="15317" xr:uid="{98B53212-C568-4C1C-8CA6-557B3059AC3A}"/>
    <cellStyle name="Normal 5 2 3 3 7 2 2 2" xfId="41491" xr:uid="{CF3042A7-DE99-4F02-BCE7-1EF8F451C867}"/>
    <cellStyle name="Normal 5 2 3 3 7 2 3" xfId="32212" xr:uid="{88F89A4A-7663-4B26-88F5-4DA5E3D18B29}"/>
    <cellStyle name="Normal 5 2 3 3 7 2 4" xfId="23764" xr:uid="{2B439C36-7EA5-43BE-8714-0DC94D63DA8C}"/>
    <cellStyle name="Normal 5 2 3 3 7 3" xfId="11099" xr:uid="{D2B1F63A-7EA3-49F7-AFE5-54AC2E2C710C}"/>
    <cellStyle name="Normal 5 2 3 3 7 3 2" xfId="37274" xr:uid="{B6DDE272-F8E6-4C14-B961-31D74AA3EE10}"/>
    <cellStyle name="Normal 5 2 3 3 7 4" xfId="27994" xr:uid="{BE8E4250-3175-46C3-B4A6-6E4520D50562}"/>
    <cellStyle name="Normal 5 2 3 3 7 5" xfId="19547" xr:uid="{B4E87036-7AE2-4F88-A24D-7A24AA8A5B34}"/>
    <cellStyle name="Normal 5 2 3 3 8" xfId="4802" xr:uid="{00000000-0005-0000-0000-0000AB180000}"/>
    <cellStyle name="Normal 5 2 3 3 8 2" xfId="13252" xr:uid="{438E3850-F18C-4D3C-99E5-CE0516D1531F}"/>
    <cellStyle name="Normal 5 2 3 3 8 2 2" xfId="39426" xr:uid="{8F7F0DA2-482E-4CE4-9686-7606D66AC633}"/>
    <cellStyle name="Normal 5 2 3 3 8 3" xfId="30147" xr:uid="{36C4F6A0-BB9D-4CEA-B8D6-9D6F801ED8E3}"/>
    <cellStyle name="Normal 5 2 3 3 8 4" xfId="21699" xr:uid="{024DE88B-1ADE-4BF9-B4E6-CA35779FDBC0}"/>
    <cellStyle name="Normal 5 2 3 3 9" xfId="9034" xr:uid="{FEFDD053-DA07-4194-B6A1-798A88CED95C}"/>
    <cellStyle name="Normal 5 2 3 3 9 2" xfId="35209" xr:uid="{45ED07D4-D318-49E6-8F97-B67A39F24E18}"/>
    <cellStyle name="Normal 5 2 3 4" xfId="431" xr:uid="{00000000-0005-0000-0000-0000AC180000}"/>
    <cellStyle name="Normal 5 2 3 4 10" xfId="25931" xr:uid="{AD28D965-6773-4F89-B2FF-5C87E7649576}"/>
    <cellStyle name="Normal 5 2 3 4 11" xfId="17484" xr:uid="{444F8D74-EEBA-4EED-9D3E-8B3E12353CCF}"/>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64780570-0480-41B9-82B3-E3669590C790}"/>
    <cellStyle name="Normal 5 2 3 4 2 2 2 2 2" xfId="41986" xr:uid="{EAED8B56-AD27-422B-B98F-4A020F26F84B}"/>
    <cellStyle name="Normal 5 2 3 4 2 2 2 3" xfId="32707" xr:uid="{34F3B350-91B1-410D-B152-AA689EFCF778}"/>
    <cellStyle name="Normal 5 2 3 4 2 2 2 4" xfId="24259" xr:uid="{D3A9A044-B24E-4882-B9E1-5726B6795B4E}"/>
    <cellStyle name="Normal 5 2 3 4 2 2 3" xfId="11594" xr:uid="{C9FA652F-1915-4854-A409-9D999F56F3EC}"/>
    <cellStyle name="Normal 5 2 3 4 2 2 3 2" xfId="37769" xr:uid="{C31A162A-4105-46F6-96FB-154F7712F17E}"/>
    <cellStyle name="Normal 5 2 3 4 2 2 4" xfId="28489" xr:uid="{2D6F0A27-B1CE-431D-BFDD-78686A473933}"/>
    <cellStyle name="Normal 5 2 3 4 2 2 5" xfId="20042" xr:uid="{0368B1C9-1E3D-4473-9EED-FDD72F9A445B}"/>
    <cellStyle name="Normal 5 2 3 4 2 3" xfId="5217" xr:uid="{00000000-0005-0000-0000-0000B0180000}"/>
    <cellStyle name="Normal 5 2 3 4 2 3 2" xfId="13667" xr:uid="{B3FCCE16-359F-49ED-A67C-53AC363FA59E}"/>
    <cellStyle name="Normal 5 2 3 4 2 3 2 2" xfId="39841" xr:uid="{AB79E2B9-7B44-4B53-AC4A-443AF2E30358}"/>
    <cellStyle name="Normal 5 2 3 4 2 3 3" xfId="30562" xr:uid="{8065CDA0-FD89-4754-909B-93DCA3B8A0C2}"/>
    <cellStyle name="Normal 5 2 3 4 2 3 4" xfId="22114" xr:uid="{8E614D55-D657-448F-B628-87E1A2B68CFE}"/>
    <cellStyle name="Normal 5 2 3 4 2 4" xfId="9449" xr:uid="{4930B2AA-08E7-4BD7-9794-3844D72DE5DB}"/>
    <cellStyle name="Normal 5 2 3 4 2 4 2" xfId="35624" xr:uid="{62733C8B-F739-46BF-92CF-E8DEBC221982}"/>
    <cellStyle name="Normal 5 2 3 4 2 5" xfId="34796" xr:uid="{24850A9D-DE6C-4A57-B602-BEC7F3C0B889}"/>
    <cellStyle name="Normal 5 2 3 4 2 6" xfId="26344" xr:uid="{B034962E-062B-4D2A-AB50-232945EBFD9C}"/>
    <cellStyle name="Normal 5 2 3 4 2 7" xfId="17897" xr:uid="{6032C595-AB7A-4FC5-8437-66B573941060}"/>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2D39A797-763E-4001-AAC5-BBC54B120060}"/>
    <cellStyle name="Normal 5 2 3 4 3 2 2 2 2" xfId="42399" xr:uid="{B0D93249-7D55-4AE3-8B46-D0223D9A467C}"/>
    <cellStyle name="Normal 5 2 3 4 3 2 2 3" xfId="33120" xr:uid="{05934657-98CC-408D-9F49-16D48BD0373B}"/>
    <cellStyle name="Normal 5 2 3 4 3 2 2 4" xfId="24672" xr:uid="{3D9EF100-BA30-4AC1-A2E6-5626E41D0BD1}"/>
    <cellStyle name="Normal 5 2 3 4 3 2 3" xfId="12007" xr:uid="{94D482A4-848E-4AB7-BDBC-DF1BAF69940F}"/>
    <cellStyle name="Normal 5 2 3 4 3 2 3 2" xfId="38182" xr:uid="{9E6C9D03-E284-4B0B-BB1C-9FDDE387DAFA}"/>
    <cellStyle name="Normal 5 2 3 4 3 2 4" xfId="28902" xr:uid="{BEC36C60-0A2D-4022-AA77-0A2FB23C7FEB}"/>
    <cellStyle name="Normal 5 2 3 4 3 2 5" xfId="20455" xr:uid="{C7B4554C-3387-406B-9CA7-641B3F967220}"/>
    <cellStyle name="Normal 5 2 3 4 3 3" xfId="5630" xr:uid="{00000000-0005-0000-0000-0000B4180000}"/>
    <cellStyle name="Normal 5 2 3 4 3 3 2" xfId="14080" xr:uid="{2EFA9238-51F3-4D7F-943C-58546D266E30}"/>
    <cellStyle name="Normal 5 2 3 4 3 3 2 2" xfId="40254" xr:uid="{847E76ED-0BF2-4EB3-842E-2740AAEA4199}"/>
    <cellStyle name="Normal 5 2 3 4 3 3 3" xfId="30975" xr:uid="{23105103-792B-4ECF-A791-7A2870A51D10}"/>
    <cellStyle name="Normal 5 2 3 4 3 3 4" xfId="22527" xr:uid="{BEA2CA06-AD7C-4727-9DB2-C6AC7DC91943}"/>
    <cellStyle name="Normal 5 2 3 4 3 4" xfId="9862" xr:uid="{74BBE26D-5FBA-4E2D-837E-E6D4E624D914}"/>
    <cellStyle name="Normal 5 2 3 4 3 4 2" xfId="36037" xr:uid="{9B1F1AAF-4C9F-4D94-A254-8C8B5C9E25A1}"/>
    <cellStyle name="Normal 5 2 3 4 3 5" xfId="26757" xr:uid="{D6E91B58-38BB-4DED-9D84-C585272C4695}"/>
    <cellStyle name="Normal 5 2 3 4 3 6" xfId="18310" xr:uid="{4B7A4F8C-9927-4C4A-9872-837C0B12436D}"/>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ED536DFB-6C7E-4BD0-B734-00B14CA6A188}"/>
    <cellStyle name="Normal 5 2 3 4 4 2 2 2 2" xfId="42812" xr:uid="{69403F09-EEDB-4EF0-B50D-3474A9B6479E}"/>
    <cellStyle name="Normal 5 2 3 4 4 2 2 3" xfId="33533" xr:uid="{0D781AC3-291A-4EF7-8201-FB9D71492CEE}"/>
    <cellStyle name="Normal 5 2 3 4 4 2 2 4" xfId="25085" xr:uid="{3FB1146A-29AB-486E-B9B2-A46B96F7A75F}"/>
    <cellStyle name="Normal 5 2 3 4 4 2 3" xfId="12420" xr:uid="{0CC346EE-EE8B-455E-9682-2CCCDFB8306E}"/>
    <cellStyle name="Normal 5 2 3 4 4 2 3 2" xfId="38595" xr:uid="{A94B4D0A-EF72-4158-BA2B-151651A20F6F}"/>
    <cellStyle name="Normal 5 2 3 4 4 2 4" xfId="29315" xr:uid="{5FD8959B-1D66-46D1-949C-255E1C7E0056}"/>
    <cellStyle name="Normal 5 2 3 4 4 2 5" xfId="20868" xr:uid="{F2A5DA7D-AE56-472B-B55B-C7DAC067337D}"/>
    <cellStyle name="Normal 5 2 3 4 4 3" xfId="6043" xr:uid="{00000000-0005-0000-0000-0000B8180000}"/>
    <cellStyle name="Normal 5 2 3 4 4 3 2" xfId="14493" xr:uid="{20D5E9AB-0DD9-4CB3-A57F-6CA385E09C94}"/>
    <cellStyle name="Normal 5 2 3 4 4 3 2 2" xfId="40667" xr:uid="{CF961DFF-F47C-4584-B284-7D39C32C5D3C}"/>
    <cellStyle name="Normal 5 2 3 4 4 3 3" xfId="31388" xr:uid="{548204A1-BA59-4344-8634-EBA3C76D1BF9}"/>
    <cellStyle name="Normal 5 2 3 4 4 3 4" xfId="22940" xr:uid="{2A8D4F29-A0B0-4957-9DFF-574B96101D98}"/>
    <cellStyle name="Normal 5 2 3 4 4 4" xfId="10275" xr:uid="{4C9ECC26-7BDF-4835-BD76-0BF3FFB19DCB}"/>
    <cellStyle name="Normal 5 2 3 4 4 4 2" xfId="36450" xr:uid="{C1B4B3CC-7FA6-4A2F-8712-F7F5020F1297}"/>
    <cellStyle name="Normal 5 2 3 4 4 5" xfId="27170" xr:uid="{C1E2B815-6FD4-49DF-B325-E99F81933D28}"/>
    <cellStyle name="Normal 5 2 3 4 4 6" xfId="18723" xr:uid="{26E48155-E196-4B72-B78F-49FF4DF2B61A}"/>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9D6BAB1B-E4CC-4968-BAAD-42FD54A62087}"/>
    <cellStyle name="Normal 5 2 3 4 5 2 2 2 2" xfId="43225" xr:uid="{882A910E-87A0-4B20-AB7E-760E67F34B61}"/>
    <cellStyle name="Normal 5 2 3 4 5 2 2 3" xfId="33946" xr:uid="{AEC9246F-91DC-45EF-985E-8A6B7E8F1304}"/>
    <cellStyle name="Normal 5 2 3 4 5 2 2 4" xfId="25498" xr:uid="{A0DBE33D-072B-41CC-AF2F-CE5B2C428024}"/>
    <cellStyle name="Normal 5 2 3 4 5 2 3" xfId="12833" xr:uid="{5A8FB02C-3A6A-452F-84B3-1391FA096BDB}"/>
    <cellStyle name="Normal 5 2 3 4 5 2 3 2" xfId="39008" xr:uid="{54E32341-2EBD-4C74-BFD0-7C925C15C9A7}"/>
    <cellStyle name="Normal 5 2 3 4 5 2 4" xfId="29728" xr:uid="{A4D7CED1-C65A-4880-A877-C58B2EFE12E4}"/>
    <cellStyle name="Normal 5 2 3 4 5 2 5" xfId="21281" xr:uid="{A6D7A04C-92DD-4E9B-8409-FCFC1C29B099}"/>
    <cellStyle name="Normal 5 2 3 4 5 3" xfId="6456" xr:uid="{00000000-0005-0000-0000-0000BC180000}"/>
    <cellStyle name="Normal 5 2 3 4 5 3 2" xfId="14906" xr:uid="{E7922691-E145-419A-9A9D-DA1E9D6A1336}"/>
    <cellStyle name="Normal 5 2 3 4 5 3 2 2" xfId="41080" xr:uid="{CFBD0B41-975F-4354-AC9B-5C897DDE4F95}"/>
    <cellStyle name="Normal 5 2 3 4 5 3 3" xfId="31801" xr:uid="{FA3EB882-176D-4553-BCC5-7D3CB19F623C}"/>
    <cellStyle name="Normal 5 2 3 4 5 3 4" xfId="23353" xr:uid="{DFD19C7B-1D63-4DA1-B5FC-436CBC1CE15E}"/>
    <cellStyle name="Normal 5 2 3 4 5 4" xfId="10688" xr:uid="{68494649-FC44-4166-B76D-178E18857A70}"/>
    <cellStyle name="Normal 5 2 3 4 5 4 2" xfId="36863" xr:uid="{517B5C0B-FA29-4D8B-A2BE-18C7CC039185}"/>
    <cellStyle name="Normal 5 2 3 4 5 5" xfId="27583" xr:uid="{55711E42-C3D2-4273-B343-ED56B7EFB771}"/>
    <cellStyle name="Normal 5 2 3 4 5 6" xfId="19136" xr:uid="{E06B9280-8CD8-4A1A-A0D5-045652DD9B39}"/>
    <cellStyle name="Normal 5 2 3 4 6" xfId="2586" xr:uid="{00000000-0005-0000-0000-0000BD180000}"/>
    <cellStyle name="Normal 5 2 3 4 6 2" xfId="6869" xr:uid="{00000000-0005-0000-0000-0000BE180000}"/>
    <cellStyle name="Normal 5 2 3 4 6 2 2" xfId="15319" xr:uid="{7B346CA0-A2DA-4F26-8C15-9C2B9ACC617E}"/>
    <cellStyle name="Normal 5 2 3 4 6 2 2 2" xfId="41493" xr:uid="{E141AD74-8FA0-4D84-B4D1-3A4657F0F478}"/>
    <cellStyle name="Normal 5 2 3 4 6 2 3" xfId="32214" xr:uid="{8D41D14A-697B-4328-99C9-41105C6414DF}"/>
    <cellStyle name="Normal 5 2 3 4 6 2 4" xfId="23766" xr:uid="{8680E574-9E16-4083-A63E-5DC01933B541}"/>
    <cellStyle name="Normal 5 2 3 4 6 3" xfId="11101" xr:uid="{F490EB17-E6A5-4EFE-AA2F-55FB25E1A182}"/>
    <cellStyle name="Normal 5 2 3 4 6 3 2" xfId="37276" xr:uid="{C91F7BF8-6468-411D-8EAE-DFC78E9FC83E}"/>
    <cellStyle name="Normal 5 2 3 4 6 4" xfId="27996" xr:uid="{AAE53A7C-73D6-4990-8D02-2C8E0B496EBC}"/>
    <cellStyle name="Normal 5 2 3 4 6 5" xfId="19549" xr:uid="{2E01A9E7-7667-4233-BD08-38889B204510}"/>
    <cellStyle name="Normal 5 2 3 4 7" xfId="4804" xr:uid="{00000000-0005-0000-0000-0000BF180000}"/>
    <cellStyle name="Normal 5 2 3 4 7 2" xfId="13254" xr:uid="{B324516E-FF9D-4DB8-9AA2-AC1C86B4F57F}"/>
    <cellStyle name="Normal 5 2 3 4 7 2 2" xfId="39428" xr:uid="{6E99F32F-49A2-44D5-B4D4-DC1356FCD26B}"/>
    <cellStyle name="Normal 5 2 3 4 7 3" xfId="30149" xr:uid="{9D37748F-0DC3-4831-986D-467D37540B07}"/>
    <cellStyle name="Normal 5 2 3 4 7 4" xfId="21701" xr:uid="{30C39574-5FE2-4DE9-8493-A9F068B7545C}"/>
    <cellStyle name="Normal 5 2 3 4 8" xfId="9036" xr:uid="{02862916-5991-4381-A44F-DC579BD47AF9}"/>
    <cellStyle name="Normal 5 2 3 4 8 2" xfId="35211" xr:uid="{508A47C7-31DF-4E11-9929-56459AE0C185}"/>
    <cellStyle name="Normal 5 2 3 4 9" xfId="34378" xr:uid="{47384A0F-A649-4CF7-9F93-4DE66C4A6EC4}"/>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84FD41BE-5CF0-4F6F-AFA6-6EA785F10433}"/>
    <cellStyle name="Normal 5 2 3 5 2 2 2 2" xfId="41979" xr:uid="{D61552F9-F7C1-4665-BF22-0174C44D6200}"/>
    <cellStyle name="Normal 5 2 3 5 2 2 3" xfId="32700" xr:uid="{967D13AF-6286-4A11-BEC3-685E8E169789}"/>
    <cellStyle name="Normal 5 2 3 5 2 2 4" xfId="24252" xr:uid="{D1E6737F-4358-4F01-8FF7-80342C6E8B17}"/>
    <cellStyle name="Normal 5 2 3 5 2 3" xfId="11587" xr:uid="{708E223D-5803-4D40-8BC1-A5F970E584DF}"/>
    <cellStyle name="Normal 5 2 3 5 2 3 2" xfId="37762" xr:uid="{E2708CA1-2C2D-450D-A98C-5B8B560E79AF}"/>
    <cellStyle name="Normal 5 2 3 5 2 4" xfId="28482" xr:uid="{B934E6CB-ECE9-4A9E-8CDE-3416FC41C790}"/>
    <cellStyle name="Normal 5 2 3 5 2 5" xfId="20035" xr:uid="{DD9B3037-B686-4530-9688-4C27A3B2DFF8}"/>
    <cellStyle name="Normal 5 2 3 5 3" xfId="5210" xr:uid="{00000000-0005-0000-0000-0000C3180000}"/>
    <cellStyle name="Normal 5 2 3 5 3 2" xfId="13660" xr:uid="{77A3F4F9-FFD4-463C-BEE6-2C9FA0BC7BA8}"/>
    <cellStyle name="Normal 5 2 3 5 3 2 2" xfId="39834" xr:uid="{92D9EA36-EE54-41E8-A781-D8C1C98323DD}"/>
    <cellStyle name="Normal 5 2 3 5 3 3" xfId="30555" xr:uid="{DBA922F7-0F48-48E6-8C26-1BABC9D4B15D}"/>
    <cellStyle name="Normal 5 2 3 5 3 4" xfId="22107" xr:uid="{C23DC5C1-32D2-49F7-AA0D-170EF211673F}"/>
    <cellStyle name="Normal 5 2 3 5 4" xfId="9442" xr:uid="{ECA52903-9292-446F-AA3C-E07CC88526A5}"/>
    <cellStyle name="Normal 5 2 3 5 4 2" xfId="35617" xr:uid="{85071721-9634-41BE-93C9-27BADB2FE8A2}"/>
    <cellStyle name="Normal 5 2 3 5 5" xfId="34789" xr:uid="{17495D4B-FA3B-46F1-A9C3-AC885FB67D47}"/>
    <cellStyle name="Normal 5 2 3 5 6" xfId="26337" xr:uid="{16778BD4-8371-4287-9EFF-1A3AC15C57E9}"/>
    <cellStyle name="Normal 5 2 3 5 7" xfId="17890" xr:uid="{51D80ED9-7143-4CF3-B4C1-5B21D740BC68}"/>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5B5F0F75-CD13-4862-BC88-90A8C03AA433}"/>
    <cellStyle name="Normal 5 2 3 6 2 2 2 2" xfId="42392" xr:uid="{00E1A652-56E2-4F1B-AC1F-15DFC99EAB9A}"/>
    <cellStyle name="Normal 5 2 3 6 2 2 3" xfId="33113" xr:uid="{199210CA-3377-4348-99BF-1434FC2E6497}"/>
    <cellStyle name="Normal 5 2 3 6 2 2 4" xfId="24665" xr:uid="{435349C9-62FB-406A-BD13-E61CABCE6014}"/>
    <cellStyle name="Normal 5 2 3 6 2 3" xfId="12000" xr:uid="{0DF13B73-974B-4D7F-BEC6-40C901048B6C}"/>
    <cellStyle name="Normal 5 2 3 6 2 3 2" xfId="38175" xr:uid="{9DF08213-7734-41F9-87E1-A9A7A8F34D0C}"/>
    <cellStyle name="Normal 5 2 3 6 2 4" xfId="28895" xr:uid="{6A7AF51B-B0EB-4663-83C0-D6F76E27EAC0}"/>
    <cellStyle name="Normal 5 2 3 6 2 5" xfId="20448" xr:uid="{C4D8F111-671C-464A-A037-A2C0FC017A1E}"/>
    <cellStyle name="Normal 5 2 3 6 3" xfId="5623" xr:uid="{00000000-0005-0000-0000-0000C7180000}"/>
    <cellStyle name="Normal 5 2 3 6 3 2" xfId="14073" xr:uid="{3A3494B9-E951-4C50-A74A-2BC8C6C28A4D}"/>
    <cellStyle name="Normal 5 2 3 6 3 2 2" xfId="40247" xr:uid="{0297554C-8841-4264-8A0F-39D770F098A6}"/>
    <cellStyle name="Normal 5 2 3 6 3 3" xfId="30968" xr:uid="{1B5EC495-F3D3-4D3D-AD4B-4AA1A9B9659F}"/>
    <cellStyle name="Normal 5 2 3 6 3 4" xfId="22520" xr:uid="{524A9B70-F97E-4A82-8836-DBB341C48CB7}"/>
    <cellStyle name="Normal 5 2 3 6 4" xfId="9855" xr:uid="{36F7911F-24C3-4442-847E-A34F46053996}"/>
    <cellStyle name="Normal 5 2 3 6 4 2" xfId="36030" xr:uid="{C7CC4C82-C1AA-488A-80FC-F6B612CB8642}"/>
    <cellStyle name="Normal 5 2 3 6 5" xfId="26750" xr:uid="{8D8699B8-7137-456A-86CC-38CFDA2AEB18}"/>
    <cellStyle name="Normal 5 2 3 6 6" xfId="18303" xr:uid="{DCE281B8-E2D3-432A-9BBE-EA8561B76B8B}"/>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49F7527A-45DF-4C1B-BA67-A18FBC14E8FA}"/>
    <cellStyle name="Normal 5 2 3 7 2 2 2 2" xfId="42805" xr:uid="{C1E0756E-F284-4248-AD43-AC91841B7043}"/>
    <cellStyle name="Normal 5 2 3 7 2 2 3" xfId="33526" xr:uid="{E1578071-AB54-419A-AE7A-A949BE67BFED}"/>
    <cellStyle name="Normal 5 2 3 7 2 2 4" xfId="25078" xr:uid="{1C97F7DF-ACE8-4BA2-8047-A069546A1E61}"/>
    <cellStyle name="Normal 5 2 3 7 2 3" xfId="12413" xr:uid="{70F129EA-3274-401C-8748-6572C7BE41D3}"/>
    <cellStyle name="Normal 5 2 3 7 2 3 2" xfId="38588" xr:uid="{05761D4C-66F0-4E68-93D6-927D4A3A109F}"/>
    <cellStyle name="Normal 5 2 3 7 2 4" xfId="29308" xr:uid="{1B73BEB1-F8B7-462C-AC33-E43DC4F4B758}"/>
    <cellStyle name="Normal 5 2 3 7 2 5" xfId="20861" xr:uid="{F2FE31BB-875C-4DF8-BA1F-7F24A5FF6889}"/>
    <cellStyle name="Normal 5 2 3 7 3" xfId="6036" xr:uid="{00000000-0005-0000-0000-0000CB180000}"/>
    <cellStyle name="Normal 5 2 3 7 3 2" xfId="14486" xr:uid="{7F7A1764-4147-472C-9D7F-87F1B558B9BA}"/>
    <cellStyle name="Normal 5 2 3 7 3 2 2" xfId="40660" xr:uid="{48199189-F314-4B05-A77A-71EF2DAFC0C3}"/>
    <cellStyle name="Normal 5 2 3 7 3 3" xfId="31381" xr:uid="{2633328D-4AFF-47AE-A144-7F4F0AAC37A0}"/>
    <cellStyle name="Normal 5 2 3 7 3 4" xfId="22933" xr:uid="{B7512D6C-E5F2-4AEC-A425-44B7512669E5}"/>
    <cellStyle name="Normal 5 2 3 7 4" xfId="10268" xr:uid="{ACEDB2D7-AF3E-40FC-85FA-413C6AA66F85}"/>
    <cellStyle name="Normal 5 2 3 7 4 2" xfId="36443" xr:uid="{DBDFFA7E-492D-4981-9457-0F5F52647DCE}"/>
    <cellStyle name="Normal 5 2 3 7 5" xfId="27163" xr:uid="{7BF7AB59-8ADC-4E2F-8B01-F9F0B37E0EF0}"/>
    <cellStyle name="Normal 5 2 3 7 6" xfId="18716" xr:uid="{209C8926-8A34-4549-927C-514098515EB3}"/>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5EEDF640-3CE2-43F2-8B7A-BF3F803475E8}"/>
    <cellStyle name="Normal 5 2 3 8 2 2 2 2" xfId="43218" xr:uid="{7E45C7D5-081B-4036-9A23-29B2EEB58DA3}"/>
    <cellStyle name="Normal 5 2 3 8 2 2 3" xfId="33939" xr:uid="{5DA8D3C5-FDE5-43DC-AF4B-106B303C3E03}"/>
    <cellStyle name="Normal 5 2 3 8 2 2 4" xfId="25491" xr:uid="{3739ABD4-9F75-4BA8-9781-ED73F75DC8BF}"/>
    <cellStyle name="Normal 5 2 3 8 2 3" xfId="12826" xr:uid="{1BDBA6AC-D883-4F9B-B97B-8CDB8FC60AAF}"/>
    <cellStyle name="Normal 5 2 3 8 2 3 2" xfId="39001" xr:uid="{CD2F3E0B-5972-431A-B4C5-85D08373508A}"/>
    <cellStyle name="Normal 5 2 3 8 2 4" xfId="29721" xr:uid="{EF2F9297-78C1-469B-8734-D7F09FB20E98}"/>
    <cellStyle name="Normal 5 2 3 8 2 5" xfId="21274" xr:uid="{0BD95D30-C82E-4F39-9B48-19EBC158602B}"/>
    <cellStyle name="Normal 5 2 3 8 3" xfId="6449" xr:uid="{00000000-0005-0000-0000-0000CF180000}"/>
    <cellStyle name="Normal 5 2 3 8 3 2" xfId="14899" xr:uid="{67ACA40F-39DF-43FD-8BBB-DA4422A2F2EF}"/>
    <cellStyle name="Normal 5 2 3 8 3 2 2" xfId="41073" xr:uid="{C7D8D433-6CE4-4E96-8943-A0E23D834B95}"/>
    <cellStyle name="Normal 5 2 3 8 3 3" xfId="31794" xr:uid="{9A1C2C15-BB11-4752-B0BA-8E12D8DBEB28}"/>
    <cellStyle name="Normal 5 2 3 8 3 4" xfId="23346" xr:uid="{419A558F-4ADB-42DA-855A-6AA57CB6A725}"/>
    <cellStyle name="Normal 5 2 3 8 4" xfId="10681" xr:uid="{B353ED7E-3AB2-4AEE-94E9-A4F76A22F4DD}"/>
    <cellStyle name="Normal 5 2 3 8 4 2" xfId="36856" xr:uid="{70F6EEAA-9C27-4AA5-91AE-80935EFD90FF}"/>
    <cellStyle name="Normal 5 2 3 8 5" xfId="27576" xr:uid="{6E8F07D0-74DE-4971-99F5-237491D0F805}"/>
    <cellStyle name="Normal 5 2 3 8 6" xfId="19129" xr:uid="{0C110ADD-7463-4BAF-BE73-AC829E9AFF72}"/>
    <cellStyle name="Normal 5 2 3 9" xfId="2579" xr:uid="{00000000-0005-0000-0000-0000D0180000}"/>
    <cellStyle name="Normal 5 2 3 9 2" xfId="6862" xr:uid="{00000000-0005-0000-0000-0000D1180000}"/>
    <cellStyle name="Normal 5 2 3 9 2 2" xfId="15312" xr:uid="{8D63A52E-1939-4670-BFC2-271A4E3B26E9}"/>
    <cellStyle name="Normal 5 2 3 9 2 2 2" xfId="41486" xr:uid="{17DBDBD0-3833-4430-A956-D8178C580B00}"/>
    <cellStyle name="Normal 5 2 3 9 2 3" xfId="32207" xr:uid="{26972EFD-79D3-483F-958E-89AE147EF4E4}"/>
    <cellStyle name="Normal 5 2 3 9 2 4" xfId="23759" xr:uid="{30179402-93F7-4644-AB20-6FF7A1BE07ED}"/>
    <cellStyle name="Normal 5 2 3 9 3" xfId="11094" xr:uid="{D49EB813-9F45-405C-B778-EEC803BC6A9E}"/>
    <cellStyle name="Normal 5 2 3 9 3 2" xfId="37269" xr:uid="{34607A40-F79A-4C4F-8437-5D1973F53CDD}"/>
    <cellStyle name="Normal 5 2 3 9 4" xfId="27989" xr:uid="{E7BF3428-B7FB-4D7F-BF73-75A1A1407DC6}"/>
    <cellStyle name="Normal 5 2 3 9 5" xfId="19542" xr:uid="{145581CD-D9FC-4DE9-9B14-36CBD8CEFED2}"/>
    <cellStyle name="Normal 5 2 4" xfId="432" xr:uid="{00000000-0005-0000-0000-0000D2180000}"/>
    <cellStyle name="Normal 5 2 4 10" xfId="9037" xr:uid="{A62A1B28-E0FB-45F4-8D58-FE6B37C442F7}"/>
    <cellStyle name="Normal 5 2 4 10 2" xfId="35212" xr:uid="{64ED0259-C23C-4FEC-B30E-F7B506FF53E5}"/>
    <cellStyle name="Normal 5 2 4 11" xfId="34379" xr:uid="{1B02104D-0B3D-42EA-B8AE-5F6B8910F337}"/>
    <cellStyle name="Normal 5 2 4 12" xfId="25932" xr:uid="{58765909-D13A-4AD3-B235-779AB0A2C441}"/>
    <cellStyle name="Normal 5 2 4 13" xfId="17485" xr:uid="{99D83274-04C0-44D7-875F-CACB08997819}"/>
    <cellStyle name="Normal 5 2 4 2" xfId="433" xr:uid="{00000000-0005-0000-0000-0000D3180000}"/>
    <cellStyle name="Normal 5 2 4 2 10" xfId="34380" xr:uid="{CA735B25-B9FC-4EBA-A4D5-47DD9FB3DD43}"/>
    <cellStyle name="Normal 5 2 4 2 11" xfId="25933" xr:uid="{B006868C-C458-4B65-9F6C-3EF5DCC6DF70}"/>
    <cellStyle name="Normal 5 2 4 2 12" xfId="17486" xr:uid="{216ACC71-E50D-4524-9361-18256A448927}"/>
    <cellStyle name="Normal 5 2 4 2 2" xfId="434" xr:uid="{00000000-0005-0000-0000-0000D4180000}"/>
    <cellStyle name="Normal 5 2 4 2 2 10" xfId="25934" xr:uid="{6BBE664B-616B-4E09-AD58-C3F2C46ABB5D}"/>
    <cellStyle name="Normal 5 2 4 2 2 11" xfId="17487" xr:uid="{A2E5E75E-9420-4F18-A3C4-E07BAB62ECAA}"/>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A8FD1C03-AED5-4D77-9D22-5A87CEAFD7CC}"/>
    <cellStyle name="Normal 5 2 4 2 2 2 2 2 2 2" xfId="41989" xr:uid="{EF17BCDD-EFAE-4043-AB9C-09A510A31678}"/>
    <cellStyle name="Normal 5 2 4 2 2 2 2 2 3" xfId="32710" xr:uid="{5C3BC02D-53AC-4BB9-BA94-015A4BCCB780}"/>
    <cellStyle name="Normal 5 2 4 2 2 2 2 2 4" xfId="24262" xr:uid="{28F98579-0A72-42E0-8186-04FB1A6E3004}"/>
    <cellStyle name="Normal 5 2 4 2 2 2 2 3" xfId="11597" xr:uid="{A6D8601C-599B-4A41-92B4-B3134E9185D8}"/>
    <cellStyle name="Normal 5 2 4 2 2 2 2 3 2" xfId="37772" xr:uid="{35833E27-218C-4E44-8E1D-9C6F03396190}"/>
    <cellStyle name="Normal 5 2 4 2 2 2 2 4" xfId="28492" xr:uid="{5D030170-3EAA-4477-B17B-606BF5F6ED55}"/>
    <cellStyle name="Normal 5 2 4 2 2 2 2 5" xfId="20045" xr:uid="{F92FA246-CD5A-489B-B057-D8B18ABEA17F}"/>
    <cellStyle name="Normal 5 2 4 2 2 2 3" xfId="5220" xr:uid="{00000000-0005-0000-0000-0000D8180000}"/>
    <cellStyle name="Normal 5 2 4 2 2 2 3 2" xfId="13670" xr:uid="{0AC390FC-33ED-4992-9749-A0F138BE316E}"/>
    <cellStyle name="Normal 5 2 4 2 2 2 3 2 2" xfId="39844" xr:uid="{90B69222-87E7-4D52-80B7-E169B11C852A}"/>
    <cellStyle name="Normal 5 2 4 2 2 2 3 3" xfId="30565" xr:uid="{71468E39-F093-412E-BD51-E5C51F1EEAFD}"/>
    <cellStyle name="Normal 5 2 4 2 2 2 3 4" xfId="22117" xr:uid="{ADFC82C7-D17B-47DC-A067-094AE512A518}"/>
    <cellStyle name="Normal 5 2 4 2 2 2 4" xfId="9452" xr:uid="{D4ACEF58-3953-47D2-A7D1-C0703B5B675A}"/>
    <cellStyle name="Normal 5 2 4 2 2 2 4 2" xfId="35627" xr:uid="{F6E328D2-B896-4EFB-A380-F021107C443A}"/>
    <cellStyle name="Normal 5 2 4 2 2 2 5" xfId="34799" xr:uid="{3AE32F76-5557-418C-BAA3-6CC4296D2FA4}"/>
    <cellStyle name="Normal 5 2 4 2 2 2 6" xfId="26347" xr:uid="{3CECD708-C12F-41CA-B697-8F1AABC3684D}"/>
    <cellStyle name="Normal 5 2 4 2 2 2 7" xfId="17900" xr:uid="{F7A436FE-F296-4BED-83B7-156F191A6EA6}"/>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FAFB6F64-883B-4CD8-B210-791753718E3D}"/>
    <cellStyle name="Normal 5 2 4 2 2 3 2 2 2 2" xfId="42402" xr:uid="{BAABC26C-9573-4401-B1B4-95ABA8B4B350}"/>
    <cellStyle name="Normal 5 2 4 2 2 3 2 2 3" xfId="33123" xr:uid="{5F093809-E5F8-4DCE-ADDF-13AA04E9A3F5}"/>
    <cellStyle name="Normal 5 2 4 2 2 3 2 2 4" xfId="24675" xr:uid="{96291581-5206-4CAB-9551-F1A3CDD34862}"/>
    <cellStyle name="Normal 5 2 4 2 2 3 2 3" xfId="12010" xr:uid="{DDA0205C-A8A6-4F9A-9EBA-99937F86075B}"/>
    <cellStyle name="Normal 5 2 4 2 2 3 2 3 2" xfId="38185" xr:uid="{B4A7B048-C91E-46B2-B520-E7318CE14BBA}"/>
    <cellStyle name="Normal 5 2 4 2 2 3 2 4" xfId="28905" xr:uid="{386488E6-4856-4773-8632-56560FDD5E36}"/>
    <cellStyle name="Normal 5 2 4 2 2 3 2 5" xfId="20458" xr:uid="{7E8831C6-5E0E-41E3-9BFE-00176E2B84CF}"/>
    <cellStyle name="Normal 5 2 4 2 2 3 3" xfId="5633" xr:uid="{00000000-0005-0000-0000-0000DC180000}"/>
    <cellStyle name="Normal 5 2 4 2 2 3 3 2" xfId="14083" xr:uid="{59DBF559-6501-4D8A-B92B-EE9D96F5EE7A}"/>
    <cellStyle name="Normal 5 2 4 2 2 3 3 2 2" xfId="40257" xr:uid="{362D4A6E-7B79-4FC4-BF10-6A8214DE4C4C}"/>
    <cellStyle name="Normal 5 2 4 2 2 3 3 3" xfId="30978" xr:uid="{F81F5FAB-98AC-46CB-8472-8B8F6050EB88}"/>
    <cellStyle name="Normal 5 2 4 2 2 3 3 4" xfId="22530" xr:uid="{8E1A0CEE-B185-4252-B64E-F0162033E39F}"/>
    <cellStyle name="Normal 5 2 4 2 2 3 4" xfId="9865" xr:uid="{FCCEC6D1-0EF2-4E15-9231-A061E8028DEA}"/>
    <cellStyle name="Normal 5 2 4 2 2 3 4 2" xfId="36040" xr:uid="{954CBAB3-36ED-4329-B65B-F8BCB4C4EA27}"/>
    <cellStyle name="Normal 5 2 4 2 2 3 5" xfId="26760" xr:uid="{EB643442-0432-4428-9EC8-9D7C6BAEC6E8}"/>
    <cellStyle name="Normal 5 2 4 2 2 3 6" xfId="18313" xr:uid="{E62E4E3E-FA6A-4409-956F-D84B1E6D6FD6}"/>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EB8F4290-68BC-4026-BCAA-6E2C787057EF}"/>
    <cellStyle name="Normal 5 2 4 2 2 4 2 2 2 2" xfId="42815" xr:uid="{B6D1307E-AA7D-40B5-A47C-80EBACC2D617}"/>
    <cellStyle name="Normal 5 2 4 2 2 4 2 2 3" xfId="33536" xr:uid="{ECA11A73-7B55-4D34-8BFA-F47400984559}"/>
    <cellStyle name="Normal 5 2 4 2 2 4 2 2 4" xfId="25088" xr:uid="{117C5ABD-DAC2-45B3-A64A-C016677A2178}"/>
    <cellStyle name="Normal 5 2 4 2 2 4 2 3" xfId="12423" xr:uid="{4C4AE458-CCB7-4F6F-ACF6-908347F79734}"/>
    <cellStyle name="Normal 5 2 4 2 2 4 2 3 2" xfId="38598" xr:uid="{B11249F0-D591-43A1-87D0-CB88DEC8491C}"/>
    <cellStyle name="Normal 5 2 4 2 2 4 2 4" xfId="29318" xr:uid="{840FC8E7-81BF-41E5-9410-6D7551C5518F}"/>
    <cellStyle name="Normal 5 2 4 2 2 4 2 5" xfId="20871" xr:uid="{D9C5DDE2-3C22-41E2-AFCA-06F87FF8C6C9}"/>
    <cellStyle name="Normal 5 2 4 2 2 4 3" xfId="6046" xr:uid="{00000000-0005-0000-0000-0000E0180000}"/>
    <cellStyle name="Normal 5 2 4 2 2 4 3 2" xfId="14496" xr:uid="{EA29E17F-2188-4541-9B82-FCC8E3BA2E70}"/>
    <cellStyle name="Normal 5 2 4 2 2 4 3 2 2" xfId="40670" xr:uid="{0897E325-7646-46A6-A7A2-17C8EE92DF8D}"/>
    <cellStyle name="Normal 5 2 4 2 2 4 3 3" xfId="31391" xr:uid="{608A4014-E7EE-46FE-862F-007401B3A5CE}"/>
    <cellStyle name="Normal 5 2 4 2 2 4 3 4" xfId="22943" xr:uid="{64737FA2-E7EE-4A62-AB4B-16A1D4AEB651}"/>
    <cellStyle name="Normal 5 2 4 2 2 4 4" xfId="10278" xr:uid="{000E8B7C-D92C-4C7A-9343-6495053DC056}"/>
    <cellStyle name="Normal 5 2 4 2 2 4 4 2" xfId="36453" xr:uid="{F5656675-DE02-402B-820A-EA1734D15F3B}"/>
    <cellStyle name="Normal 5 2 4 2 2 4 5" xfId="27173" xr:uid="{1F7E1BEE-AF05-4EBF-8491-BE96303D32B9}"/>
    <cellStyle name="Normal 5 2 4 2 2 4 6" xfId="18726" xr:uid="{5A7EDD2E-E836-4E20-BB3F-69CEC2EDDEE9}"/>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2B5B5B6F-253F-4B70-9D9D-152D4D3920DD}"/>
    <cellStyle name="Normal 5 2 4 2 2 5 2 2 2 2" xfId="43228" xr:uid="{73C6D4EA-1F2F-4E8B-AB69-A6ADD4CA3C8E}"/>
    <cellStyle name="Normal 5 2 4 2 2 5 2 2 3" xfId="33949" xr:uid="{91A66327-B522-40D5-9782-3465657EC6EC}"/>
    <cellStyle name="Normal 5 2 4 2 2 5 2 2 4" xfId="25501" xr:uid="{AF3C2FF0-1793-44E9-B648-2A77159D1175}"/>
    <cellStyle name="Normal 5 2 4 2 2 5 2 3" xfId="12836" xr:uid="{9303919E-A343-4F3A-AF2C-C32B60F5B286}"/>
    <cellStyle name="Normal 5 2 4 2 2 5 2 3 2" xfId="39011" xr:uid="{2AF85988-A921-44F4-9E30-43BC56215434}"/>
    <cellStyle name="Normal 5 2 4 2 2 5 2 4" xfId="29731" xr:uid="{FCD3A394-7F18-4618-BB1D-E9EB6F3182E4}"/>
    <cellStyle name="Normal 5 2 4 2 2 5 2 5" xfId="21284" xr:uid="{B92BE81C-F12D-426C-9281-A4262D2C0C06}"/>
    <cellStyle name="Normal 5 2 4 2 2 5 3" xfId="6459" xr:uid="{00000000-0005-0000-0000-0000E4180000}"/>
    <cellStyle name="Normal 5 2 4 2 2 5 3 2" xfId="14909" xr:uid="{65A41567-2829-4EC2-8C6E-CB71B040CCDA}"/>
    <cellStyle name="Normal 5 2 4 2 2 5 3 2 2" xfId="41083" xr:uid="{326B50E0-F021-4DC2-A6ED-B75F61E3E7F2}"/>
    <cellStyle name="Normal 5 2 4 2 2 5 3 3" xfId="31804" xr:uid="{A3CE24F5-F4F8-4212-BD7D-ABD0A47D85C6}"/>
    <cellStyle name="Normal 5 2 4 2 2 5 3 4" xfId="23356" xr:uid="{9270CA23-29AE-4511-8616-F4A791D11656}"/>
    <cellStyle name="Normal 5 2 4 2 2 5 4" xfId="10691" xr:uid="{D937A536-8DAB-4CF8-9F9C-11BD6D6DF46B}"/>
    <cellStyle name="Normal 5 2 4 2 2 5 4 2" xfId="36866" xr:uid="{6E4D4DDA-E976-4AE8-BD8D-672A61C719AF}"/>
    <cellStyle name="Normal 5 2 4 2 2 5 5" xfId="27586" xr:uid="{AA699809-0D3D-45C8-93FE-47FF2FD902B4}"/>
    <cellStyle name="Normal 5 2 4 2 2 5 6" xfId="19139" xr:uid="{06316277-921F-4AA7-9076-196134A17386}"/>
    <cellStyle name="Normal 5 2 4 2 2 6" xfId="2589" xr:uid="{00000000-0005-0000-0000-0000E5180000}"/>
    <cellStyle name="Normal 5 2 4 2 2 6 2" xfId="6872" xr:uid="{00000000-0005-0000-0000-0000E6180000}"/>
    <cellStyle name="Normal 5 2 4 2 2 6 2 2" xfId="15322" xr:uid="{3C07266A-9088-426B-AB29-C5758A4C4411}"/>
    <cellStyle name="Normal 5 2 4 2 2 6 2 2 2" xfId="41496" xr:uid="{E57EDBEC-3A79-4CBD-BFA6-854E2C7D7D7D}"/>
    <cellStyle name="Normal 5 2 4 2 2 6 2 3" xfId="32217" xr:uid="{2C7636CE-517B-4DCD-B5CB-7E4C95076DE2}"/>
    <cellStyle name="Normal 5 2 4 2 2 6 2 4" xfId="23769" xr:uid="{80F84B74-3E67-4A10-B518-1422BE173F82}"/>
    <cellStyle name="Normal 5 2 4 2 2 6 3" xfId="11104" xr:uid="{3569541E-FB35-48BF-B7CA-BDC7AFE3F2BC}"/>
    <cellStyle name="Normal 5 2 4 2 2 6 3 2" xfId="37279" xr:uid="{882A10C4-C71F-4C26-B2E4-F2BCE0CBC483}"/>
    <cellStyle name="Normal 5 2 4 2 2 6 4" xfId="27999" xr:uid="{BE08B1A9-7FE5-4089-9E1E-D8C75C3F4595}"/>
    <cellStyle name="Normal 5 2 4 2 2 6 5" xfId="19552" xr:uid="{5F4F380F-BD9B-4BCB-865C-35D244EE4687}"/>
    <cellStyle name="Normal 5 2 4 2 2 7" xfId="4807" xr:uid="{00000000-0005-0000-0000-0000E7180000}"/>
    <cellStyle name="Normal 5 2 4 2 2 7 2" xfId="13257" xr:uid="{4B6FD4DD-06DA-4FD6-83CA-0AABC59641BC}"/>
    <cellStyle name="Normal 5 2 4 2 2 7 2 2" xfId="39431" xr:uid="{DC415EA4-B72C-42AD-9084-44A435C3C4B4}"/>
    <cellStyle name="Normal 5 2 4 2 2 7 3" xfId="30152" xr:uid="{5B50D9C5-6876-40CC-9E89-D388646DA623}"/>
    <cellStyle name="Normal 5 2 4 2 2 7 4" xfId="21704" xr:uid="{4A1ABCD3-4E54-42E5-AE18-F1BF80B25B31}"/>
    <cellStyle name="Normal 5 2 4 2 2 8" xfId="9039" xr:uid="{ED30F170-AD69-4576-95EF-42C7F5A96EBE}"/>
    <cellStyle name="Normal 5 2 4 2 2 8 2" xfId="35214" xr:uid="{15C19889-F1A3-406C-ADFD-2E6D6A9E7859}"/>
    <cellStyle name="Normal 5 2 4 2 2 9" xfId="34381" xr:uid="{BD98D07D-4993-459C-9D50-2BB032AEE3FE}"/>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5B570818-2B58-4EA8-8148-5BCCCC4A45EE}"/>
    <cellStyle name="Normal 5 2 4 2 3 2 2 2 2" xfId="41988" xr:uid="{CE361D66-DA6F-4873-ADBB-A25F93047843}"/>
    <cellStyle name="Normal 5 2 4 2 3 2 2 3" xfId="32709" xr:uid="{2064DA76-EE63-4967-BC66-F25063314F7D}"/>
    <cellStyle name="Normal 5 2 4 2 3 2 2 4" xfId="24261" xr:uid="{5676722C-9AB9-4CB3-8F96-1E89FD554903}"/>
    <cellStyle name="Normal 5 2 4 2 3 2 3" xfId="11596" xr:uid="{A05E486B-609B-4E53-9B21-81773A9CC726}"/>
    <cellStyle name="Normal 5 2 4 2 3 2 3 2" xfId="37771" xr:uid="{119F30E7-0FDD-4F5E-BF98-AE1D6C98C5A4}"/>
    <cellStyle name="Normal 5 2 4 2 3 2 4" xfId="28491" xr:uid="{883AEA95-07CA-4992-B017-BA7653BFDE9B}"/>
    <cellStyle name="Normal 5 2 4 2 3 2 5" xfId="20044" xr:uid="{E4C1EDBD-F746-4C79-A0E5-A4CA58790817}"/>
    <cellStyle name="Normal 5 2 4 2 3 3" xfId="5219" xr:uid="{00000000-0005-0000-0000-0000EB180000}"/>
    <cellStyle name="Normal 5 2 4 2 3 3 2" xfId="13669" xr:uid="{9C8B38BF-48CE-4C80-9439-173F46CF2C4E}"/>
    <cellStyle name="Normal 5 2 4 2 3 3 2 2" xfId="39843" xr:uid="{BCC1CFA9-A032-40C0-8E87-10DA90C16579}"/>
    <cellStyle name="Normal 5 2 4 2 3 3 3" xfId="30564" xr:uid="{A8745849-4F9F-4548-9E77-E02E9E967102}"/>
    <cellStyle name="Normal 5 2 4 2 3 3 4" xfId="22116" xr:uid="{6CE0F17D-8030-4168-9A54-EE76FACEFEBC}"/>
    <cellStyle name="Normal 5 2 4 2 3 4" xfId="9451" xr:uid="{AD2D633E-E340-41BD-B6C9-01F4062CA761}"/>
    <cellStyle name="Normal 5 2 4 2 3 4 2" xfId="35626" xr:uid="{FD848ECD-999A-4246-ABE1-76B0F67C5B06}"/>
    <cellStyle name="Normal 5 2 4 2 3 5" xfId="34798" xr:uid="{60D85C9E-973C-45AE-B603-2DD5BE057483}"/>
    <cellStyle name="Normal 5 2 4 2 3 6" xfId="26346" xr:uid="{1635ED27-F0E6-43C7-8E21-0CD9D50B97C6}"/>
    <cellStyle name="Normal 5 2 4 2 3 7" xfId="17899" xr:uid="{69392B6B-1857-4B90-97E8-EC2A5EB53FE0}"/>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1DE6CDE7-6FC3-45AF-B1E5-AEA3F2746E82}"/>
    <cellStyle name="Normal 5 2 4 2 4 2 2 2 2" xfId="42401" xr:uid="{67075320-488E-4178-81DA-04B3CF542858}"/>
    <cellStyle name="Normal 5 2 4 2 4 2 2 3" xfId="33122" xr:uid="{06CA1AD3-9D2D-4BD1-8F59-713B0A70BEEB}"/>
    <cellStyle name="Normal 5 2 4 2 4 2 2 4" xfId="24674" xr:uid="{A46BE4A9-63B2-4981-8C64-8CD876E2F11E}"/>
    <cellStyle name="Normal 5 2 4 2 4 2 3" xfId="12009" xr:uid="{E01B385B-CA77-457C-84A6-6FFBEAD40B3F}"/>
    <cellStyle name="Normal 5 2 4 2 4 2 3 2" xfId="38184" xr:uid="{7C099042-2368-4D97-A2C8-C1C1271A1FF3}"/>
    <cellStyle name="Normal 5 2 4 2 4 2 4" xfId="28904" xr:uid="{38DD88DE-D8D7-498F-B1FD-BC37DCA6AA98}"/>
    <cellStyle name="Normal 5 2 4 2 4 2 5" xfId="20457" xr:uid="{E7B2214D-676B-4869-9A4B-DD88AB965C2E}"/>
    <cellStyle name="Normal 5 2 4 2 4 3" xfId="5632" xr:uid="{00000000-0005-0000-0000-0000EF180000}"/>
    <cellStyle name="Normal 5 2 4 2 4 3 2" xfId="14082" xr:uid="{79861095-8BB5-4124-8EC8-904A18590ED4}"/>
    <cellStyle name="Normal 5 2 4 2 4 3 2 2" xfId="40256" xr:uid="{25E7E640-6870-41DD-8CF7-BA637A522C81}"/>
    <cellStyle name="Normal 5 2 4 2 4 3 3" xfId="30977" xr:uid="{AECB6082-9A25-4A67-A2C5-CCBEBB4E4A38}"/>
    <cellStyle name="Normal 5 2 4 2 4 3 4" xfId="22529" xr:uid="{44857F37-A39D-40FA-8FD1-A7C8DF51360F}"/>
    <cellStyle name="Normal 5 2 4 2 4 4" xfId="9864" xr:uid="{A999E410-26C5-42CF-AD4D-5D3EED59FA92}"/>
    <cellStyle name="Normal 5 2 4 2 4 4 2" xfId="36039" xr:uid="{17D05E8D-D1C6-4992-843D-84F3BF7C2008}"/>
    <cellStyle name="Normal 5 2 4 2 4 5" xfId="26759" xr:uid="{1BED2E6E-16A4-48C4-A5CB-7E13F9561333}"/>
    <cellStyle name="Normal 5 2 4 2 4 6" xfId="18312" xr:uid="{2BD3B90E-4420-4282-97FF-175FF0A1F0F0}"/>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FBE4F096-F821-453A-AC41-796D3B090B22}"/>
    <cellStyle name="Normal 5 2 4 2 5 2 2 2 2" xfId="42814" xr:uid="{418660DE-1BB7-4777-8B1A-FE50363B8147}"/>
    <cellStyle name="Normal 5 2 4 2 5 2 2 3" xfId="33535" xr:uid="{82197AD5-6FEF-4833-A245-DBF267B0F020}"/>
    <cellStyle name="Normal 5 2 4 2 5 2 2 4" xfId="25087" xr:uid="{E2EA7DCD-5AA1-42A1-BAA2-2B889B2D9F14}"/>
    <cellStyle name="Normal 5 2 4 2 5 2 3" xfId="12422" xr:uid="{B51167A3-E3C7-47B8-BED7-70B4142E38C1}"/>
    <cellStyle name="Normal 5 2 4 2 5 2 3 2" xfId="38597" xr:uid="{028A1C1D-E3C3-480D-BBC5-B8FE43312D4F}"/>
    <cellStyle name="Normal 5 2 4 2 5 2 4" xfId="29317" xr:uid="{645D90AA-4EC1-47D0-BDD9-62ACBED8F446}"/>
    <cellStyle name="Normal 5 2 4 2 5 2 5" xfId="20870" xr:uid="{093B7BFE-0D8D-4A9E-96E0-9937485876F4}"/>
    <cellStyle name="Normal 5 2 4 2 5 3" xfId="6045" xr:uid="{00000000-0005-0000-0000-0000F3180000}"/>
    <cellStyle name="Normal 5 2 4 2 5 3 2" xfId="14495" xr:uid="{EBCA6770-101A-43D2-A91A-6D4C48043AFA}"/>
    <cellStyle name="Normal 5 2 4 2 5 3 2 2" xfId="40669" xr:uid="{74B00226-1A39-4ABE-BD0E-C2981DFECE2B}"/>
    <cellStyle name="Normal 5 2 4 2 5 3 3" xfId="31390" xr:uid="{FC7C6E1A-71CF-4CD2-B675-E51C5468EFD3}"/>
    <cellStyle name="Normal 5 2 4 2 5 3 4" xfId="22942" xr:uid="{39036600-A66C-4104-8C8F-7912CD27428B}"/>
    <cellStyle name="Normal 5 2 4 2 5 4" xfId="10277" xr:uid="{0BF953E0-0B84-4CA9-A880-8A0FFC6351BF}"/>
    <cellStyle name="Normal 5 2 4 2 5 4 2" xfId="36452" xr:uid="{346E8D4B-F4BD-445E-9E00-D6A2AB9F8453}"/>
    <cellStyle name="Normal 5 2 4 2 5 5" xfId="27172" xr:uid="{3AC80C88-A5AB-429F-A639-DA0DF0C4A2D8}"/>
    <cellStyle name="Normal 5 2 4 2 5 6" xfId="18725" xr:uid="{C9F8A675-096B-4DC5-9CF7-8CF88C2CBAC3}"/>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C7D45BAE-DB49-4A05-B21C-BFDA9FF0EA97}"/>
    <cellStyle name="Normal 5 2 4 2 6 2 2 2 2" xfId="43227" xr:uid="{D1E09250-05B4-43E0-94E0-E42086D8FBD7}"/>
    <cellStyle name="Normal 5 2 4 2 6 2 2 3" xfId="33948" xr:uid="{4FF72571-851A-4769-B035-0CDB8A6F24BA}"/>
    <cellStyle name="Normal 5 2 4 2 6 2 2 4" xfId="25500" xr:uid="{0F120F33-C4E1-44A5-BFB1-B3648B7FF6DA}"/>
    <cellStyle name="Normal 5 2 4 2 6 2 3" xfId="12835" xr:uid="{532AE67A-EF0D-44C1-A598-43DA572BB792}"/>
    <cellStyle name="Normal 5 2 4 2 6 2 3 2" xfId="39010" xr:uid="{419947B6-9EB3-4D9E-9DA2-0609FF9374A2}"/>
    <cellStyle name="Normal 5 2 4 2 6 2 4" xfId="29730" xr:uid="{695E0E77-08AB-48E1-8AAC-8BE29E9CCEF5}"/>
    <cellStyle name="Normal 5 2 4 2 6 2 5" xfId="21283" xr:uid="{58CA2F8D-8ADC-4B38-B995-FA37C067CC1E}"/>
    <cellStyle name="Normal 5 2 4 2 6 3" xfId="6458" xr:uid="{00000000-0005-0000-0000-0000F7180000}"/>
    <cellStyle name="Normal 5 2 4 2 6 3 2" xfId="14908" xr:uid="{7D0CFA2A-6583-4609-BEAD-A5E06121DE18}"/>
    <cellStyle name="Normal 5 2 4 2 6 3 2 2" xfId="41082" xr:uid="{EBEAE8CA-41F4-4466-AF45-BBE28AE3B000}"/>
    <cellStyle name="Normal 5 2 4 2 6 3 3" xfId="31803" xr:uid="{8E8770F3-51C4-4B93-A321-946F765C5361}"/>
    <cellStyle name="Normal 5 2 4 2 6 3 4" xfId="23355" xr:uid="{D8876264-FD72-4FD6-98F0-B50C702417BB}"/>
    <cellStyle name="Normal 5 2 4 2 6 4" xfId="10690" xr:uid="{DFD4FEA0-719B-4541-BBB9-AD83A449EBBB}"/>
    <cellStyle name="Normal 5 2 4 2 6 4 2" xfId="36865" xr:uid="{A3CA2DE2-7900-43EE-9110-1B792536AB58}"/>
    <cellStyle name="Normal 5 2 4 2 6 5" xfId="27585" xr:uid="{DCC67184-0111-4653-B6F0-1B34914D6012}"/>
    <cellStyle name="Normal 5 2 4 2 6 6" xfId="19138" xr:uid="{EE4D8E4D-F476-418B-AAF4-EB37E6C59999}"/>
    <cellStyle name="Normal 5 2 4 2 7" xfId="2588" xr:uid="{00000000-0005-0000-0000-0000F8180000}"/>
    <cellStyle name="Normal 5 2 4 2 7 2" xfId="6871" xr:uid="{00000000-0005-0000-0000-0000F9180000}"/>
    <cellStyle name="Normal 5 2 4 2 7 2 2" xfId="15321" xr:uid="{9E4D861C-6023-480D-99E3-9537880D0F92}"/>
    <cellStyle name="Normal 5 2 4 2 7 2 2 2" xfId="41495" xr:uid="{9E6648D2-9D96-44FD-A4C7-2F5857654DC1}"/>
    <cellStyle name="Normal 5 2 4 2 7 2 3" xfId="32216" xr:uid="{96ACA216-A92B-4BF8-8345-3E640C1FB0F7}"/>
    <cellStyle name="Normal 5 2 4 2 7 2 4" xfId="23768" xr:uid="{6DEDF6D8-06B3-4B0D-A8EC-78C76593DD22}"/>
    <cellStyle name="Normal 5 2 4 2 7 3" xfId="11103" xr:uid="{D18CC3B6-FECB-430B-974F-4CA48A0E5B5D}"/>
    <cellStyle name="Normal 5 2 4 2 7 3 2" xfId="37278" xr:uid="{1D1D2073-9B0C-48D9-8983-1F49549AEC6B}"/>
    <cellStyle name="Normal 5 2 4 2 7 4" xfId="27998" xr:uid="{17F84074-A819-40A5-A0F9-6AD519D55BC3}"/>
    <cellStyle name="Normal 5 2 4 2 7 5" xfId="19551" xr:uid="{54C480BD-B526-4837-98E6-4A017847B9E8}"/>
    <cellStyle name="Normal 5 2 4 2 8" xfId="4806" xr:uid="{00000000-0005-0000-0000-0000FA180000}"/>
    <cellStyle name="Normal 5 2 4 2 8 2" xfId="13256" xr:uid="{7D30AB9E-F216-45BC-BC30-FD1186D943B6}"/>
    <cellStyle name="Normal 5 2 4 2 8 2 2" xfId="39430" xr:uid="{3E11417A-D576-499B-9ED5-C0F7111E1B33}"/>
    <cellStyle name="Normal 5 2 4 2 8 3" xfId="30151" xr:uid="{96332F8F-0CB1-4C92-BF40-E5AC17552572}"/>
    <cellStyle name="Normal 5 2 4 2 8 4" xfId="21703" xr:uid="{A0849D3C-AEFC-4EB2-A3EC-55C589ED7CCF}"/>
    <cellStyle name="Normal 5 2 4 2 9" xfId="9038" xr:uid="{4419474F-66FC-41E5-A11E-DF7FB0EC852A}"/>
    <cellStyle name="Normal 5 2 4 2 9 2" xfId="35213" xr:uid="{CB47600A-985D-44AB-BA6F-002A3646B82B}"/>
    <cellStyle name="Normal 5 2 4 3" xfId="435" xr:uid="{00000000-0005-0000-0000-0000FB180000}"/>
    <cellStyle name="Normal 5 2 4 3 10" xfId="25935" xr:uid="{5A98D55A-93B5-4E6D-9C1F-5957DCF14427}"/>
    <cellStyle name="Normal 5 2 4 3 11" xfId="17488" xr:uid="{FEEBDDC3-06B5-4281-944F-CB5B82434DAA}"/>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C374208B-DE49-4FE9-8AE2-AED4A439A890}"/>
    <cellStyle name="Normal 5 2 4 3 2 2 2 2 2" xfId="41990" xr:uid="{06420CD2-8A3D-4A8E-AB2A-7EC5E58A0F9B}"/>
    <cellStyle name="Normal 5 2 4 3 2 2 2 3" xfId="32711" xr:uid="{731E3757-3A59-4110-915F-AF446CC98A13}"/>
    <cellStyle name="Normal 5 2 4 3 2 2 2 4" xfId="24263" xr:uid="{4D57956E-A7A5-4F92-9255-503352395F90}"/>
    <cellStyle name="Normal 5 2 4 3 2 2 3" xfId="11598" xr:uid="{D195107D-AA7F-4953-B1F1-4C78685D4529}"/>
    <cellStyle name="Normal 5 2 4 3 2 2 3 2" xfId="37773" xr:uid="{06464698-739F-4F29-8B4F-F6DC4A7A12C7}"/>
    <cellStyle name="Normal 5 2 4 3 2 2 4" xfId="28493" xr:uid="{6DED2AD8-1B35-406E-963D-CF6090FBEFD2}"/>
    <cellStyle name="Normal 5 2 4 3 2 2 5" xfId="20046" xr:uid="{5E28E384-D16F-4E76-B664-06702B2E1349}"/>
    <cellStyle name="Normal 5 2 4 3 2 3" xfId="5221" xr:uid="{00000000-0005-0000-0000-0000FF180000}"/>
    <cellStyle name="Normal 5 2 4 3 2 3 2" xfId="13671" xr:uid="{97E2685C-4957-4F4F-8A64-3BDAAC173CEE}"/>
    <cellStyle name="Normal 5 2 4 3 2 3 2 2" xfId="39845" xr:uid="{AD5CD63A-DA46-4CDB-8E9F-9952396A7248}"/>
    <cellStyle name="Normal 5 2 4 3 2 3 3" xfId="30566" xr:uid="{1E152516-C947-430F-B4EC-3729898EAC2F}"/>
    <cellStyle name="Normal 5 2 4 3 2 3 4" xfId="22118" xr:uid="{F3CAC7F2-CB3F-4703-8472-6ECFE3AC71B6}"/>
    <cellStyle name="Normal 5 2 4 3 2 4" xfId="9453" xr:uid="{83CDA3D3-A03F-4446-A548-27025E51EE13}"/>
    <cellStyle name="Normal 5 2 4 3 2 4 2" xfId="35628" xr:uid="{DA7CE624-65E9-4C9A-A28B-F37E3E31B2DE}"/>
    <cellStyle name="Normal 5 2 4 3 2 5" xfId="34800" xr:uid="{639C2FA2-880B-4518-9E8F-F0D44AF16EE9}"/>
    <cellStyle name="Normal 5 2 4 3 2 6" xfId="26348" xr:uid="{78A59003-1824-49D6-9172-AE8B4D6BDB7D}"/>
    <cellStyle name="Normal 5 2 4 3 2 7" xfId="17901" xr:uid="{01C88BB2-AF4B-42E5-BE16-ECB7463410FF}"/>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C4037DD5-4C77-484E-B21F-AC32970F8CA4}"/>
    <cellStyle name="Normal 5 2 4 3 3 2 2 2 2" xfId="42403" xr:uid="{EC34EDBC-1A1A-449C-A44A-7F493BDF10A3}"/>
    <cellStyle name="Normal 5 2 4 3 3 2 2 3" xfId="33124" xr:uid="{381289EE-A1D6-4DFD-BE53-576E89B1AD46}"/>
    <cellStyle name="Normal 5 2 4 3 3 2 2 4" xfId="24676" xr:uid="{13ADBFFE-17D1-48DF-94ED-D7DD0C6E4F9D}"/>
    <cellStyle name="Normal 5 2 4 3 3 2 3" xfId="12011" xr:uid="{B5F24098-7166-4D11-949F-9A0942506251}"/>
    <cellStyle name="Normal 5 2 4 3 3 2 3 2" xfId="38186" xr:uid="{02F3E4D1-6801-4CD0-A02E-CB4DF796634B}"/>
    <cellStyle name="Normal 5 2 4 3 3 2 4" xfId="28906" xr:uid="{6C8DE361-CC86-4BFD-BFCD-7140A415D5B9}"/>
    <cellStyle name="Normal 5 2 4 3 3 2 5" xfId="20459" xr:uid="{A7CB6517-5193-4FAD-9A0A-3E41C7EC1BF3}"/>
    <cellStyle name="Normal 5 2 4 3 3 3" xfId="5634" xr:uid="{00000000-0005-0000-0000-000003190000}"/>
    <cellStyle name="Normal 5 2 4 3 3 3 2" xfId="14084" xr:uid="{5F0B1A17-D766-4A46-B5D0-B6CB51CCD24E}"/>
    <cellStyle name="Normal 5 2 4 3 3 3 2 2" xfId="40258" xr:uid="{244BACD1-00AA-4B67-8281-5FAFB736D507}"/>
    <cellStyle name="Normal 5 2 4 3 3 3 3" xfId="30979" xr:uid="{B46CC545-D6AD-449C-9F52-074BC0BF9C67}"/>
    <cellStyle name="Normal 5 2 4 3 3 3 4" xfId="22531" xr:uid="{21629D64-C9E2-434C-8AB6-C6573176517C}"/>
    <cellStyle name="Normal 5 2 4 3 3 4" xfId="9866" xr:uid="{F534DF2A-40FF-4671-B98F-A544C3D5A3C7}"/>
    <cellStyle name="Normal 5 2 4 3 3 4 2" xfId="36041" xr:uid="{C7609223-A437-4B2A-966A-423B8A4F17B8}"/>
    <cellStyle name="Normal 5 2 4 3 3 5" xfId="26761" xr:uid="{8D9BF5BE-9453-4E51-A3FB-77AEDE10545F}"/>
    <cellStyle name="Normal 5 2 4 3 3 6" xfId="18314" xr:uid="{99DC3336-F767-4BE4-8052-7A404D2C280F}"/>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60FF52F7-63BA-4A09-A96C-22D0D63D3301}"/>
    <cellStyle name="Normal 5 2 4 3 4 2 2 2 2" xfId="42816" xr:uid="{00E907C5-8E3F-4B47-8B99-ABC252476D7C}"/>
    <cellStyle name="Normal 5 2 4 3 4 2 2 3" xfId="33537" xr:uid="{6D4DBE65-59B8-497D-B450-8EEDB87C4E35}"/>
    <cellStyle name="Normal 5 2 4 3 4 2 2 4" xfId="25089" xr:uid="{E404E5E5-67A2-4038-97E0-8810B1C400B6}"/>
    <cellStyle name="Normal 5 2 4 3 4 2 3" xfId="12424" xr:uid="{8D2D189D-D624-4996-A90A-36C296822395}"/>
    <cellStyle name="Normal 5 2 4 3 4 2 3 2" xfId="38599" xr:uid="{6FD10818-7B11-48BB-B8DB-EFCA1DC47610}"/>
    <cellStyle name="Normal 5 2 4 3 4 2 4" xfId="29319" xr:uid="{EFC4406D-19AB-4879-A48F-3672C3256DF3}"/>
    <cellStyle name="Normal 5 2 4 3 4 2 5" xfId="20872" xr:uid="{99F45F8A-8E04-47A1-915F-EAE1A13A2E17}"/>
    <cellStyle name="Normal 5 2 4 3 4 3" xfId="6047" xr:uid="{00000000-0005-0000-0000-000007190000}"/>
    <cellStyle name="Normal 5 2 4 3 4 3 2" xfId="14497" xr:uid="{858B75D0-7737-426F-A222-B45F0C24677A}"/>
    <cellStyle name="Normal 5 2 4 3 4 3 2 2" xfId="40671" xr:uid="{298C0C6D-B180-44B0-ADA6-A1B4B2E708DA}"/>
    <cellStyle name="Normal 5 2 4 3 4 3 3" xfId="31392" xr:uid="{ED01DD3D-C405-4127-90FB-0035C5A2599E}"/>
    <cellStyle name="Normal 5 2 4 3 4 3 4" xfId="22944" xr:uid="{8E7D0485-65F7-428C-B8A1-300B48856F98}"/>
    <cellStyle name="Normal 5 2 4 3 4 4" xfId="10279" xr:uid="{1EFC82E0-830E-4F6D-B7D4-51D1B6309DD2}"/>
    <cellStyle name="Normal 5 2 4 3 4 4 2" xfId="36454" xr:uid="{974D62A0-E581-426A-A656-E0A94DE326FB}"/>
    <cellStyle name="Normal 5 2 4 3 4 5" xfId="27174" xr:uid="{8402826C-6A50-4613-90B2-8AB6B6527591}"/>
    <cellStyle name="Normal 5 2 4 3 4 6" xfId="18727" xr:uid="{71553B4D-03B0-4B08-827B-573C804ACFA0}"/>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6FC7CD2F-34B8-4882-B0D7-E04A8D1745DF}"/>
    <cellStyle name="Normal 5 2 4 3 5 2 2 2 2" xfId="43229" xr:uid="{5024842D-DE88-4E8E-A04E-8C0ED4DAF2AD}"/>
    <cellStyle name="Normal 5 2 4 3 5 2 2 3" xfId="33950" xr:uid="{95BAA9EE-688B-4198-A15E-4F59173C8CCF}"/>
    <cellStyle name="Normal 5 2 4 3 5 2 2 4" xfId="25502" xr:uid="{B60BE874-AC38-4D09-92B2-E43EBDB0DC8B}"/>
    <cellStyle name="Normal 5 2 4 3 5 2 3" xfId="12837" xr:uid="{626BA27F-2CF7-45B2-9478-EB6D481778DA}"/>
    <cellStyle name="Normal 5 2 4 3 5 2 3 2" xfId="39012" xr:uid="{669C036D-02B3-474C-AB30-CE5B4FABBF09}"/>
    <cellStyle name="Normal 5 2 4 3 5 2 4" xfId="29732" xr:uid="{E6CA3AC2-16F1-4CE4-8F50-C98213F6B6A2}"/>
    <cellStyle name="Normal 5 2 4 3 5 2 5" xfId="21285" xr:uid="{5C88E228-C935-4D22-95E2-AC441822ACBB}"/>
    <cellStyle name="Normal 5 2 4 3 5 3" xfId="6460" xr:uid="{00000000-0005-0000-0000-00000B190000}"/>
    <cellStyle name="Normal 5 2 4 3 5 3 2" xfId="14910" xr:uid="{887EA2FD-14E4-4DAA-A778-309E9FF1F829}"/>
    <cellStyle name="Normal 5 2 4 3 5 3 2 2" xfId="41084" xr:uid="{69A61024-C66A-4808-8C92-92B7E02230B3}"/>
    <cellStyle name="Normal 5 2 4 3 5 3 3" xfId="31805" xr:uid="{0CC31A65-08A3-424F-BAE5-0453724668AF}"/>
    <cellStyle name="Normal 5 2 4 3 5 3 4" xfId="23357" xr:uid="{4381C47C-0B2B-449D-90E8-535BD576504C}"/>
    <cellStyle name="Normal 5 2 4 3 5 4" xfId="10692" xr:uid="{7222A547-F58F-4DF6-9162-DF76E261D10B}"/>
    <cellStyle name="Normal 5 2 4 3 5 4 2" xfId="36867" xr:uid="{A3E17894-9D0E-4D32-83F0-BD5CBD07A715}"/>
    <cellStyle name="Normal 5 2 4 3 5 5" xfId="27587" xr:uid="{AA065634-633B-4A01-9714-CF48C08CA055}"/>
    <cellStyle name="Normal 5 2 4 3 5 6" xfId="19140" xr:uid="{39893DA2-A015-4D6A-9178-0EEA8E0058AA}"/>
    <cellStyle name="Normal 5 2 4 3 6" xfId="2590" xr:uid="{00000000-0005-0000-0000-00000C190000}"/>
    <cellStyle name="Normal 5 2 4 3 6 2" xfId="6873" xr:uid="{00000000-0005-0000-0000-00000D190000}"/>
    <cellStyle name="Normal 5 2 4 3 6 2 2" xfId="15323" xr:uid="{C398BA2C-00EB-4919-BC02-CD0CB238AFF4}"/>
    <cellStyle name="Normal 5 2 4 3 6 2 2 2" xfId="41497" xr:uid="{4AC94F8F-1654-4440-AEF4-188506D63E3B}"/>
    <cellStyle name="Normal 5 2 4 3 6 2 3" xfId="32218" xr:uid="{9DBDDC30-2250-4B5D-B84B-41209F561705}"/>
    <cellStyle name="Normal 5 2 4 3 6 2 4" xfId="23770" xr:uid="{2FBDF2E7-427D-482A-9D5C-C47A7E4E4224}"/>
    <cellStyle name="Normal 5 2 4 3 6 3" xfId="11105" xr:uid="{A8783D30-AC88-459E-AB89-DEAF1683BD01}"/>
    <cellStyle name="Normal 5 2 4 3 6 3 2" xfId="37280" xr:uid="{1D75F13F-976B-4FD8-A629-573DE5A819F9}"/>
    <cellStyle name="Normal 5 2 4 3 6 4" xfId="28000" xr:uid="{409E0360-B102-425D-B78B-B9E99406968F}"/>
    <cellStyle name="Normal 5 2 4 3 6 5" xfId="19553" xr:uid="{B2A8C612-27B6-49D7-92BB-CFFEAC92C120}"/>
    <cellStyle name="Normal 5 2 4 3 7" xfId="4808" xr:uid="{00000000-0005-0000-0000-00000E190000}"/>
    <cellStyle name="Normal 5 2 4 3 7 2" xfId="13258" xr:uid="{D0E4EA53-3CC2-4639-92E1-5EE6DB857B80}"/>
    <cellStyle name="Normal 5 2 4 3 7 2 2" xfId="39432" xr:uid="{DEEC84FA-DBD6-4A2E-A7C2-1829C646DE98}"/>
    <cellStyle name="Normal 5 2 4 3 7 3" xfId="30153" xr:uid="{AA1E4D44-EE5D-4B33-87CD-6BAD25F67EE6}"/>
    <cellStyle name="Normal 5 2 4 3 7 4" xfId="21705" xr:uid="{FD2CD8B4-EA48-45D0-85A2-1658096B1654}"/>
    <cellStyle name="Normal 5 2 4 3 8" xfId="9040" xr:uid="{801C1B9B-6074-4BA7-A540-55C70A00949C}"/>
    <cellStyle name="Normal 5 2 4 3 8 2" xfId="35215" xr:uid="{A0213ACC-4D8B-40FF-B056-ACEBBE22B7E6}"/>
    <cellStyle name="Normal 5 2 4 3 9" xfId="34382" xr:uid="{BDB23874-4711-4B41-9E67-5A8827895A29}"/>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2E75464C-BF78-4AEC-AF68-A48938C24585}"/>
    <cellStyle name="Normal 5 2 4 4 2 2 2 2" xfId="41987" xr:uid="{EA1C3EAA-82D4-427B-A9B0-15E249755187}"/>
    <cellStyle name="Normal 5 2 4 4 2 2 3" xfId="32708" xr:uid="{21877582-D405-4AFA-B5E1-5555330FA1C5}"/>
    <cellStyle name="Normal 5 2 4 4 2 2 4" xfId="24260" xr:uid="{C57739D6-260A-4DFE-BE21-6BF2E748F06C}"/>
    <cellStyle name="Normal 5 2 4 4 2 3" xfId="11595" xr:uid="{582C01D3-1BCF-488F-B95A-99BCFC8C18B2}"/>
    <cellStyle name="Normal 5 2 4 4 2 3 2" xfId="37770" xr:uid="{8447D8D6-FCA8-471C-94A5-742A4FE04614}"/>
    <cellStyle name="Normal 5 2 4 4 2 4" xfId="28490" xr:uid="{5A1A0025-9C26-45EA-8E8A-18FDC676A571}"/>
    <cellStyle name="Normal 5 2 4 4 2 5" xfId="20043" xr:uid="{308A6B05-84F7-47F7-B553-274EB7A8EB06}"/>
    <cellStyle name="Normal 5 2 4 4 3" xfId="5218" xr:uid="{00000000-0005-0000-0000-000012190000}"/>
    <cellStyle name="Normal 5 2 4 4 3 2" xfId="13668" xr:uid="{4030897D-DCDB-42DB-87F2-7BD8A447D8AD}"/>
    <cellStyle name="Normal 5 2 4 4 3 2 2" xfId="39842" xr:uid="{2FB9A391-A39F-4841-BBB5-D3CA4DF9152A}"/>
    <cellStyle name="Normal 5 2 4 4 3 3" xfId="30563" xr:uid="{970E9253-9430-4AA2-83DD-88C8EFA14B62}"/>
    <cellStyle name="Normal 5 2 4 4 3 4" xfId="22115" xr:uid="{587A1F19-95DD-4DF8-8179-0C3D42B3566F}"/>
    <cellStyle name="Normal 5 2 4 4 4" xfId="9450" xr:uid="{ED84B47D-878A-44CF-8003-EC5180F59AF5}"/>
    <cellStyle name="Normal 5 2 4 4 4 2" xfId="35625" xr:uid="{48775221-322D-433F-9950-748348DE7260}"/>
    <cellStyle name="Normal 5 2 4 4 5" xfId="34797" xr:uid="{5D741229-8AD7-4198-9824-BC7377DFE9FB}"/>
    <cellStyle name="Normal 5 2 4 4 6" xfId="26345" xr:uid="{86A67658-54AE-4EF5-98BB-66055A243D93}"/>
    <cellStyle name="Normal 5 2 4 4 7" xfId="17898" xr:uid="{BB554E47-C934-4D56-A0D1-3E6FB495AB64}"/>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90CFE5A4-25EC-4093-9C93-4511A58546B1}"/>
    <cellStyle name="Normal 5 2 4 5 2 2 2 2" xfId="42400" xr:uid="{4136543F-504C-4E59-B19B-27C3440F7AB0}"/>
    <cellStyle name="Normal 5 2 4 5 2 2 3" xfId="33121" xr:uid="{CE6D3E79-8CE0-41F9-A93F-6B7177D71AE7}"/>
    <cellStyle name="Normal 5 2 4 5 2 2 4" xfId="24673" xr:uid="{8C3215EC-1742-4EAA-8CC6-F0530FFB84E3}"/>
    <cellStyle name="Normal 5 2 4 5 2 3" xfId="12008" xr:uid="{B46E0442-25E7-497E-B81A-F4E377A0E343}"/>
    <cellStyle name="Normal 5 2 4 5 2 3 2" xfId="38183" xr:uid="{AB5E4E4E-8B68-44AF-8EC5-66CD58679B35}"/>
    <cellStyle name="Normal 5 2 4 5 2 4" xfId="28903" xr:uid="{5BC3CF57-D001-45B6-8F2B-B56F704BAFB4}"/>
    <cellStyle name="Normal 5 2 4 5 2 5" xfId="20456" xr:uid="{C510456A-0994-449F-80E6-A4764F75D873}"/>
    <cellStyle name="Normal 5 2 4 5 3" xfId="5631" xr:uid="{00000000-0005-0000-0000-000016190000}"/>
    <cellStyle name="Normal 5 2 4 5 3 2" xfId="14081" xr:uid="{E4161C20-24D8-412A-9347-FFAFD9DA4556}"/>
    <cellStyle name="Normal 5 2 4 5 3 2 2" xfId="40255" xr:uid="{B3CF73C7-FC68-40F6-AC67-F841854D3DE4}"/>
    <cellStyle name="Normal 5 2 4 5 3 3" xfId="30976" xr:uid="{CE5F0CA9-0894-4C85-8DC7-B36863F36E24}"/>
    <cellStyle name="Normal 5 2 4 5 3 4" xfId="22528" xr:uid="{66CA7021-2956-48BB-AC4E-B53867BE595E}"/>
    <cellStyle name="Normal 5 2 4 5 4" xfId="9863" xr:uid="{913F5448-FD10-45FF-A631-54940E988C33}"/>
    <cellStyle name="Normal 5 2 4 5 4 2" xfId="36038" xr:uid="{07236373-77AA-4E11-B4F7-92C962BF93A9}"/>
    <cellStyle name="Normal 5 2 4 5 5" xfId="26758" xr:uid="{FAEE4FEC-AD18-4D1B-BDDC-2D466DF6C727}"/>
    <cellStyle name="Normal 5 2 4 5 6" xfId="18311" xr:uid="{CDF8A3D0-9C43-4D09-A736-FE87717A124C}"/>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E89DFC54-0856-4532-8626-DEF53C13090C}"/>
    <cellStyle name="Normal 5 2 4 6 2 2 2 2" xfId="42813" xr:uid="{7EEB44E2-3DF2-4561-887A-918467B23334}"/>
    <cellStyle name="Normal 5 2 4 6 2 2 3" xfId="33534" xr:uid="{5D12C194-8C82-4F67-A577-5F63DA1006CC}"/>
    <cellStyle name="Normal 5 2 4 6 2 2 4" xfId="25086" xr:uid="{6454B2E9-77E3-42C7-B035-D40DA5360B59}"/>
    <cellStyle name="Normal 5 2 4 6 2 3" xfId="12421" xr:uid="{4AFC58AB-5F0B-4558-B528-A78DDA9CC675}"/>
    <cellStyle name="Normal 5 2 4 6 2 3 2" xfId="38596" xr:uid="{9871C4ED-F98B-4618-AC9D-B60CD1D070B2}"/>
    <cellStyle name="Normal 5 2 4 6 2 4" xfId="29316" xr:uid="{8AFE7B96-8779-4AE7-8839-E61E4252DD78}"/>
    <cellStyle name="Normal 5 2 4 6 2 5" xfId="20869" xr:uid="{99D80ADF-2029-4732-9AEC-308F460F9D8E}"/>
    <cellStyle name="Normal 5 2 4 6 3" xfId="6044" xr:uid="{00000000-0005-0000-0000-00001A190000}"/>
    <cellStyle name="Normal 5 2 4 6 3 2" xfId="14494" xr:uid="{AE73EBA8-CEF5-47CD-AC0A-44017D4D360B}"/>
    <cellStyle name="Normal 5 2 4 6 3 2 2" xfId="40668" xr:uid="{0617EDDE-11CB-4131-868A-A74B20782C07}"/>
    <cellStyle name="Normal 5 2 4 6 3 3" xfId="31389" xr:uid="{2F63D986-15F8-4D74-9913-C9D45EE480E3}"/>
    <cellStyle name="Normal 5 2 4 6 3 4" xfId="22941" xr:uid="{8F9FADCF-EAB9-4AC5-B0BE-24319E0211DF}"/>
    <cellStyle name="Normal 5 2 4 6 4" xfId="10276" xr:uid="{1F9C7837-D852-477A-8075-D143C18D29F8}"/>
    <cellStyle name="Normal 5 2 4 6 4 2" xfId="36451" xr:uid="{060E7807-1754-4590-85B6-E726FD3F928D}"/>
    <cellStyle name="Normal 5 2 4 6 5" xfId="27171" xr:uid="{893A9682-7F6E-4C85-894E-2E49076FF7DD}"/>
    <cellStyle name="Normal 5 2 4 6 6" xfId="18724" xr:uid="{E00E3286-5CE2-4FFA-9FC0-74AD26AEE50B}"/>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08DE2C7D-2106-404D-8EC3-036981D51CDA}"/>
    <cellStyle name="Normal 5 2 4 7 2 2 2 2" xfId="43226" xr:uid="{D7F78941-1420-4D24-94B3-5B401E6EA8AE}"/>
    <cellStyle name="Normal 5 2 4 7 2 2 3" xfId="33947" xr:uid="{D2F32D32-0690-4589-A684-FEF556BD4A91}"/>
    <cellStyle name="Normal 5 2 4 7 2 2 4" xfId="25499" xr:uid="{F40DC9B2-84F8-4E1B-8141-D753A4C952FA}"/>
    <cellStyle name="Normal 5 2 4 7 2 3" xfId="12834" xr:uid="{BE585C1F-BEB6-41C5-A509-10F3852A7D0D}"/>
    <cellStyle name="Normal 5 2 4 7 2 3 2" xfId="39009" xr:uid="{52AD0763-8C8A-4F27-9C3F-5F3BB415695B}"/>
    <cellStyle name="Normal 5 2 4 7 2 4" xfId="29729" xr:uid="{B3EA1735-A93C-475C-AE8D-8201CE7D782D}"/>
    <cellStyle name="Normal 5 2 4 7 2 5" xfId="21282" xr:uid="{FAC8B163-8074-4D09-95A1-D83E2794E947}"/>
    <cellStyle name="Normal 5 2 4 7 3" xfId="6457" xr:uid="{00000000-0005-0000-0000-00001E190000}"/>
    <cellStyle name="Normal 5 2 4 7 3 2" xfId="14907" xr:uid="{2168577E-3EA8-483D-B47C-C9ED3CEAFD66}"/>
    <cellStyle name="Normal 5 2 4 7 3 2 2" xfId="41081" xr:uid="{8A03CCD5-7067-4FDF-8D33-58F1BE18B979}"/>
    <cellStyle name="Normal 5 2 4 7 3 3" xfId="31802" xr:uid="{A21AB159-05BD-4470-9781-923E46794E3F}"/>
    <cellStyle name="Normal 5 2 4 7 3 4" xfId="23354" xr:uid="{09751EBF-C526-4FE6-B7DF-DDDF42C9EEF1}"/>
    <cellStyle name="Normal 5 2 4 7 4" xfId="10689" xr:uid="{2C8F99B0-2883-4B36-B335-F1009DD9820A}"/>
    <cellStyle name="Normal 5 2 4 7 4 2" xfId="36864" xr:uid="{6D8AFD82-C75A-4AA6-A6C4-D3B471ED0554}"/>
    <cellStyle name="Normal 5 2 4 7 5" xfId="27584" xr:uid="{89C9883F-7EAA-4C04-9DC3-F9636EAD6857}"/>
    <cellStyle name="Normal 5 2 4 7 6" xfId="19137" xr:uid="{CBB15F28-B462-429C-AC5B-D81935028440}"/>
    <cellStyle name="Normal 5 2 4 8" xfId="2587" xr:uid="{00000000-0005-0000-0000-00001F190000}"/>
    <cellStyle name="Normal 5 2 4 8 2" xfId="6870" xr:uid="{00000000-0005-0000-0000-000020190000}"/>
    <cellStyle name="Normal 5 2 4 8 2 2" xfId="15320" xr:uid="{847BC18D-C7D0-4333-8630-D72D96A70EA3}"/>
    <cellStyle name="Normal 5 2 4 8 2 2 2" xfId="41494" xr:uid="{719F8237-C2E3-4728-8573-F655DB4AA259}"/>
    <cellStyle name="Normal 5 2 4 8 2 3" xfId="32215" xr:uid="{D270425B-49A4-48C0-9065-3E8733CA82CA}"/>
    <cellStyle name="Normal 5 2 4 8 2 4" xfId="23767" xr:uid="{42802F43-459F-4A66-B804-BE316A5625CC}"/>
    <cellStyle name="Normal 5 2 4 8 3" xfId="11102" xr:uid="{46EB4835-5C06-49AF-A53A-D79F6C507EAC}"/>
    <cellStyle name="Normal 5 2 4 8 3 2" xfId="37277" xr:uid="{C6A4021B-6D23-4A4B-B0D5-117162D82828}"/>
    <cellStyle name="Normal 5 2 4 8 4" xfId="27997" xr:uid="{A86B0111-98AD-4897-9070-7A8B91D089CE}"/>
    <cellStyle name="Normal 5 2 4 8 5" xfId="19550" xr:uid="{87E34743-79FF-4D1E-950D-56C2155BCC9D}"/>
    <cellStyle name="Normal 5 2 4 9" xfId="4805" xr:uid="{00000000-0005-0000-0000-000021190000}"/>
    <cellStyle name="Normal 5 2 4 9 2" xfId="13255" xr:uid="{D5D619CC-84EF-42EF-812F-10F63AD55CB0}"/>
    <cellStyle name="Normal 5 2 4 9 2 2" xfId="39429" xr:uid="{41E955AF-A60A-47EB-8ED0-E5F0C3047B99}"/>
    <cellStyle name="Normal 5 2 4 9 3" xfId="30150" xr:uid="{D30C32BB-C8E2-4020-BECD-D5A4BACE14B1}"/>
    <cellStyle name="Normal 5 2 4 9 4" xfId="21702" xr:uid="{52820AA1-C02D-4AA7-9E39-5EB18D654C28}"/>
    <cellStyle name="Normal 5 2 5" xfId="436" xr:uid="{00000000-0005-0000-0000-000022190000}"/>
    <cellStyle name="Normal 5 2 5 10" xfId="34383" xr:uid="{A0C4A5CC-F767-4AB7-9D2E-DEA5EB102ACA}"/>
    <cellStyle name="Normal 5 2 5 11" xfId="25936" xr:uid="{13128A90-1CA3-433B-9259-886706F7DB1C}"/>
    <cellStyle name="Normal 5 2 5 12" xfId="17489" xr:uid="{DC1F5F31-9328-45BB-8317-9AC76CFB52FE}"/>
    <cellStyle name="Normal 5 2 5 2" xfId="437" xr:uid="{00000000-0005-0000-0000-000023190000}"/>
    <cellStyle name="Normal 5 2 5 2 10" xfId="25937" xr:uid="{FDBE1A16-02F8-4C25-B50F-DA52948FA849}"/>
    <cellStyle name="Normal 5 2 5 2 11" xfId="17490" xr:uid="{FEEBCD96-3BDA-434D-8162-18596EA0CF5F}"/>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49A27CDE-60C2-4509-889F-D9388C91C886}"/>
    <cellStyle name="Normal 5 2 5 2 2 2 2 2 2" xfId="41992" xr:uid="{FA5B2116-DEFD-43B2-A8CF-2FFAF229EFA1}"/>
    <cellStyle name="Normal 5 2 5 2 2 2 2 3" xfId="32713" xr:uid="{95C544E8-58A2-4B81-AAB9-5312C7E79D34}"/>
    <cellStyle name="Normal 5 2 5 2 2 2 2 4" xfId="24265" xr:uid="{A7F48305-D87F-446F-866E-A107B18CBB4B}"/>
    <cellStyle name="Normal 5 2 5 2 2 2 3" xfId="11600" xr:uid="{57BB7D22-A727-45AB-A6BC-B0C8EB907D80}"/>
    <cellStyle name="Normal 5 2 5 2 2 2 3 2" xfId="37775" xr:uid="{F5A7FC89-04CB-40EE-ADE4-1E83DEC61E33}"/>
    <cellStyle name="Normal 5 2 5 2 2 2 4" xfId="28495" xr:uid="{F5BB4BBD-95F2-44B6-8EFA-8EB16A455461}"/>
    <cellStyle name="Normal 5 2 5 2 2 2 5" xfId="20048" xr:uid="{38B53E56-7630-4879-9A4A-57B4BFFB2C70}"/>
    <cellStyle name="Normal 5 2 5 2 2 3" xfId="5223" xr:uid="{00000000-0005-0000-0000-000027190000}"/>
    <cellStyle name="Normal 5 2 5 2 2 3 2" xfId="13673" xr:uid="{D5947E1D-DC4B-48B6-BBFF-63F769C9D28C}"/>
    <cellStyle name="Normal 5 2 5 2 2 3 2 2" xfId="39847" xr:uid="{EB274781-BEEA-4A7F-A8E4-20E60F61FD5A}"/>
    <cellStyle name="Normal 5 2 5 2 2 3 3" xfId="30568" xr:uid="{9B7AE3D2-5D0C-4CA3-9D70-187945AB7AE5}"/>
    <cellStyle name="Normal 5 2 5 2 2 3 4" xfId="22120" xr:uid="{76F7AA1C-F1A8-4708-95DE-61F63D57296E}"/>
    <cellStyle name="Normal 5 2 5 2 2 4" xfId="9455" xr:uid="{F3930DD1-B7DA-4A87-8715-6006B17C2F4C}"/>
    <cellStyle name="Normal 5 2 5 2 2 4 2" xfId="35630" xr:uid="{4CFC2A29-87BF-4F4C-B2C8-0C0B3F156029}"/>
    <cellStyle name="Normal 5 2 5 2 2 5" xfId="34802" xr:uid="{700AD3F4-3BED-4565-B2D6-9954301AD1D1}"/>
    <cellStyle name="Normal 5 2 5 2 2 6" xfId="26350" xr:uid="{B8AFCFA3-30D7-4C26-B032-E45C18798996}"/>
    <cellStyle name="Normal 5 2 5 2 2 7" xfId="17903" xr:uid="{2F415D7F-FB23-44CA-AED6-752EABC997BB}"/>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29286180-606A-4C16-AFA5-0FF3D2FECA12}"/>
    <cellStyle name="Normal 5 2 5 2 3 2 2 2 2" xfId="42405" xr:uid="{9E7BDB13-6FB8-46B2-9A15-4106001EF2FE}"/>
    <cellStyle name="Normal 5 2 5 2 3 2 2 3" xfId="33126" xr:uid="{9AB70F12-61CC-4C9A-AF28-32A8B4A58565}"/>
    <cellStyle name="Normal 5 2 5 2 3 2 2 4" xfId="24678" xr:uid="{FB2A7C67-3740-4381-BBD4-42D696821FE6}"/>
    <cellStyle name="Normal 5 2 5 2 3 2 3" xfId="12013" xr:uid="{37EAADC3-EC41-4D5C-A706-551BB620E1AD}"/>
    <cellStyle name="Normal 5 2 5 2 3 2 3 2" xfId="38188" xr:uid="{9D4DB841-9C7B-4BD7-B47E-D4F07A11EB9F}"/>
    <cellStyle name="Normal 5 2 5 2 3 2 4" xfId="28908" xr:uid="{21399DD6-EDD3-40A0-B420-6C80A79E3A88}"/>
    <cellStyle name="Normal 5 2 5 2 3 2 5" xfId="20461" xr:uid="{FB2E127A-F8C4-47D7-99DB-9604B9471D93}"/>
    <cellStyle name="Normal 5 2 5 2 3 3" xfId="5636" xr:uid="{00000000-0005-0000-0000-00002B190000}"/>
    <cellStyle name="Normal 5 2 5 2 3 3 2" xfId="14086" xr:uid="{350AEA7C-6892-44D0-B366-0ED29DD8774A}"/>
    <cellStyle name="Normal 5 2 5 2 3 3 2 2" xfId="40260" xr:uid="{6047D44D-52A6-4C44-8697-BE9ED7B9ED10}"/>
    <cellStyle name="Normal 5 2 5 2 3 3 3" xfId="30981" xr:uid="{364A1AD4-0180-47F0-99C4-F7F1D3F059EC}"/>
    <cellStyle name="Normal 5 2 5 2 3 3 4" xfId="22533" xr:uid="{207B790C-6A45-4BB5-A198-BA60D810FC38}"/>
    <cellStyle name="Normal 5 2 5 2 3 4" xfId="9868" xr:uid="{9282568F-89C7-4534-9F23-F470AA3436F5}"/>
    <cellStyle name="Normal 5 2 5 2 3 4 2" xfId="36043" xr:uid="{A06872A5-95C5-4782-8950-1169A7C34E11}"/>
    <cellStyle name="Normal 5 2 5 2 3 5" xfId="26763" xr:uid="{3616C30B-BAE7-4470-A678-F46A8EC283CC}"/>
    <cellStyle name="Normal 5 2 5 2 3 6" xfId="18316" xr:uid="{3EA5F4F3-BC29-4C91-8C64-08A3B4DF0CD4}"/>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D1EC4C4E-C573-4BFA-8626-F5B3CE79A1A9}"/>
    <cellStyle name="Normal 5 2 5 2 4 2 2 2 2" xfId="42818" xr:uid="{2B5DD514-B2DA-4B0C-886C-A01C4FE28DFE}"/>
    <cellStyle name="Normal 5 2 5 2 4 2 2 3" xfId="33539" xr:uid="{6AC0D1AF-F79F-4F1F-9FFA-8A2B73696C56}"/>
    <cellStyle name="Normal 5 2 5 2 4 2 2 4" xfId="25091" xr:uid="{A1BF427F-22A0-4826-B745-CD664CF74D4F}"/>
    <cellStyle name="Normal 5 2 5 2 4 2 3" xfId="12426" xr:uid="{84012619-915F-4A66-85FE-E7CA2FC1160C}"/>
    <cellStyle name="Normal 5 2 5 2 4 2 3 2" xfId="38601" xr:uid="{D0DBD004-190D-4EF1-B038-0FF203B4A46B}"/>
    <cellStyle name="Normal 5 2 5 2 4 2 4" xfId="29321" xr:uid="{11C5D562-B15D-4A71-975C-D4D731B4C1C5}"/>
    <cellStyle name="Normal 5 2 5 2 4 2 5" xfId="20874" xr:uid="{BDA98A9A-D27B-4870-BEE5-E578AA54EF76}"/>
    <cellStyle name="Normal 5 2 5 2 4 3" xfId="6049" xr:uid="{00000000-0005-0000-0000-00002F190000}"/>
    <cellStyle name="Normal 5 2 5 2 4 3 2" xfId="14499" xr:uid="{1316814C-FC7E-476E-BCC1-E70CD43F18FE}"/>
    <cellStyle name="Normal 5 2 5 2 4 3 2 2" xfId="40673" xr:uid="{BAF56AAC-8C33-45D9-BD86-E1149C9DAF50}"/>
    <cellStyle name="Normal 5 2 5 2 4 3 3" xfId="31394" xr:uid="{D3692A90-D87F-4AB8-96E9-7BCA4C405ED0}"/>
    <cellStyle name="Normal 5 2 5 2 4 3 4" xfId="22946" xr:uid="{EBF443DE-32CE-4B5B-AEE6-99A5D37ED4C7}"/>
    <cellStyle name="Normal 5 2 5 2 4 4" xfId="10281" xr:uid="{E18207B2-CDE2-4202-A4D5-DF4BE5561A22}"/>
    <cellStyle name="Normal 5 2 5 2 4 4 2" xfId="36456" xr:uid="{39BE9E80-8635-4185-BF12-078E4FD9F2A9}"/>
    <cellStyle name="Normal 5 2 5 2 4 5" xfId="27176" xr:uid="{A45B9FB1-4657-4092-98C4-449CE95E92A4}"/>
    <cellStyle name="Normal 5 2 5 2 4 6" xfId="18729" xr:uid="{74C67A8B-5BE1-49F2-AEA6-67FE793909FB}"/>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D7A6A994-1340-449C-8218-7AB90D6F0B54}"/>
    <cellStyle name="Normal 5 2 5 2 5 2 2 2 2" xfId="43231" xr:uid="{667373C3-C4E1-4096-ADEB-6A56A3431C45}"/>
    <cellStyle name="Normal 5 2 5 2 5 2 2 3" xfId="33952" xr:uid="{1BF9FDD6-2BDE-4373-BD86-2B92B7A7BD67}"/>
    <cellStyle name="Normal 5 2 5 2 5 2 2 4" xfId="25504" xr:uid="{C104C023-0C73-46EB-9940-AB8D297B0F62}"/>
    <cellStyle name="Normal 5 2 5 2 5 2 3" xfId="12839" xr:uid="{7E12AE78-E33E-4C8A-8DAC-E28A9D1F6590}"/>
    <cellStyle name="Normal 5 2 5 2 5 2 3 2" xfId="39014" xr:uid="{0675CF6F-04A7-4340-BAAE-2DD05BB10163}"/>
    <cellStyle name="Normal 5 2 5 2 5 2 4" xfId="29734" xr:uid="{39A92535-4B64-4C70-9F25-7A287F174C15}"/>
    <cellStyle name="Normal 5 2 5 2 5 2 5" xfId="21287" xr:uid="{33C6A07E-0531-4981-AC17-2D1364A28D5D}"/>
    <cellStyle name="Normal 5 2 5 2 5 3" xfId="6462" xr:uid="{00000000-0005-0000-0000-000033190000}"/>
    <cellStyle name="Normal 5 2 5 2 5 3 2" xfId="14912" xr:uid="{53CBF390-D198-4D16-80AD-AB2721D681FF}"/>
    <cellStyle name="Normal 5 2 5 2 5 3 2 2" xfId="41086" xr:uid="{47E57BFA-89F9-4D04-A224-D7B4E6C91B2A}"/>
    <cellStyle name="Normal 5 2 5 2 5 3 3" xfId="31807" xr:uid="{328207DF-016B-4F22-87CF-04988F50D2B8}"/>
    <cellStyle name="Normal 5 2 5 2 5 3 4" xfId="23359" xr:uid="{BAB74C46-1B38-4D2D-9954-82D40B756BAF}"/>
    <cellStyle name="Normal 5 2 5 2 5 4" xfId="10694" xr:uid="{D9BDD237-2E51-47DB-869C-D1A4BA16501B}"/>
    <cellStyle name="Normal 5 2 5 2 5 4 2" xfId="36869" xr:uid="{42884440-0EFA-4B11-BA78-5CE9A2415902}"/>
    <cellStyle name="Normal 5 2 5 2 5 5" xfId="27589" xr:uid="{290C7A47-3DAC-4AEC-BA0C-02655C8199D8}"/>
    <cellStyle name="Normal 5 2 5 2 5 6" xfId="19142" xr:uid="{C751FE39-AA6D-4457-9731-6E0025D2ADF5}"/>
    <cellStyle name="Normal 5 2 5 2 6" xfId="2592" xr:uid="{00000000-0005-0000-0000-000034190000}"/>
    <cellStyle name="Normal 5 2 5 2 6 2" xfId="6875" xr:uid="{00000000-0005-0000-0000-000035190000}"/>
    <cellStyle name="Normal 5 2 5 2 6 2 2" xfId="15325" xr:uid="{2FA71C6A-5AA4-4634-AD4C-DD6DED694ADC}"/>
    <cellStyle name="Normal 5 2 5 2 6 2 2 2" xfId="41499" xr:uid="{3E5F2B7E-098B-4DA3-872B-324EFF5C3926}"/>
    <cellStyle name="Normal 5 2 5 2 6 2 3" xfId="32220" xr:uid="{1CDC3592-EF3F-4FB3-A199-ABD983304536}"/>
    <cellStyle name="Normal 5 2 5 2 6 2 4" xfId="23772" xr:uid="{ABC94870-718D-4851-B54E-378267838D00}"/>
    <cellStyle name="Normal 5 2 5 2 6 3" xfId="11107" xr:uid="{399CE4D4-17E6-4B7F-9200-3CF60F320906}"/>
    <cellStyle name="Normal 5 2 5 2 6 3 2" xfId="37282" xr:uid="{9792F537-F6B6-496F-81F1-F8A259CF4D4C}"/>
    <cellStyle name="Normal 5 2 5 2 6 4" xfId="28002" xr:uid="{2F68CCD2-98A4-4C23-A065-423F93A413C1}"/>
    <cellStyle name="Normal 5 2 5 2 6 5" xfId="19555" xr:uid="{D6A4DAC0-4B16-48BE-BC44-035ABA092160}"/>
    <cellStyle name="Normal 5 2 5 2 7" xfId="4810" xr:uid="{00000000-0005-0000-0000-000036190000}"/>
    <cellStyle name="Normal 5 2 5 2 7 2" xfId="13260" xr:uid="{413F8B86-8C50-42C7-B427-5900D4EF54EC}"/>
    <cellStyle name="Normal 5 2 5 2 7 2 2" xfId="39434" xr:uid="{314ECFBE-3EAE-4675-932E-A57D747E431D}"/>
    <cellStyle name="Normal 5 2 5 2 7 3" xfId="30155" xr:uid="{99555EDB-C477-4E57-9569-39F74EC94D6C}"/>
    <cellStyle name="Normal 5 2 5 2 7 4" xfId="21707" xr:uid="{5B29FFF7-0702-4C97-96E1-5D4C1CA5905A}"/>
    <cellStyle name="Normal 5 2 5 2 8" xfId="9042" xr:uid="{CBDE0AA5-7D13-486A-B9A0-064693D63CA7}"/>
    <cellStyle name="Normal 5 2 5 2 8 2" xfId="35217" xr:uid="{4B84FCDF-435A-42E8-893E-79AA9683FA79}"/>
    <cellStyle name="Normal 5 2 5 2 9" xfId="34384" xr:uid="{4CE25BC9-73CA-4676-9EFF-97B39D9C5700}"/>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6907B879-7FA1-48DE-B9D8-140A87E7D70F}"/>
    <cellStyle name="Normal 5 2 5 3 2 2 2 2" xfId="41991" xr:uid="{2922A7DF-A5D4-4459-B919-6F06FAAC4EB9}"/>
    <cellStyle name="Normal 5 2 5 3 2 2 3" xfId="32712" xr:uid="{AB9E828B-424F-40F4-A1E8-E6097FD08A28}"/>
    <cellStyle name="Normal 5 2 5 3 2 2 4" xfId="24264" xr:uid="{EB7A06A4-740D-4B28-AFDA-C6534721E19E}"/>
    <cellStyle name="Normal 5 2 5 3 2 3" xfId="11599" xr:uid="{D3DBB314-F698-4C1A-BD5E-88374815A3A5}"/>
    <cellStyle name="Normal 5 2 5 3 2 3 2" xfId="37774" xr:uid="{EBFB77F0-3A70-46DA-BC5F-71993551833E}"/>
    <cellStyle name="Normal 5 2 5 3 2 4" xfId="28494" xr:uid="{DFA14A28-01E1-440B-8499-C8C8F46D229E}"/>
    <cellStyle name="Normal 5 2 5 3 2 5" xfId="20047" xr:uid="{0B96DB57-720C-4A58-9A04-47CCA75AC5BF}"/>
    <cellStyle name="Normal 5 2 5 3 3" xfId="5222" xr:uid="{00000000-0005-0000-0000-00003A190000}"/>
    <cellStyle name="Normal 5 2 5 3 3 2" xfId="13672" xr:uid="{2000EF8A-6088-4DEE-8CFB-CD5B654B09BC}"/>
    <cellStyle name="Normal 5 2 5 3 3 2 2" xfId="39846" xr:uid="{402390CE-5512-4E87-B76B-1294A9CE3041}"/>
    <cellStyle name="Normal 5 2 5 3 3 3" xfId="30567" xr:uid="{3BC94854-215F-49D7-979F-5C28B8488145}"/>
    <cellStyle name="Normal 5 2 5 3 3 4" xfId="22119" xr:uid="{E2975234-823D-48EF-8016-9372BEA71E03}"/>
    <cellStyle name="Normal 5 2 5 3 4" xfId="9454" xr:uid="{F81C6980-D44D-4F2A-9ABD-4A87479EC61A}"/>
    <cellStyle name="Normal 5 2 5 3 4 2" xfId="35629" xr:uid="{DD15E23F-1208-43A5-925F-08E03BA9C485}"/>
    <cellStyle name="Normal 5 2 5 3 5" xfId="34801" xr:uid="{77C83710-56D5-4598-9B98-397721D44B27}"/>
    <cellStyle name="Normal 5 2 5 3 6" xfId="26349" xr:uid="{7363CB94-A1B0-47A9-93B8-C67D567FA86C}"/>
    <cellStyle name="Normal 5 2 5 3 7" xfId="17902" xr:uid="{50F00120-0DCC-41D2-A95F-26D1EDB75703}"/>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47583B3F-D91F-41B7-AE92-8F7CC8D18351}"/>
    <cellStyle name="Normal 5 2 5 4 2 2 2 2" xfId="42404" xr:uid="{19EFC87B-2BE3-4E8F-98E6-434180CA1AB3}"/>
    <cellStyle name="Normal 5 2 5 4 2 2 3" xfId="33125" xr:uid="{617F95DF-6221-49C9-8BF7-FE5CF7D7D7A8}"/>
    <cellStyle name="Normal 5 2 5 4 2 2 4" xfId="24677" xr:uid="{4116895D-DA6F-4ABF-B05B-4D62F27334A1}"/>
    <cellStyle name="Normal 5 2 5 4 2 3" xfId="12012" xr:uid="{24C05B33-65DD-4C32-BF92-636D52C7239B}"/>
    <cellStyle name="Normal 5 2 5 4 2 3 2" xfId="38187" xr:uid="{AB99566B-85A6-47D7-B4F6-BF6EBE295BAA}"/>
    <cellStyle name="Normal 5 2 5 4 2 4" xfId="28907" xr:uid="{EA8F805D-7E1D-4F98-9510-C3A9E7E908AA}"/>
    <cellStyle name="Normal 5 2 5 4 2 5" xfId="20460" xr:uid="{1A250C22-E0F2-48B8-BE08-74F518F3D68A}"/>
    <cellStyle name="Normal 5 2 5 4 3" xfId="5635" xr:uid="{00000000-0005-0000-0000-00003E190000}"/>
    <cellStyle name="Normal 5 2 5 4 3 2" xfId="14085" xr:uid="{97DD6CFE-B6D7-4CC7-8F9F-9DC176A71B0F}"/>
    <cellStyle name="Normal 5 2 5 4 3 2 2" xfId="40259" xr:uid="{38946933-8AF4-4935-B3FC-E7373E90973B}"/>
    <cellStyle name="Normal 5 2 5 4 3 3" xfId="30980" xr:uid="{E5A26B61-C48A-454D-AE61-ADBEEB492420}"/>
    <cellStyle name="Normal 5 2 5 4 3 4" xfId="22532" xr:uid="{401BDE9D-2C7A-4554-A687-9D68F26216D2}"/>
    <cellStyle name="Normal 5 2 5 4 4" xfId="9867" xr:uid="{18D3A236-9A87-4A7A-B364-BF56F04ACAC1}"/>
    <cellStyle name="Normal 5 2 5 4 4 2" xfId="36042" xr:uid="{0AE19425-1B24-4FFF-83F1-C017BD1FD9CD}"/>
    <cellStyle name="Normal 5 2 5 4 5" xfId="26762" xr:uid="{F01EB94C-B0B7-4DBD-9368-DA56E7843536}"/>
    <cellStyle name="Normal 5 2 5 4 6" xfId="18315" xr:uid="{71389E3C-A773-4BCF-A50A-E5B0D32CC3E3}"/>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738499D6-9E90-43C2-AA87-A5FA1D8ED6AD}"/>
    <cellStyle name="Normal 5 2 5 5 2 2 2 2" xfId="42817" xr:uid="{60D44853-1FFA-4420-B03F-A4CD3C6AC71F}"/>
    <cellStyle name="Normal 5 2 5 5 2 2 3" xfId="33538" xr:uid="{72E2112B-75D9-467C-9D4B-85E31D264B62}"/>
    <cellStyle name="Normal 5 2 5 5 2 2 4" xfId="25090" xr:uid="{67BDA6BC-5D6B-4C41-82DC-9AF6B070D07A}"/>
    <cellStyle name="Normal 5 2 5 5 2 3" xfId="12425" xr:uid="{F3790BEA-8DF1-49F9-98EB-620FA520EE05}"/>
    <cellStyle name="Normal 5 2 5 5 2 3 2" xfId="38600" xr:uid="{851B0A9B-B7B2-4131-AB1A-381B306A44B5}"/>
    <cellStyle name="Normal 5 2 5 5 2 4" xfId="29320" xr:uid="{FD6AF462-339D-4C31-929C-29F047EA786D}"/>
    <cellStyle name="Normal 5 2 5 5 2 5" xfId="20873" xr:uid="{FFB41C6F-F119-4498-8083-F94A4258D914}"/>
    <cellStyle name="Normal 5 2 5 5 3" xfId="6048" xr:uid="{00000000-0005-0000-0000-000042190000}"/>
    <cellStyle name="Normal 5 2 5 5 3 2" xfId="14498" xr:uid="{93FBB270-E775-4558-A1C2-7DE2A6695164}"/>
    <cellStyle name="Normal 5 2 5 5 3 2 2" xfId="40672" xr:uid="{3347EB59-0BD4-4861-8EE4-5469458C8527}"/>
    <cellStyle name="Normal 5 2 5 5 3 3" xfId="31393" xr:uid="{EBEF20B3-B13D-4D32-BB07-1C15EE520072}"/>
    <cellStyle name="Normal 5 2 5 5 3 4" xfId="22945" xr:uid="{334EBAAF-DD98-49D2-BE35-4E9D461A8850}"/>
    <cellStyle name="Normal 5 2 5 5 4" xfId="10280" xr:uid="{3B37DDAE-6E42-4BAB-B56C-731097080AFF}"/>
    <cellStyle name="Normal 5 2 5 5 4 2" xfId="36455" xr:uid="{1B013AF6-F978-4680-850E-55637178CFDD}"/>
    <cellStyle name="Normal 5 2 5 5 5" xfId="27175" xr:uid="{B6BCCC89-240B-470A-98AD-87825BAFC38B}"/>
    <cellStyle name="Normal 5 2 5 5 6" xfId="18728" xr:uid="{CC77BF4A-37C6-4129-856A-38BA4B4EC47A}"/>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D0CE71BA-EB70-4967-9CE5-DE0403146F13}"/>
    <cellStyle name="Normal 5 2 5 6 2 2 2 2" xfId="43230" xr:uid="{D1ECDA11-D0D8-4189-97BF-D293B832ABD4}"/>
    <cellStyle name="Normal 5 2 5 6 2 2 3" xfId="33951" xr:uid="{7B17BD4B-4551-4B06-BFA9-822DD3FD1324}"/>
    <cellStyle name="Normal 5 2 5 6 2 2 4" xfId="25503" xr:uid="{6476B424-FF21-40DA-BFE5-FFF687874219}"/>
    <cellStyle name="Normal 5 2 5 6 2 3" xfId="12838" xr:uid="{9B2617E9-327F-4A85-B0DA-E1C027B9F109}"/>
    <cellStyle name="Normal 5 2 5 6 2 3 2" xfId="39013" xr:uid="{EC409E9F-9222-44CF-81A0-FA7E88874E62}"/>
    <cellStyle name="Normal 5 2 5 6 2 4" xfId="29733" xr:uid="{56992637-CA43-4AED-95A1-615F7447BB95}"/>
    <cellStyle name="Normal 5 2 5 6 2 5" xfId="21286" xr:uid="{D4E2A370-0AC8-4DC3-9F2E-0D89135E65C4}"/>
    <cellStyle name="Normal 5 2 5 6 3" xfId="6461" xr:uid="{00000000-0005-0000-0000-000046190000}"/>
    <cellStyle name="Normal 5 2 5 6 3 2" xfId="14911" xr:uid="{5977300E-86F1-4CBA-A5D0-74B58136EF1E}"/>
    <cellStyle name="Normal 5 2 5 6 3 2 2" xfId="41085" xr:uid="{30D799AD-1E48-43D7-BF7D-7C9B043BB99B}"/>
    <cellStyle name="Normal 5 2 5 6 3 3" xfId="31806" xr:uid="{A8FB9D0F-30C9-4D7E-A763-78D4B559FB43}"/>
    <cellStyle name="Normal 5 2 5 6 3 4" xfId="23358" xr:uid="{81E18E41-E23E-450B-847C-3FD702D6E8B0}"/>
    <cellStyle name="Normal 5 2 5 6 4" xfId="10693" xr:uid="{CB7F92C8-9DED-4B52-A676-648CD1BD477F}"/>
    <cellStyle name="Normal 5 2 5 6 4 2" xfId="36868" xr:uid="{FF33FE1C-C61F-4641-9260-667CC5380719}"/>
    <cellStyle name="Normal 5 2 5 6 5" xfId="27588" xr:uid="{1510B45D-5637-4D02-9BF2-3EF069A9F742}"/>
    <cellStyle name="Normal 5 2 5 6 6" xfId="19141" xr:uid="{4623E3F5-D1BD-4EC9-AF97-7C0316F0F20A}"/>
    <cellStyle name="Normal 5 2 5 7" xfId="2591" xr:uid="{00000000-0005-0000-0000-000047190000}"/>
    <cellStyle name="Normal 5 2 5 7 2" xfId="6874" xr:uid="{00000000-0005-0000-0000-000048190000}"/>
    <cellStyle name="Normal 5 2 5 7 2 2" xfId="15324" xr:uid="{DF22EAD4-B9B6-49DA-B331-55A289621089}"/>
    <cellStyle name="Normal 5 2 5 7 2 2 2" xfId="41498" xr:uid="{42959CD3-941C-422B-8C96-5B9479F6A203}"/>
    <cellStyle name="Normal 5 2 5 7 2 3" xfId="32219" xr:uid="{E0227DD1-4F28-4641-9DF6-AE3400BDC4D9}"/>
    <cellStyle name="Normal 5 2 5 7 2 4" xfId="23771" xr:uid="{7A980883-51E4-4F97-8326-A0E279044FBC}"/>
    <cellStyle name="Normal 5 2 5 7 3" xfId="11106" xr:uid="{F1E2FCEC-26AC-4D85-9290-83CF17FF606A}"/>
    <cellStyle name="Normal 5 2 5 7 3 2" xfId="37281" xr:uid="{E393E188-AFA7-4EDC-B71E-32182D8C594C}"/>
    <cellStyle name="Normal 5 2 5 7 4" xfId="28001" xr:uid="{DF736217-4AAB-43CA-B194-1E6BFDE0AD87}"/>
    <cellStyle name="Normal 5 2 5 7 5" xfId="19554" xr:uid="{3951E963-8F8D-495D-B16C-2E7BA3AF472B}"/>
    <cellStyle name="Normal 5 2 5 8" xfId="4809" xr:uid="{00000000-0005-0000-0000-000049190000}"/>
    <cellStyle name="Normal 5 2 5 8 2" xfId="13259" xr:uid="{84FB80A7-FE0F-41D4-8D32-F597F3A7F201}"/>
    <cellStyle name="Normal 5 2 5 8 2 2" xfId="39433" xr:uid="{91107A84-1658-4389-91A3-2EED6ADC1DD1}"/>
    <cellStyle name="Normal 5 2 5 8 3" xfId="30154" xr:uid="{B4345E51-DDDE-413F-A569-1C3BCA9362A3}"/>
    <cellStyle name="Normal 5 2 5 8 4" xfId="21706" xr:uid="{47942965-C2D6-463B-BBBE-FB1A09AE2CD9}"/>
    <cellStyle name="Normal 5 2 5 9" xfId="9041" xr:uid="{C93C0CE6-6ED0-462D-B66B-05597F2F2548}"/>
    <cellStyle name="Normal 5 2 5 9 2" xfId="35216" xr:uid="{627AA043-DDE8-4F21-A480-826A4C06DE0B}"/>
    <cellStyle name="Normal 5 2 6" xfId="438" xr:uid="{00000000-0005-0000-0000-00004A190000}"/>
    <cellStyle name="Normal 5 2 6 10" xfId="25938" xr:uid="{F72CE902-CE36-4C97-9361-E9F424829D9C}"/>
    <cellStyle name="Normal 5 2 6 11" xfId="17491" xr:uid="{F4FEB479-9C3B-483C-A663-318E41416777}"/>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EAA4AB14-5C44-482B-A04B-F36D9EF76D6E}"/>
    <cellStyle name="Normal 5 2 6 2 2 2 2 2" xfId="41993" xr:uid="{12F8BF42-0016-46AC-BAD0-66505DF97453}"/>
    <cellStyle name="Normal 5 2 6 2 2 2 3" xfId="32714" xr:uid="{597A4A01-21F0-40E6-A561-518E4EF94212}"/>
    <cellStyle name="Normal 5 2 6 2 2 2 4" xfId="24266" xr:uid="{D91D4761-4D9E-4722-AE81-DDDFA832E8A5}"/>
    <cellStyle name="Normal 5 2 6 2 2 3" xfId="11601" xr:uid="{44931956-A0A0-4F11-B359-F43CBD483419}"/>
    <cellStyle name="Normal 5 2 6 2 2 3 2" xfId="37776" xr:uid="{EFE0F298-4C67-421D-ADFF-0EAD00BAD201}"/>
    <cellStyle name="Normal 5 2 6 2 2 4" xfId="28496" xr:uid="{9E0F6D71-5579-4029-ABE4-E11ACC09556D}"/>
    <cellStyle name="Normal 5 2 6 2 2 5" xfId="20049" xr:uid="{41E49DE3-6A42-43AA-AFD0-48E064C3CC99}"/>
    <cellStyle name="Normal 5 2 6 2 3" xfId="5224" xr:uid="{00000000-0005-0000-0000-00004E190000}"/>
    <cellStyle name="Normal 5 2 6 2 3 2" xfId="13674" xr:uid="{A9B8099B-345D-45DC-82FB-E44332C3748C}"/>
    <cellStyle name="Normal 5 2 6 2 3 2 2" xfId="39848" xr:uid="{38B05AB4-8C13-4E8F-B689-87A2077838DD}"/>
    <cellStyle name="Normal 5 2 6 2 3 3" xfId="30569" xr:uid="{F2574CFE-D4CA-47A0-8AEC-457DEEFCA1FB}"/>
    <cellStyle name="Normal 5 2 6 2 3 4" xfId="22121" xr:uid="{7C1DB722-B670-45E0-B418-9A6F5F73EE29}"/>
    <cellStyle name="Normal 5 2 6 2 4" xfId="9456" xr:uid="{748F66B4-1D37-4DFE-BC0A-E219E80F773A}"/>
    <cellStyle name="Normal 5 2 6 2 4 2" xfId="35631" xr:uid="{833B7164-9B2C-4604-B366-EE24209316C2}"/>
    <cellStyle name="Normal 5 2 6 2 5" xfId="34803" xr:uid="{30DE04B6-585C-4DB7-80F1-0882053C96BE}"/>
    <cellStyle name="Normal 5 2 6 2 6" xfId="26351" xr:uid="{C797A164-66C4-4576-B3C1-FF1385F5D990}"/>
    <cellStyle name="Normal 5 2 6 2 7" xfId="17904" xr:uid="{95C7C7FB-6FB7-4D0A-9190-E716575AE33E}"/>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7DC2E541-F64C-453D-A8C6-C50E9EAFAC7F}"/>
    <cellStyle name="Normal 5 2 6 3 2 2 2 2" xfId="42406" xr:uid="{4CB58AF1-12F9-488D-8D2A-E25E11360165}"/>
    <cellStyle name="Normal 5 2 6 3 2 2 3" xfId="33127" xr:uid="{162DD864-DB8F-45F5-BE6D-CFF29A7FD9D7}"/>
    <cellStyle name="Normal 5 2 6 3 2 2 4" xfId="24679" xr:uid="{73EE4DB8-3635-4317-A88B-6141372EB695}"/>
    <cellStyle name="Normal 5 2 6 3 2 3" xfId="12014" xr:uid="{5630E0E4-2883-4844-96D6-D04206342ACC}"/>
    <cellStyle name="Normal 5 2 6 3 2 3 2" xfId="38189" xr:uid="{3EF43573-BC02-47CB-A353-060733245A53}"/>
    <cellStyle name="Normal 5 2 6 3 2 4" xfId="28909" xr:uid="{4B581855-03ED-4967-8A02-95CCDFC6BF9F}"/>
    <cellStyle name="Normal 5 2 6 3 2 5" xfId="20462" xr:uid="{76EB99CB-3F3A-4EA1-83D6-8BC8EA911D5B}"/>
    <cellStyle name="Normal 5 2 6 3 3" xfId="5637" xr:uid="{00000000-0005-0000-0000-000052190000}"/>
    <cellStyle name="Normal 5 2 6 3 3 2" xfId="14087" xr:uid="{80D93182-6BE9-469B-8C2F-3F45DE0C70B7}"/>
    <cellStyle name="Normal 5 2 6 3 3 2 2" xfId="40261" xr:uid="{63D8DC92-1A26-4439-B1EF-6F44AED0343E}"/>
    <cellStyle name="Normal 5 2 6 3 3 3" xfId="30982" xr:uid="{46DA634D-4917-4F33-BC78-64B2B0E67691}"/>
    <cellStyle name="Normal 5 2 6 3 3 4" xfId="22534" xr:uid="{A6200A59-FA68-4CBB-B4ED-7F24B33E69EC}"/>
    <cellStyle name="Normal 5 2 6 3 4" xfId="9869" xr:uid="{352A8B23-0519-45F9-816D-E9879964D730}"/>
    <cellStyle name="Normal 5 2 6 3 4 2" xfId="36044" xr:uid="{5164F8EF-D0B3-4100-B737-353F7E0B34DB}"/>
    <cellStyle name="Normal 5 2 6 3 5" xfId="26764" xr:uid="{127E23DB-CAA3-46B4-AA6B-B1F270DE6437}"/>
    <cellStyle name="Normal 5 2 6 3 6" xfId="18317" xr:uid="{EB12E598-C70E-4752-AEB9-922AA46FD5AC}"/>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CA5A9335-E3E8-4FD3-8EB7-7E38FD338E0E}"/>
    <cellStyle name="Normal 5 2 6 4 2 2 2 2" xfId="42819" xr:uid="{FE1BC638-6B17-4922-80AE-0F0EEB52243C}"/>
    <cellStyle name="Normal 5 2 6 4 2 2 3" xfId="33540" xr:uid="{9FE3D6C3-8E49-4C3E-BCA7-28EFB34DDB38}"/>
    <cellStyle name="Normal 5 2 6 4 2 2 4" xfId="25092" xr:uid="{F78C8452-D5CF-4B79-BA7E-84B641873BE4}"/>
    <cellStyle name="Normal 5 2 6 4 2 3" xfId="12427" xr:uid="{C4410FCB-4F84-40EF-BA6B-1D5B6007EC38}"/>
    <cellStyle name="Normal 5 2 6 4 2 3 2" xfId="38602" xr:uid="{91B6B58A-0E88-43A0-93AF-901F178B9593}"/>
    <cellStyle name="Normal 5 2 6 4 2 4" xfId="29322" xr:uid="{A8DD17B5-628C-4B09-934A-F74CA11B5B32}"/>
    <cellStyle name="Normal 5 2 6 4 2 5" xfId="20875" xr:uid="{5751F954-8C7D-4800-BD57-91922AE279C8}"/>
    <cellStyle name="Normal 5 2 6 4 3" xfId="6050" xr:uid="{00000000-0005-0000-0000-000056190000}"/>
    <cellStyle name="Normal 5 2 6 4 3 2" xfId="14500" xr:uid="{2AA448D0-8139-44EB-80C2-D3996F86B990}"/>
    <cellStyle name="Normal 5 2 6 4 3 2 2" xfId="40674" xr:uid="{7982E644-61A2-4E66-8BFC-9DF20EF939A7}"/>
    <cellStyle name="Normal 5 2 6 4 3 3" xfId="31395" xr:uid="{91F91315-A3C2-4799-9382-6846473288F4}"/>
    <cellStyle name="Normal 5 2 6 4 3 4" xfId="22947" xr:uid="{E4B36589-06B4-4E02-BB74-D0DB3C216E25}"/>
    <cellStyle name="Normal 5 2 6 4 4" xfId="10282" xr:uid="{B05E67C7-522C-4ABF-A211-9D1ADE1C7002}"/>
    <cellStyle name="Normal 5 2 6 4 4 2" xfId="36457" xr:uid="{BDB0B318-BE1C-416C-86AC-1EF7D2D45DC6}"/>
    <cellStyle name="Normal 5 2 6 4 5" xfId="27177" xr:uid="{3AD501E5-F804-4F60-BE14-0EFD606667C6}"/>
    <cellStyle name="Normal 5 2 6 4 6" xfId="18730" xr:uid="{C41933DE-7E29-4919-9DAE-3FE27513FAA4}"/>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0BECE1F8-88AD-468E-BBD2-3C0EDE54706C}"/>
    <cellStyle name="Normal 5 2 6 5 2 2 2 2" xfId="43232" xr:uid="{A4C14B99-0CC6-4C63-B167-AFBCE3B76DBA}"/>
    <cellStyle name="Normal 5 2 6 5 2 2 3" xfId="33953" xr:uid="{0BF79934-500E-4726-95C5-5B6407123902}"/>
    <cellStyle name="Normal 5 2 6 5 2 2 4" xfId="25505" xr:uid="{83B7353B-12DE-450C-A68D-D3E76433A1A9}"/>
    <cellStyle name="Normal 5 2 6 5 2 3" xfId="12840" xr:uid="{F68B1940-D1E2-4AE5-8334-A707DDE0E254}"/>
    <cellStyle name="Normal 5 2 6 5 2 3 2" xfId="39015" xr:uid="{5E29ECA1-C97F-4ADD-A80B-62E6D32289AA}"/>
    <cellStyle name="Normal 5 2 6 5 2 4" xfId="29735" xr:uid="{7CD31684-91F2-4262-97E1-47CD842D3951}"/>
    <cellStyle name="Normal 5 2 6 5 2 5" xfId="21288" xr:uid="{F3720717-11EB-4E93-893A-DEF4C6997472}"/>
    <cellStyle name="Normal 5 2 6 5 3" xfId="6463" xr:uid="{00000000-0005-0000-0000-00005A190000}"/>
    <cellStyle name="Normal 5 2 6 5 3 2" xfId="14913" xr:uid="{74B71CA8-22BF-4900-B131-717FEBBEF08C}"/>
    <cellStyle name="Normal 5 2 6 5 3 2 2" xfId="41087" xr:uid="{B7E224FE-FF53-4DD4-AF6B-D9393995A84D}"/>
    <cellStyle name="Normal 5 2 6 5 3 3" xfId="31808" xr:uid="{AE331315-3B14-4F82-BCA2-E3818EAF80DD}"/>
    <cellStyle name="Normal 5 2 6 5 3 4" xfId="23360" xr:uid="{CC0A637F-AF25-4168-80E2-47DAC277D52D}"/>
    <cellStyle name="Normal 5 2 6 5 4" xfId="10695" xr:uid="{54ACEA80-3DD3-407D-8482-EC9F910C2600}"/>
    <cellStyle name="Normal 5 2 6 5 4 2" xfId="36870" xr:uid="{8D54CCAF-E80C-40C6-835D-C1F6517E61A5}"/>
    <cellStyle name="Normal 5 2 6 5 5" xfId="27590" xr:uid="{C22B9D8E-DD31-41E5-9613-957127C12A25}"/>
    <cellStyle name="Normal 5 2 6 5 6" xfId="19143" xr:uid="{18A590AA-C6F8-444A-97CC-C26E0E02E645}"/>
    <cellStyle name="Normal 5 2 6 6" xfId="2593" xr:uid="{00000000-0005-0000-0000-00005B190000}"/>
    <cellStyle name="Normal 5 2 6 6 2" xfId="6876" xr:uid="{00000000-0005-0000-0000-00005C190000}"/>
    <cellStyle name="Normal 5 2 6 6 2 2" xfId="15326" xr:uid="{60C582AE-5A45-4A6F-B218-156131C3EB82}"/>
    <cellStyle name="Normal 5 2 6 6 2 2 2" xfId="41500" xr:uid="{F7531FE8-6BBE-4AD9-A2FC-CBAC407A2165}"/>
    <cellStyle name="Normal 5 2 6 6 2 3" xfId="32221" xr:uid="{12F45C06-7E60-48CB-A690-05F96973C23E}"/>
    <cellStyle name="Normal 5 2 6 6 2 4" xfId="23773" xr:uid="{99C1E1C7-9A79-4E17-A44F-9C177D9D4DC4}"/>
    <cellStyle name="Normal 5 2 6 6 3" xfId="11108" xr:uid="{B12374FA-FF96-4614-8DB1-701B81D164D7}"/>
    <cellStyle name="Normal 5 2 6 6 3 2" xfId="37283" xr:uid="{B5A9DB68-3E0F-4E7A-8365-EE1E9FE2EC64}"/>
    <cellStyle name="Normal 5 2 6 6 4" xfId="28003" xr:uid="{CADAC208-5757-40D7-AB6F-88FC12766B46}"/>
    <cellStyle name="Normal 5 2 6 6 5" xfId="19556" xr:uid="{DABC1D9A-E41D-4BB9-B240-CC2A32200D35}"/>
    <cellStyle name="Normal 5 2 6 7" xfId="4811" xr:uid="{00000000-0005-0000-0000-00005D190000}"/>
    <cellStyle name="Normal 5 2 6 7 2" xfId="13261" xr:uid="{7E997BA1-CDCD-48B6-9AC1-BE0EC14221E9}"/>
    <cellStyle name="Normal 5 2 6 7 2 2" xfId="39435" xr:uid="{3B7F53DC-E306-4E5B-BEE1-F4AE65291B62}"/>
    <cellStyle name="Normal 5 2 6 7 3" xfId="30156" xr:uid="{5B0DD9A5-8668-4F5C-9BA1-B32B5B7EADB2}"/>
    <cellStyle name="Normal 5 2 6 7 4" xfId="21708" xr:uid="{EBFA96A0-62C4-4754-9418-947EC9C268E5}"/>
    <cellStyle name="Normal 5 2 6 8" xfId="9043" xr:uid="{507F5552-E9EA-41DA-ADE7-CA5DDAD960C3}"/>
    <cellStyle name="Normal 5 2 6 8 2" xfId="35218" xr:uid="{9F980790-1A47-401B-8639-E42DF1F7787E}"/>
    <cellStyle name="Normal 5 2 6 9" xfId="34385" xr:uid="{6AA066CF-49B9-46C5-9480-5F64E7D069A1}"/>
    <cellStyle name="Normal 5 2 7" xfId="881" xr:uid="{00000000-0005-0000-0000-00005E190000}"/>
    <cellStyle name="Normal 5 2 7 2" xfId="3116" xr:uid="{00000000-0005-0000-0000-00005F190000}"/>
    <cellStyle name="Normal 5 2 7 2 2" xfId="7338" xr:uid="{00000000-0005-0000-0000-000060190000}"/>
    <cellStyle name="Normal 5 2 7 2 2 2" xfId="15788" xr:uid="{53F5AB2C-5826-4489-BEFF-6DFA59D9E35D}"/>
    <cellStyle name="Normal 5 2 7 2 2 2 2" xfId="41962" xr:uid="{319D03B8-7064-42E2-833C-83BD6681ADCA}"/>
    <cellStyle name="Normal 5 2 7 2 2 3" xfId="32683" xr:uid="{DE34AEBD-3F97-4F2D-8E1C-B78E900C88CB}"/>
    <cellStyle name="Normal 5 2 7 2 2 4" xfId="24235" xr:uid="{63E5FA6B-0284-434A-BC44-6FCCED0E6F53}"/>
    <cellStyle name="Normal 5 2 7 2 3" xfId="11570" xr:uid="{BAF8954E-04B2-4B35-B743-022CACD60B10}"/>
    <cellStyle name="Normal 5 2 7 2 3 2" xfId="37745" xr:uid="{3D0E3F20-38A3-468B-A6B5-8F22516DA5E3}"/>
    <cellStyle name="Normal 5 2 7 2 4" xfId="28465" xr:uid="{09C208F7-155E-4946-A526-4826470DA2F7}"/>
    <cellStyle name="Normal 5 2 7 2 5" xfId="20018" xr:uid="{0A73EC5F-6A14-4958-9B4D-D7373C2044CC}"/>
    <cellStyle name="Normal 5 2 7 3" xfId="5193" xr:uid="{00000000-0005-0000-0000-000061190000}"/>
    <cellStyle name="Normal 5 2 7 3 2" xfId="13643" xr:uid="{7810AA33-F43B-4FA5-93C3-E883D21E9218}"/>
    <cellStyle name="Normal 5 2 7 3 2 2" xfId="39817" xr:uid="{814D6FB9-BC80-42D8-82D7-883B8B052949}"/>
    <cellStyle name="Normal 5 2 7 3 3" xfId="30538" xr:uid="{D19A597F-88B1-47CF-A35F-45498D7D1C1A}"/>
    <cellStyle name="Normal 5 2 7 3 4" xfId="22090" xr:uid="{6B956ECD-D4E1-4470-8A56-8C9BD6894127}"/>
    <cellStyle name="Normal 5 2 7 4" xfId="9425" xr:uid="{EA01722E-F112-4041-ACE3-9FCD602876AC}"/>
    <cellStyle name="Normal 5 2 7 4 2" xfId="35600" xr:uid="{F80A260D-A9E3-4B9C-A78E-59E242070332}"/>
    <cellStyle name="Normal 5 2 7 5" xfId="34772" xr:uid="{A344AB7C-1FFD-4D17-B0EC-5B145D9FCB23}"/>
    <cellStyle name="Normal 5 2 7 6" xfId="26320" xr:uid="{BAB1BAAB-44A7-4399-9707-ABD421E5314F}"/>
    <cellStyle name="Normal 5 2 7 7" xfId="17873" xr:uid="{4A5513D6-A532-46D7-AE6C-18C5ECC4BCFC}"/>
    <cellStyle name="Normal 5 2 8" xfId="1299" xr:uid="{00000000-0005-0000-0000-000062190000}"/>
    <cellStyle name="Normal 5 2 8 2" xfId="3529" xr:uid="{00000000-0005-0000-0000-000063190000}"/>
    <cellStyle name="Normal 5 2 8 2 2" xfId="7751" xr:uid="{00000000-0005-0000-0000-000064190000}"/>
    <cellStyle name="Normal 5 2 8 2 2 2" xfId="16201" xr:uid="{65559A2E-8210-46B9-8AE2-A757FDC0C2E2}"/>
    <cellStyle name="Normal 5 2 8 2 2 2 2" xfId="42375" xr:uid="{7FC8F2D7-E880-4530-8AB6-CC9F32AEBADA}"/>
    <cellStyle name="Normal 5 2 8 2 2 3" xfId="33096" xr:uid="{B0A545CC-ABFE-42B1-9601-047D1BC03EE1}"/>
    <cellStyle name="Normal 5 2 8 2 2 4" xfId="24648" xr:uid="{D379006C-B804-4162-81FD-E5422BA85022}"/>
    <cellStyle name="Normal 5 2 8 2 3" xfId="11983" xr:uid="{1C6E6F54-7B3B-4655-B7F1-0E74544F7F73}"/>
    <cellStyle name="Normal 5 2 8 2 3 2" xfId="38158" xr:uid="{59CDF7BD-BDC4-4BC1-A7DB-BD3AF2FF46AA}"/>
    <cellStyle name="Normal 5 2 8 2 4" xfId="28878" xr:uid="{DD44937E-C812-46A0-99AD-95D7D0A8F70E}"/>
    <cellStyle name="Normal 5 2 8 2 5" xfId="20431" xr:uid="{0DFB3839-BA48-42DE-A4B6-5E1650D023B0}"/>
    <cellStyle name="Normal 5 2 8 3" xfId="5606" xr:uid="{00000000-0005-0000-0000-000065190000}"/>
    <cellStyle name="Normal 5 2 8 3 2" xfId="14056" xr:uid="{DD5E5513-418C-4F59-B9BF-603E7AFF370A}"/>
    <cellStyle name="Normal 5 2 8 3 2 2" xfId="40230" xr:uid="{FEBDB1A2-009E-43CE-82C8-1A0D0D443F82}"/>
    <cellStyle name="Normal 5 2 8 3 3" xfId="30951" xr:uid="{BB68284B-B18D-41D0-BB23-279C28E13104}"/>
    <cellStyle name="Normal 5 2 8 3 4" xfId="22503" xr:uid="{C52AC9FD-1C14-4447-83B7-4346DBC6A80C}"/>
    <cellStyle name="Normal 5 2 8 4" xfId="9838" xr:uid="{5DD146F6-83C2-4ADA-B8FA-D026119D5129}"/>
    <cellStyle name="Normal 5 2 8 4 2" xfId="36013" xr:uid="{1E985574-77E1-4A38-B7E7-C46B570204D5}"/>
    <cellStyle name="Normal 5 2 8 5" xfId="26733" xr:uid="{7485BB75-09FD-44FC-B226-E5D4BFCC37A2}"/>
    <cellStyle name="Normal 5 2 8 6" xfId="18286" xr:uid="{E0CACCD3-A349-4554-88D9-354DBDA4B625}"/>
    <cellStyle name="Normal 5 2 9" xfId="1712" xr:uid="{00000000-0005-0000-0000-000066190000}"/>
    <cellStyle name="Normal 5 2 9 2" xfId="3942" xr:uid="{00000000-0005-0000-0000-000067190000}"/>
    <cellStyle name="Normal 5 2 9 2 2" xfId="8164" xr:uid="{00000000-0005-0000-0000-000068190000}"/>
    <cellStyle name="Normal 5 2 9 2 2 2" xfId="16614" xr:uid="{49538A3C-2EB3-4745-A46C-5AB1581985F6}"/>
    <cellStyle name="Normal 5 2 9 2 2 2 2" xfId="42788" xr:uid="{97E9D2F1-5B2B-4DF2-8318-1179C96D563C}"/>
    <cellStyle name="Normal 5 2 9 2 2 3" xfId="33509" xr:uid="{365CB864-DD06-49EF-BB2A-460AD7BB7A75}"/>
    <cellStyle name="Normal 5 2 9 2 2 4" xfId="25061" xr:uid="{71C9E94A-103C-4F4E-89A5-11212707D9FE}"/>
    <cellStyle name="Normal 5 2 9 2 3" xfId="12396" xr:uid="{E16875B8-9439-4E06-ACA4-7E8E5687DC4B}"/>
    <cellStyle name="Normal 5 2 9 2 3 2" xfId="38571" xr:uid="{7C3DE812-0ED5-4D8B-BEBA-6F198ED9E9B2}"/>
    <cellStyle name="Normal 5 2 9 2 4" xfId="29291" xr:uid="{8FDDBE77-CEA6-4815-951E-B2D2BE959E63}"/>
    <cellStyle name="Normal 5 2 9 2 5" xfId="20844" xr:uid="{C06CE085-F04D-4BAC-B1BD-9A79A43A4C7B}"/>
    <cellStyle name="Normal 5 2 9 3" xfId="6019" xr:uid="{00000000-0005-0000-0000-000069190000}"/>
    <cellStyle name="Normal 5 2 9 3 2" xfId="14469" xr:uid="{34DB3D4D-0819-482C-85E2-284A5A4043BE}"/>
    <cellStyle name="Normal 5 2 9 3 2 2" xfId="40643" xr:uid="{685D7EC9-5066-4AB0-A070-962AFFE38134}"/>
    <cellStyle name="Normal 5 2 9 3 3" xfId="31364" xr:uid="{A8BC4C78-D8B5-43C3-83F0-FD9D882018D5}"/>
    <cellStyle name="Normal 5 2 9 3 4" xfId="22916" xr:uid="{8D183C65-841C-443E-B533-437278FFA4D8}"/>
    <cellStyle name="Normal 5 2 9 4" xfId="10251" xr:uid="{8C2BFEF9-7D6B-446D-B94E-8D258D24E7CA}"/>
    <cellStyle name="Normal 5 2 9 4 2" xfId="36426" xr:uid="{3AF0395C-F78E-4251-92B5-8D0F8A4D1011}"/>
    <cellStyle name="Normal 5 2 9 5" xfId="27146" xr:uid="{EFCDCA68-C08B-4F09-BD8D-3B854CD05FEA}"/>
    <cellStyle name="Normal 5 2 9 6" xfId="18699" xr:uid="{CB7A8826-A650-404C-AFB3-537543F51C6B}"/>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F728244D-014E-4556-BD8E-4DC04727103E}"/>
    <cellStyle name="Normal 5 3 10 2 2 2 2" xfId="43233" xr:uid="{75CD7605-57E0-4EE4-B2EB-14325263A233}"/>
    <cellStyle name="Normal 5 3 10 2 2 3" xfId="33954" xr:uid="{3598F8E3-CE75-4F54-9A93-1C919FEA2285}"/>
    <cellStyle name="Normal 5 3 10 2 2 4" xfId="25506" xr:uid="{F3F0652D-BBA1-4B42-8935-446A2BA94AF9}"/>
    <cellStyle name="Normal 5 3 10 2 3" xfId="12841" xr:uid="{ED00B72E-606B-43D0-A257-8C6D48F5227F}"/>
    <cellStyle name="Normal 5 3 10 2 3 2" xfId="39016" xr:uid="{D9C6B2D3-AF71-4401-9873-BC0095D1EDA4}"/>
    <cellStyle name="Normal 5 3 10 2 4" xfId="29736" xr:uid="{A2C7DB21-5421-4C7F-AF45-6F8A78FF673A}"/>
    <cellStyle name="Normal 5 3 10 2 5" xfId="21289" xr:uid="{C781FE1C-7C2C-4DE3-ABB2-E7591CEB42BF}"/>
    <cellStyle name="Normal 5 3 10 3" xfId="6464" xr:uid="{00000000-0005-0000-0000-00006E190000}"/>
    <cellStyle name="Normal 5 3 10 3 2" xfId="14914" xr:uid="{5B2F84B7-6D24-4DF0-BB7F-BF945B5E331F}"/>
    <cellStyle name="Normal 5 3 10 3 2 2" xfId="41088" xr:uid="{6772A31E-6A62-4D0E-9C7A-4308AB9DC9DA}"/>
    <cellStyle name="Normal 5 3 10 3 3" xfId="31809" xr:uid="{2BCBD4C1-7A9A-4FE9-8260-636B8F81BA18}"/>
    <cellStyle name="Normal 5 3 10 3 4" xfId="23361" xr:uid="{AA8D7335-74B5-42A5-A13C-101308B32265}"/>
    <cellStyle name="Normal 5 3 10 4" xfId="10696" xr:uid="{ACE7110C-E782-45E1-B79D-3CC97706DAFB}"/>
    <cellStyle name="Normal 5 3 10 4 2" xfId="36871" xr:uid="{D7591EF3-2F3F-475E-837A-B7B5850F0AC5}"/>
    <cellStyle name="Normal 5 3 10 5" xfId="27591" xr:uid="{293F09EB-CFF0-418B-BF54-598346F2D56A}"/>
    <cellStyle name="Normal 5 3 10 6" xfId="19144" xr:uid="{2BD67E8B-025C-49F1-A598-58404BAB330C}"/>
    <cellStyle name="Normal 5 3 11" xfId="2594" xr:uid="{00000000-0005-0000-0000-00006F190000}"/>
    <cellStyle name="Normal 5 3 11 2" xfId="6877" xr:uid="{00000000-0005-0000-0000-000070190000}"/>
    <cellStyle name="Normal 5 3 11 2 2" xfId="15327" xr:uid="{988AA78F-D998-43CB-8EE4-42A1D340F541}"/>
    <cellStyle name="Normal 5 3 11 2 2 2" xfId="41501" xr:uid="{56279B2D-F195-414E-8AC5-CB911595BD7F}"/>
    <cellStyle name="Normal 5 3 11 2 3" xfId="32222" xr:uid="{A3516125-73E4-4876-A56F-23C30616CFAB}"/>
    <cellStyle name="Normal 5 3 11 2 4" xfId="23774" xr:uid="{3468CF9E-B2F1-4A29-AB22-FAC7AD12B2FD}"/>
    <cellStyle name="Normal 5 3 11 3" xfId="11109" xr:uid="{5117A227-3172-4459-AAC8-2E9127868D36}"/>
    <cellStyle name="Normal 5 3 11 3 2" xfId="37284" xr:uid="{3034EFC8-B763-485D-9DE3-8729DBC895E2}"/>
    <cellStyle name="Normal 5 3 11 4" xfId="28004" xr:uid="{A64B9CC5-E722-4E80-992B-29F387C2382F}"/>
    <cellStyle name="Normal 5 3 11 5" xfId="19557" xr:uid="{2BADDCB1-D8A8-409A-AA69-6756D403CEB1}"/>
    <cellStyle name="Normal 5 3 12" xfId="4812" xr:uid="{00000000-0005-0000-0000-000071190000}"/>
    <cellStyle name="Normal 5 3 12 2" xfId="13262" xr:uid="{5AF6F38F-15DD-40A3-B0AA-B309F4FE5D31}"/>
    <cellStyle name="Normal 5 3 12 2 2" xfId="39436" xr:uid="{CC7C74F2-9B3F-42A4-AE98-CF6F4DCC54B3}"/>
    <cellStyle name="Normal 5 3 12 3" xfId="30157" xr:uid="{9F017C8B-0053-4082-B356-7C69D670E79C}"/>
    <cellStyle name="Normal 5 3 12 4" xfId="21709" xr:uid="{C9264FE8-8FE9-4BA8-9F7E-1718F60280EB}"/>
    <cellStyle name="Normal 5 3 13" xfId="9044" xr:uid="{4CE7BC71-2EE1-4A79-BF81-4C9C501E0DE0}"/>
    <cellStyle name="Normal 5 3 13 2" xfId="35219" xr:uid="{83E0EED8-EFF7-402D-895E-D16A237FA3D0}"/>
    <cellStyle name="Normal 5 3 14" xfId="34386" xr:uid="{649B14C4-79AB-4EA4-B554-F0F3E2F44A8C}"/>
    <cellStyle name="Normal 5 3 15" xfId="25939" xr:uid="{90F4BD3D-0A69-4F16-B13B-7D38C79142F9}"/>
    <cellStyle name="Normal 5 3 16" xfId="17492" xr:uid="{DA36F97A-F8D3-4AE6-8C13-C4D115324DF2}"/>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BEADBEC8-75A9-46CE-A8F0-86B2E6D7E50D}"/>
    <cellStyle name="Normal 5 3 3 10 2 2" xfId="39437" xr:uid="{7E63E8F9-DE74-42B7-AFD5-E01993CA1B9C}"/>
    <cellStyle name="Normal 5 3 3 10 3" xfId="30158" xr:uid="{5901C327-38C6-4CDF-AE5A-7604BACB4256}"/>
    <cellStyle name="Normal 5 3 3 10 4" xfId="21710" xr:uid="{CA0FF05A-EB57-43D9-AB17-2C6538A3AC68}"/>
    <cellStyle name="Normal 5 3 3 11" xfId="9045" xr:uid="{0D7F85B5-7B4E-4CFC-8284-6D07FB0C4E9F}"/>
    <cellStyle name="Normal 5 3 3 11 2" xfId="35220" xr:uid="{C5BF491D-CC5D-4239-8D5E-C02E1039968C}"/>
    <cellStyle name="Normal 5 3 3 12" xfId="34387" xr:uid="{AD7850A2-AA32-437F-91CE-4E02C54AD655}"/>
    <cellStyle name="Normal 5 3 3 13" xfId="25940" xr:uid="{995C4234-69A8-4C12-9F7E-1DBEDDFAEC06}"/>
    <cellStyle name="Normal 5 3 3 14" xfId="17493" xr:uid="{9503A1E0-4CD9-4967-800E-DDF45019C8E8}"/>
    <cellStyle name="Normal 5 3 3 2" xfId="442" xr:uid="{00000000-0005-0000-0000-000076190000}"/>
    <cellStyle name="Normal 5 3 3 2 10" xfId="9046" xr:uid="{4CA50FEA-06CE-42B5-80FC-5FCDFF9FD0B7}"/>
    <cellStyle name="Normal 5 3 3 2 10 2" xfId="35221" xr:uid="{82216BAB-494A-497F-AF7C-69B109EA42BC}"/>
    <cellStyle name="Normal 5 3 3 2 11" xfId="34388" xr:uid="{6AA7CB77-78B1-49C6-8D09-8AFA574BC273}"/>
    <cellStyle name="Normal 5 3 3 2 12" xfId="25941" xr:uid="{B628254F-9A12-4FA4-94B6-5834A85DE50D}"/>
    <cellStyle name="Normal 5 3 3 2 13" xfId="17494" xr:uid="{D3BE7451-7AE1-4002-8843-319B4A4C8EA4}"/>
    <cellStyle name="Normal 5 3 3 2 2" xfId="443" xr:uid="{00000000-0005-0000-0000-000077190000}"/>
    <cellStyle name="Normal 5 3 3 2 2 10" xfId="34389" xr:uid="{28D37614-10DE-494C-9730-3284C9B1A826}"/>
    <cellStyle name="Normal 5 3 3 2 2 11" xfId="25942" xr:uid="{8EBBA5EC-4F2A-4DE7-B810-4172A8ECF5AD}"/>
    <cellStyle name="Normal 5 3 3 2 2 12" xfId="17495" xr:uid="{6724A5FA-4094-47D5-B13B-8D0230528F88}"/>
    <cellStyle name="Normal 5 3 3 2 2 2" xfId="444" xr:uid="{00000000-0005-0000-0000-000078190000}"/>
    <cellStyle name="Normal 5 3 3 2 2 2 10" xfId="25943" xr:uid="{1235D186-8216-4B6B-BC67-1D292F00CAF1}"/>
    <cellStyle name="Normal 5 3 3 2 2 2 11" xfId="17496" xr:uid="{7A3D8271-B9B1-47F0-8646-536D6D18C01F}"/>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B5376955-3FF4-457F-989F-E0303AD6ECC9}"/>
    <cellStyle name="Normal 5 3 3 2 2 2 2 2 2 2 2" xfId="41998" xr:uid="{5DB1031A-31E1-4F09-AFE1-C3F45BD92C1C}"/>
    <cellStyle name="Normal 5 3 3 2 2 2 2 2 2 3" xfId="32719" xr:uid="{DB479143-CE60-4637-8485-427AEF8910CF}"/>
    <cellStyle name="Normal 5 3 3 2 2 2 2 2 2 4" xfId="24271" xr:uid="{C6E41D51-317B-4F90-A165-A2F5B62D8A98}"/>
    <cellStyle name="Normal 5 3 3 2 2 2 2 2 3" xfId="11606" xr:uid="{1E0825B6-07A5-40F4-AFD9-82EB68A7B3A0}"/>
    <cellStyle name="Normal 5 3 3 2 2 2 2 2 3 2" xfId="37781" xr:uid="{94297D71-39EB-4837-9A49-636D3CD6CDB9}"/>
    <cellStyle name="Normal 5 3 3 2 2 2 2 2 4" xfId="28501" xr:uid="{B521203D-4119-488A-804C-376335D3D5C9}"/>
    <cellStyle name="Normal 5 3 3 2 2 2 2 2 5" xfId="20054" xr:uid="{F4EA3284-A5A0-469F-B586-C4A5F5B1E26B}"/>
    <cellStyle name="Normal 5 3 3 2 2 2 2 3" xfId="5229" xr:uid="{00000000-0005-0000-0000-00007C190000}"/>
    <cellStyle name="Normal 5 3 3 2 2 2 2 3 2" xfId="13679" xr:uid="{61E96992-9093-41A4-BDE0-3B518B6E6C4F}"/>
    <cellStyle name="Normal 5 3 3 2 2 2 2 3 2 2" xfId="39853" xr:uid="{F7EADC30-2F5D-49A0-8CF8-6CAFE64BE9AE}"/>
    <cellStyle name="Normal 5 3 3 2 2 2 2 3 3" xfId="30574" xr:uid="{7309F4DA-B1B7-42A0-A1B8-5B15B11987FC}"/>
    <cellStyle name="Normal 5 3 3 2 2 2 2 3 4" xfId="22126" xr:uid="{F488B544-8F85-4F34-B9AA-9E6447084C83}"/>
    <cellStyle name="Normal 5 3 3 2 2 2 2 4" xfId="9461" xr:uid="{F26631CB-CACE-4B5D-B769-867CA99BEDAE}"/>
    <cellStyle name="Normal 5 3 3 2 2 2 2 4 2" xfId="35636" xr:uid="{6510572A-8B04-45C4-9F8F-7F822C7FF632}"/>
    <cellStyle name="Normal 5 3 3 2 2 2 2 5" xfId="34808" xr:uid="{D61894D6-3DF1-4B39-8BDE-9A7841916BA9}"/>
    <cellStyle name="Normal 5 3 3 2 2 2 2 6" xfId="26356" xr:uid="{032CDBAD-FFA7-45A2-8FB4-0D3118EE85F6}"/>
    <cellStyle name="Normal 5 3 3 2 2 2 2 7" xfId="17909" xr:uid="{8E91922D-9816-4179-8EBA-C69D314DEEF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2E0DEBD6-204A-4994-A0A8-EAFFFDC559AA}"/>
    <cellStyle name="Normal 5 3 3 2 2 2 3 2 2 2 2" xfId="42411" xr:uid="{AABDF240-77D7-48AC-9ACF-5F8BD19E03CD}"/>
    <cellStyle name="Normal 5 3 3 2 2 2 3 2 2 3" xfId="33132" xr:uid="{50529501-C40D-4D90-87BA-77AC1803EF9F}"/>
    <cellStyle name="Normal 5 3 3 2 2 2 3 2 2 4" xfId="24684" xr:uid="{B3705705-3F27-4744-9630-61FA77034070}"/>
    <cellStyle name="Normal 5 3 3 2 2 2 3 2 3" xfId="12019" xr:uid="{B382C532-7913-48E6-BD86-335762F64BA0}"/>
    <cellStyle name="Normal 5 3 3 2 2 2 3 2 3 2" xfId="38194" xr:uid="{76B820EB-DD39-45FA-B9BE-9BB739C2B4EE}"/>
    <cellStyle name="Normal 5 3 3 2 2 2 3 2 4" xfId="28914" xr:uid="{BA238994-D172-4065-8358-4999C6EC9CA6}"/>
    <cellStyle name="Normal 5 3 3 2 2 2 3 2 5" xfId="20467" xr:uid="{A5A95B7A-BEE4-4A7A-912E-BF31CF303621}"/>
    <cellStyle name="Normal 5 3 3 2 2 2 3 3" xfId="5642" xr:uid="{00000000-0005-0000-0000-000080190000}"/>
    <cellStyle name="Normal 5 3 3 2 2 2 3 3 2" xfId="14092" xr:uid="{CAE390D9-7BBB-4BC7-B1CE-C68CA9D08CA5}"/>
    <cellStyle name="Normal 5 3 3 2 2 2 3 3 2 2" xfId="40266" xr:uid="{3801B7CE-F60F-4367-80CA-2D004E97445B}"/>
    <cellStyle name="Normal 5 3 3 2 2 2 3 3 3" xfId="30987" xr:uid="{FE239DF4-98A6-4071-8AD2-63BB0FBEB706}"/>
    <cellStyle name="Normal 5 3 3 2 2 2 3 3 4" xfId="22539" xr:uid="{8B088CA5-CCFF-413B-BFDF-D11DDC5E66F0}"/>
    <cellStyle name="Normal 5 3 3 2 2 2 3 4" xfId="9874" xr:uid="{A146BF7B-A813-46DF-B76B-7FF48E64A275}"/>
    <cellStyle name="Normal 5 3 3 2 2 2 3 4 2" xfId="36049" xr:uid="{1CE0DAEB-A0A6-47DC-BBD4-046FA4990884}"/>
    <cellStyle name="Normal 5 3 3 2 2 2 3 5" xfId="26769" xr:uid="{C8038F2A-618D-458A-AF03-4FA8B69BDE65}"/>
    <cellStyle name="Normal 5 3 3 2 2 2 3 6" xfId="18322" xr:uid="{3F7180A3-4F55-4CE6-8993-63199264BC8A}"/>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81DDC31B-8F94-4D11-8E02-AA86CF13BEC2}"/>
    <cellStyle name="Normal 5 3 3 2 2 2 4 2 2 2 2" xfId="42824" xr:uid="{E98E11A5-CDE6-4A5E-8BE2-3531AE04399B}"/>
    <cellStyle name="Normal 5 3 3 2 2 2 4 2 2 3" xfId="33545" xr:uid="{30DA81CD-D4E3-4457-9E4A-6CCD15B96DBF}"/>
    <cellStyle name="Normal 5 3 3 2 2 2 4 2 2 4" xfId="25097" xr:uid="{2AC91096-0685-4EEE-8633-95802AF50EAF}"/>
    <cellStyle name="Normal 5 3 3 2 2 2 4 2 3" xfId="12432" xr:uid="{F1E9C068-4142-4C00-9FA6-B976863A0D1B}"/>
    <cellStyle name="Normal 5 3 3 2 2 2 4 2 3 2" xfId="38607" xr:uid="{7D9C2361-23E4-4347-8AC8-E2AD210EE893}"/>
    <cellStyle name="Normal 5 3 3 2 2 2 4 2 4" xfId="29327" xr:uid="{ACC20C01-280C-4C41-8E55-C75F578A57B0}"/>
    <cellStyle name="Normal 5 3 3 2 2 2 4 2 5" xfId="20880" xr:uid="{E25F4243-4501-483C-9495-B19A17023025}"/>
    <cellStyle name="Normal 5 3 3 2 2 2 4 3" xfId="6055" xr:uid="{00000000-0005-0000-0000-000084190000}"/>
    <cellStyle name="Normal 5 3 3 2 2 2 4 3 2" xfId="14505" xr:uid="{C5E2A750-1573-4663-9762-E322BF9BCAC0}"/>
    <cellStyle name="Normal 5 3 3 2 2 2 4 3 2 2" xfId="40679" xr:uid="{04898491-2E5F-4F4C-B55F-6B3789D0F8A6}"/>
    <cellStyle name="Normal 5 3 3 2 2 2 4 3 3" xfId="31400" xr:uid="{7CF91FE7-BB39-4D46-AF39-15451B789740}"/>
    <cellStyle name="Normal 5 3 3 2 2 2 4 3 4" xfId="22952" xr:uid="{2011484A-9D37-45B6-AD5F-1704D50C2ABD}"/>
    <cellStyle name="Normal 5 3 3 2 2 2 4 4" xfId="10287" xr:uid="{FF238AE9-2B9C-4FF3-A11E-E9074972964C}"/>
    <cellStyle name="Normal 5 3 3 2 2 2 4 4 2" xfId="36462" xr:uid="{140B1AE5-0071-4671-A51A-6B1EE5A0C9A7}"/>
    <cellStyle name="Normal 5 3 3 2 2 2 4 5" xfId="27182" xr:uid="{DECEC0FD-43F5-448F-B6FF-2358461DD2C7}"/>
    <cellStyle name="Normal 5 3 3 2 2 2 4 6" xfId="18735" xr:uid="{58AE0031-BCCF-436B-8AC9-5F038C4D1F9A}"/>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87B80217-9B6B-4AEE-86FF-3A6CCA2C6127}"/>
    <cellStyle name="Normal 5 3 3 2 2 2 5 2 2 2 2" xfId="43237" xr:uid="{56D3C0A3-83AE-4391-8CB0-2A18BF9612A0}"/>
    <cellStyle name="Normal 5 3 3 2 2 2 5 2 2 3" xfId="33958" xr:uid="{753E8992-5652-4307-A763-A8D1D6F96D27}"/>
    <cellStyle name="Normal 5 3 3 2 2 2 5 2 2 4" xfId="25510" xr:uid="{15E11622-01E8-432C-BC81-82CF6CA24BEB}"/>
    <cellStyle name="Normal 5 3 3 2 2 2 5 2 3" xfId="12845" xr:uid="{04AACE5C-845B-4385-BE0E-DCB846C38D45}"/>
    <cellStyle name="Normal 5 3 3 2 2 2 5 2 3 2" xfId="39020" xr:uid="{F60BEE1B-A898-472A-A6AC-69AB4F43BBD7}"/>
    <cellStyle name="Normal 5 3 3 2 2 2 5 2 4" xfId="29740" xr:uid="{E3F081CF-E43A-48D0-9F5D-8319060F2DEE}"/>
    <cellStyle name="Normal 5 3 3 2 2 2 5 2 5" xfId="21293" xr:uid="{ABA88B28-DBDD-401A-81DB-68C9A9392E00}"/>
    <cellStyle name="Normal 5 3 3 2 2 2 5 3" xfId="6468" xr:uid="{00000000-0005-0000-0000-000088190000}"/>
    <cellStyle name="Normal 5 3 3 2 2 2 5 3 2" xfId="14918" xr:uid="{B75F1BD7-1825-45BB-9E3F-661787BF1474}"/>
    <cellStyle name="Normal 5 3 3 2 2 2 5 3 2 2" xfId="41092" xr:uid="{C0A27A3A-ED08-4E1A-8E96-6A3ABC3F72C0}"/>
    <cellStyle name="Normal 5 3 3 2 2 2 5 3 3" xfId="31813" xr:uid="{8341FA8E-D4E5-428F-AD1A-4823892E1F23}"/>
    <cellStyle name="Normal 5 3 3 2 2 2 5 3 4" xfId="23365" xr:uid="{69EA8FA3-ED99-4ED7-AB76-2D6C00D15D1A}"/>
    <cellStyle name="Normal 5 3 3 2 2 2 5 4" xfId="10700" xr:uid="{C7FDC624-F669-42DC-BB6C-7C79DEE94E13}"/>
    <cellStyle name="Normal 5 3 3 2 2 2 5 4 2" xfId="36875" xr:uid="{0113FBD2-223F-4303-BF57-D5CAA437EA7A}"/>
    <cellStyle name="Normal 5 3 3 2 2 2 5 5" xfId="27595" xr:uid="{9B2830BB-CDF6-4308-A8AC-9B6A88FB586E}"/>
    <cellStyle name="Normal 5 3 3 2 2 2 5 6" xfId="19148" xr:uid="{D7984F46-6A91-44F8-BA96-A44C662AFAEB}"/>
    <cellStyle name="Normal 5 3 3 2 2 2 6" xfId="2598" xr:uid="{00000000-0005-0000-0000-000089190000}"/>
    <cellStyle name="Normal 5 3 3 2 2 2 6 2" xfId="6881" xr:uid="{00000000-0005-0000-0000-00008A190000}"/>
    <cellStyle name="Normal 5 3 3 2 2 2 6 2 2" xfId="15331" xr:uid="{5A2D4F24-E299-4CDB-8BE7-AF34C1DD00E0}"/>
    <cellStyle name="Normal 5 3 3 2 2 2 6 2 2 2" xfId="41505" xr:uid="{2DEC45D8-4ADB-40D9-83A8-B9DE664A42A5}"/>
    <cellStyle name="Normal 5 3 3 2 2 2 6 2 3" xfId="32226" xr:uid="{8D29A672-7FD9-4EC9-8742-4FA5EBBD48FF}"/>
    <cellStyle name="Normal 5 3 3 2 2 2 6 2 4" xfId="23778" xr:uid="{02122EC1-4A42-4C56-81BE-320936CDBD74}"/>
    <cellStyle name="Normal 5 3 3 2 2 2 6 3" xfId="11113" xr:uid="{425A58D0-5D98-4C1F-AC48-35DAC14ECC63}"/>
    <cellStyle name="Normal 5 3 3 2 2 2 6 3 2" xfId="37288" xr:uid="{DFA1552E-330B-4A7A-B2E7-C4241F7E2EBA}"/>
    <cellStyle name="Normal 5 3 3 2 2 2 6 4" xfId="28008" xr:uid="{4512B685-28E7-4886-9259-48CE1CC26B0A}"/>
    <cellStyle name="Normal 5 3 3 2 2 2 6 5" xfId="19561" xr:uid="{008D48AB-25C6-409E-8AEC-86FBCC8BB6BC}"/>
    <cellStyle name="Normal 5 3 3 2 2 2 7" xfId="4816" xr:uid="{00000000-0005-0000-0000-00008B190000}"/>
    <cellStyle name="Normal 5 3 3 2 2 2 7 2" xfId="13266" xr:uid="{66746379-89D4-446C-B04B-25C7D8C3DA08}"/>
    <cellStyle name="Normal 5 3 3 2 2 2 7 2 2" xfId="39440" xr:uid="{BFD72D27-DA37-479A-B307-061A6926B79F}"/>
    <cellStyle name="Normal 5 3 3 2 2 2 7 3" xfId="30161" xr:uid="{248B84DE-F03B-4887-AFD7-D48FD5BDAF38}"/>
    <cellStyle name="Normal 5 3 3 2 2 2 7 4" xfId="21713" xr:uid="{86645C6B-B7A0-4C6F-9153-EFD39919104F}"/>
    <cellStyle name="Normal 5 3 3 2 2 2 8" xfId="9048" xr:uid="{32801E30-2CB8-4250-A82F-29D0E05CE498}"/>
    <cellStyle name="Normal 5 3 3 2 2 2 8 2" xfId="35223" xr:uid="{0B884046-BE4B-4404-B399-3CEC5926E337}"/>
    <cellStyle name="Normal 5 3 3 2 2 2 9" xfId="34390" xr:uid="{3D38FFD9-60DF-4DA6-8782-858C9B67A4DF}"/>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A78A6CAC-DBCB-492D-A976-D578713A0790}"/>
    <cellStyle name="Normal 5 3 3 2 2 3 2 2 2 2" xfId="41997" xr:uid="{D3D0673B-0155-4D37-A583-563B3037564E}"/>
    <cellStyle name="Normal 5 3 3 2 2 3 2 2 3" xfId="32718" xr:uid="{F5131F9D-C05A-41E9-B354-9F7945C7497B}"/>
    <cellStyle name="Normal 5 3 3 2 2 3 2 2 4" xfId="24270" xr:uid="{69A7DD47-2002-48C3-A81D-6702E67BBA82}"/>
    <cellStyle name="Normal 5 3 3 2 2 3 2 3" xfId="11605" xr:uid="{F68130E0-0AAA-4624-A820-5B6CAC80FD51}"/>
    <cellStyle name="Normal 5 3 3 2 2 3 2 3 2" xfId="37780" xr:uid="{0BE18CBE-51DA-4F01-A7EA-35E1D37B9F92}"/>
    <cellStyle name="Normal 5 3 3 2 2 3 2 4" xfId="28500" xr:uid="{EC744BF3-531C-4CF6-BAAB-9CE54F1FB91D}"/>
    <cellStyle name="Normal 5 3 3 2 2 3 2 5" xfId="20053" xr:uid="{EC63CE34-6AF0-4376-90CD-2CB164B603F3}"/>
    <cellStyle name="Normal 5 3 3 2 2 3 3" xfId="5228" xr:uid="{00000000-0005-0000-0000-00008F190000}"/>
    <cellStyle name="Normal 5 3 3 2 2 3 3 2" xfId="13678" xr:uid="{501BE3FF-DD66-4F31-AB3B-47FB37203C41}"/>
    <cellStyle name="Normal 5 3 3 2 2 3 3 2 2" xfId="39852" xr:uid="{9249C9ED-56A3-41A4-A029-6E874537544E}"/>
    <cellStyle name="Normal 5 3 3 2 2 3 3 3" xfId="30573" xr:uid="{71F80B18-941B-4E0E-A2FD-42458A562210}"/>
    <cellStyle name="Normal 5 3 3 2 2 3 3 4" xfId="22125" xr:uid="{95D196B7-96E8-46A1-8EC1-C1228412B557}"/>
    <cellStyle name="Normal 5 3 3 2 2 3 4" xfId="9460" xr:uid="{9020D34A-33D3-4D00-9C83-AA527A707177}"/>
    <cellStyle name="Normal 5 3 3 2 2 3 4 2" xfId="35635" xr:uid="{5BB5C8F1-135C-4D22-9BE8-2043B30A1CB4}"/>
    <cellStyle name="Normal 5 3 3 2 2 3 5" xfId="34807" xr:uid="{3E8E1BB8-33F1-4C6A-9AB8-94548E8D8437}"/>
    <cellStyle name="Normal 5 3 3 2 2 3 6" xfId="26355" xr:uid="{BE35F1E1-A858-4E5F-93B4-66A728DA403A}"/>
    <cellStyle name="Normal 5 3 3 2 2 3 7" xfId="17908" xr:uid="{EE3530F3-6E08-4B74-9F19-B5745CF8445C}"/>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9072E02E-CA28-471F-9B94-182179D95244}"/>
    <cellStyle name="Normal 5 3 3 2 2 4 2 2 2 2" xfId="42410" xr:uid="{8E81FC0D-67B0-4195-ADA9-E06548D73B6B}"/>
    <cellStyle name="Normal 5 3 3 2 2 4 2 2 3" xfId="33131" xr:uid="{74CA47A6-BBA6-4824-8715-0CC0277A73FB}"/>
    <cellStyle name="Normal 5 3 3 2 2 4 2 2 4" xfId="24683" xr:uid="{A416EECA-610E-4B4B-A77D-302D41B01DF1}"/>
    <cellStyle name="Normal 5 3 3 2 2 4 2 3" xfId="12018" xr:uid="{055232B0-E6DC-48C9-A1A5-077A31C011CD}"/>
    <cellStyle name="Normal 5 3 3 2 2 4 2 3 2" xfId="38193" xr:uid="{F75739BC-2499-445B-AAEE-0438861EC4A5}"/>
    <cellStyle name="Normal 5 3 3 2 2 4 2 4" xfId="28913" xr:uid="{F8962219-75E3-46D1-A805-44DE084AA659}"/>
    <cellStyle name="Normal 5 3 3 2 2 4 2 5" xfId="20466" xr:uid="{7E3EF1B2-4D50-4F93-94F1-F1E127F612A7}"/>
    <cellStyle name="Normal 5 3 3 2 2 4 3" xfId="5641" xr:uid="{00000000-0005-0000-0000-000093190000}"/>
    <cellStyle name="Normal 5 3 3 2 2 4 3 2" xfId="14091" xr:uid="{3FADEB9C-5061-450B-BE8A-A58662FF4EE1}"/>
    <cellStyle name="Normal 5 3 3 2 2 4 3 2 2" xfId="40265" xr:uid="{D465774D-9AB8-42D0-B14B-A0D867FBC42E}"/>
    <cellStyle name="Normal 5 3 3 2 2 4 3 3" xfId="30986" xr:uid="{A2DACE90-02F3-46D4-9CE3-4D279C8C2EF7}"/>
    <cellStyle name="Normal 5 3 3 2 2 4 3 4" xfId="22538" xr:uid="{51CDE83E-8AB4-43D6-8280-0C9B11015AD4}"/>
    <cellStyle name="Normal 5 3 3 2 2 4 4" xfId="9873" xr:uid="{DC1E4D88-6774-4A43-BCE7-EB86B80E50C7}"/>
    <cellStyle name="Normal 5 3 3 2 2 4 4 2" xfId="36048" xr:uid="{DDF4F0E3-7FB3-4DEA-B35F-4F26790A41D3}"/>
    <cellStyle name="Normal 5 3 3 2 2 4 5" xfId="26768" xr:uid="{092F8F1F-47F7-4EB5-A392-436E953A08F6}"/>
    <cellStyle name="Normal 5 3 3 2 2 4 6" xfId="18321" xr:uid="{F1B95B31-E87B-4E09-BAAA-E879438969F5}"/>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FDF41CA7-FB1F-49B2-B71B-AE5D160B9D52}"/>
    <cellStyle name="Normal 5 3 3 2 2 5 2 2 2 2" xfId="42823" xr:uid="{37006EAF-6C86-4032-85A7-6321414B0719}"/>
    <cellStyle name="Normal 5 3 3 2 2 5 2 2 3" xfId="33544" xr:uid="{AACF0EFA-4409-48AF-8F7C-0553C9EB207F}"/>
    <cellStyle name="Normal 5 3 3 2 2 5 2 2 4" xfId="25096" xr:uid="{4EC43C40-64A1-4B4E-B9D1-9D52D319A6A4}"/>
    <cellStyle name="Normal 5 3 3 2 2 5 2 3" xfId="12431" xr:uid="{9BCF1490-30AF-4171-B888-8413852130EA}"/>
    <cellStyle name="Normal 5 3 3 2 2 5 2 3 2" xfId="38606" xr:uid="{A4822924-4828-4AA2-963D-D03E348E6AF9}"/>
    <cellStyle name="Normal 5 3 3 2 2 5 2 4" xfId="29326" xr:uid="{7A0BD8EC-D42C-47CF-AEDB-0CF45361D0F9}"/>
    <cellStyle name="Normal 5 3 3 2 2 5 2 5" xfId="20879" xr:uid="{51EC6847-3EFB-455E-BDBA-92DEA28E367F}"/>
    <cellStyle name="Normal 5 3 3 2 2 5 3" xfId="6054" xr:uid="{00000000-0005-0000-0000-000097190000}"/>
    <cellStyle name="Normal 5 3 3 2 2 5 3 2" xfId="14504" xr:uid="{287DE0B3-A193-4672-82B5-AC1F06BDE18E}"/>
    <cellStyle name="Normal 5 3 3 2 2 5 3 2 2" xfId="40678" xr:uid="{EDEEECC3-E9D9-4178-8B78-055F0F037FFB}"/>
    <cellStyle name="Normal 5 3 3 2 2 5 3 3" xfId="31399" xr:uid="{16FE2B7E-3361-418D-B58F-468D70212EC3}"/>
    <cellStyle name="Normal 5 3 3 2 2 5 3 4" xfId="22951" xr:uid="{C133A474-26FA-44FF-98C6-B6D03893F84F}"/>
    <cellStyle name="Normal 5 3 3 2 2 5 4" xfId="10286" xr:uid="{1869BDEB-362D-4A3E-AE37-82E398588E75}"/>
    <cellStyle name="Normal 5 3 3 2 2 5 4 2" xfId="36461" xr:uid="{8AB81A8E-0A4C-4346-91BC-34AEFF666652}"/>
    <cellStyle name="Normal 5 3 3 2 2 5 5" xfId="27181" xr:uid="{F3BEF434-88D4-4865-99BA-89BA99AC8BC7}"/>
    <cellStyle name="Normal 5 3 3 2 2 5 6" xfId="18734" xr:uid="{7A95A3E1-27F2-4FBE-9753-1E9167B8E7E2}"/>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C8121C68-EA71-4938-BB53-E541125BD707}"/>
    <cellStyle name="Normal 5 3 3 2 2 6 2 2 2 2" xfId="43236" xr:uid="{F4E6940E-7C6B-41C9-BF61-B9947FEB9F1F}"/>
    <cellStyle name="Normal 5 3 3 2 2 6 2 2 3" xfId="33957" xr:uid="{DC0B3EA1-600C-4367-B4A6-FDE1ECD910E6}"/>
    <cellStyle name="Normal 5 3 3 2 2 6 2 2 4" xfId="25509" xr:uid="{2F89D534-72F6-4089-BA13-B118EFE2A940}"/>
    <cellStyle name="Normal 5 3 3 2 2 6 2 3" xfId="12844" xr:uid="{3821AE92-AF57-4AF7-AF60-F64EE262C2EF}"/>
    <cellStyle name="Normal 5 3 3 2 2 6 2 3 2" xfId="39019" xr:uid="{22311D5A-81E8-4192-ACB9-8A257E5A2769}"/>
    <cellStyle name="Normal 5 3 3 2 2 6 2 4" xfId="29739" xr:uid="{8BB2F126-ED62-4491-9585-ACF9817625D7}"/>
    <cellStyle name="Normal 5 3 3 2 2 6 2 5" xfId="21292" xr:uid="{336078C0-D6E3-4D98-BAA0-1DF91B4B7A5F}"/>
    <cellStyle name="Normal 5 3 3 2 2 6 3" xfId="6467" xr:uid="{00000000-0005-0000-0000-00009B190000}"/>
    <cellStyle name="Normal 5 3 3 2 2 6 3 2" xfId="14917" xr:uid="{02CB8EF7-CB28-40DC-B2D1-3BF33520B62E}"/>
    <cellStyle name="Normal 5 3 3 2 2 6 3 2 2" xfId="41091" xr:uid="{B6D084FE-99C0-44BA-B41D-BBF42E5F5DEE}"/>
    <cellStyle name="Normal 5 3 3 2 2 6 3 3" xfId="31812" xr:uid="{9F2B9035-B6AE-411A-BC65-0D0F84D1E000}"/>
    <cellStyle name="Normal 5 3 3 2 2 6 3 4" xfId="23364" xr:uid="{2F5EBB1A-8BB6-4500-989C-2D6F7146E1B2}"/>
    <cellStyle name="Normal 5 3 3 2 2 6 4" xfId="10699" xr:uid="{1173BF56-A347-4C73-AECC-4929A9B98C97}"/>
    <cellStyle name="Normal 5 3 3 2 2 6 4 2" xfId="36874" xr:uid="{AA5EE731-B1B8-4413-8F38-42A8DE0399DB}"/>
    <cellStyle name="Normal 5 3 3 2 2 6 5" xfId="27594" xr:uid="{C112C80E-1147-41B1-ACBF-CC3EFB0B3A62}"/>
    <cellStyle name="Normal 5 3 3 2 2 6 6" xfId="19147" xr:uid="{29C3B83B-FB58-43B8-9E13-0C3E38016457}"/>
    <cellStyle name="Normal 5 3 3 2 2 7" xfId="2597" xr:uid="{00000000-0005-0000-0000-00009C190000}"/>
    <cellStyle name="Normal 5 3 3 2 2 7 2" xfId="6880" xr:uid="{00000000-0005-0000-0000-00009D190000}"/>
    <cellStyle name="Normal 5 3 3 2 2 7 2 2" xfId="15330" xr:uid="{D63CEB4E-FB1A-414E-BDFC-4822DF3DB57E}"/>
    <cellStyle name="Normal 5 3 3 2 2 7 2 2 2" xfId="41504" xr:uid="{C582FB68-2E88-4318-908C-69960DA3996B}"/>
    <cellStyle name="Normal 5 3 3 2 2 7 2 3" xfId="32225" xr:uid="{6CF766A3-B1BB-4047-B125-71164A1AA3CE}"/>
    <cellStyle name="Normal 5 3 3 2 2 7 2 4" xfId="23777" xr:uid="{1059273D-97C8-4127-AC59-0A1CE52DE884}"/>
    <cellStyle name="Normal 5 3 3 2 2 7 3" xfId="11112" xr:uid="{F9657135-93A6-4709-A7F0-13D5F4DFA7EB}"/>
    <cellStyle name="Normal 5 3 3 2 2 7 3 2" xfId="37287" xr:uid="{185BA296-D8F6-40FA-8B33-D10A7CF93239}"/>
    <cellStyle name="Normal 5 3 3 2 2 7 4" xfId="28007" xr:uid="{64375315-4B0C-4A78-99EC-13DD50298F46}"/>
    <cellStyle name="Normal 5 3 3 2 2 7 5" xfId="19560" xr:uid="{D6F67071-7762-4249-A4EB-4869CCFD6ABA}"/>
    <cellStyle name="Normal 5 3 3 2 2 8" xfId="4815" xr:uid="{00000000-0005-0000-0000-00009E190000}"/>
    <cellStyle name="Normal 5 3 3 2 2 8 2" xfId="13265" xr:uid="{66B573D7-6C47-41A3-8AFC-3A983D7D6958}"/>
    <cellStyle name="Normal 5 3 3 2 2 8 2 2" xfId="39439" xr:uid="{7AC0E00C-B92A-4926-AA85-8E5FB808FC3F}"/>
    <cellStyle name="Normal 5 3 3 2 2 8 3" xfId="30160" xr:uid="{8492B474-2FA4-491D-B392-2DBB5D1E324A}"/>
    <cellStyle name="Normal 5 3 3 2 2 8 4" xfId="21712" xr:uid="{ED57A891-FAC3-407B-8ED7-6957AB05419C}"/>
    <cellStyle name="Normal 5 3 3 2 2 9" xfId="9047" xr:uid="{57F67526-82B7-4D6C-AE27-0871B9CC25E1}"/>
    <cellStyle name="Normal 5 3 3 2 2 9 2" xfId="35222" xr:uid="{6B3C9825-5FF0-4ECA-8D2E-103F08A55830}"/>
    <cellStyle name="Normal 5 3 3 2 3" xfId="445" xr:uid="{00000000-0005-0000-0000-00009F190000}"/>
    <cellStyle name="Normal 5 3 3 2 3 10" xfId="25944" xr:uid="{FD8A73A4-A731-4267-9F05-BA55C285ACB4}"/>
    <cellStyle name="Normal 5 3 3 2 3 11" xfId="17497" xr:uid="{3ED1BBEE-166E-42EB-9FDA-DD15152C001E}"/>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182F92DC-66FA-4D46-87B1-A8853A9613F6}"/>
    <cellStyle name="Normal 5 3 3 2 3 2 2 2 2 2" xfId="41999" xr:uid="{85D595AF-19EC-46C1-BFDF-B09258963A48}"/>
    <cellStyle name="Normal 5 3 3 2 3 2 2 2 3" xfId="32720" xr:uid="{A27831A0-E9D5-4524-A592-4A94275E58A3}"/>
    <cellStyle name="Normal 5 3 3 2 3 2 2 2 4" xfId="24272" xr:uid="{188886F2-6CBF-45A8-9263-1A9161CD9415}"/>
    <cellStyle name="Normal 5 3 3 2 3 2 2 3" xfId="11607" xr:uid="{6CBA0E71-14B0-4A2B-800A-2F65B6C35D0C}"/>
    <cellStyle name="Normal 5 3 3 2 3 2 2 3 2" xfId="37782" xr:uid="{F8D893C9-BA4E-4E98-BCCC-79BB91234C3A}"/>
    <cellStyle name="Normal 5 3 3 2 3 2 2 4" xfId="28502" xr:uid="{5E4165DD-387D-4776-A1D4-D2EB0020F260}"/>
    <cellStyle name="Normal 5 3 3 2 3 2 2 5" xfId="20055" xr:uid="{0CB16277-498D-42C7-A3A8-E5DC7E55DF2A}"/>
    <cellStyle name="Normal 5 3 3 2 3 2 3" xfId="5230" xr:uid="{00000000-0005-0000-0000-0000A3190000}"/>
    <cellStyle name="Normal 5 3 3 2 3 2 3 2" xfId="13680" xr:uid="{53078D6F-C266-47A4-AE80-441268364EDE}"/>
    <cellStyle name="Normal 5 3 3 2 3 2 3 2 2" xfId="39854" xr:uid="{0EBC965E-6698-4CBE-A1B4-C944BD66DB2A}"/>
    <cellStyle name="Normal 5 3 3 2 3 2 3 3" xfId="30575" xr:uid="{17A2FD6B-60C3-4E1B-8738-8A5BD153BAA4}"/>
    <cellStyle name="Normal 5 3 3 2 3 2 3 4" xfId="22127" xr:uid="{14C72637-6D4F-425E-B4BF-D3C849179C89}"/>
    <cellStyle name="Normal 5 3 3 2 3 2 4" xfId="9462" xr:uid="{8C023495-10EF-4DCA-BF61-1B4C0668D282}"/>
    <cellStyle name="Normal 5 3 3 2 3 2 4 2" xfId="35637" xr:uid="{E9FF1532-86A1-48C4-9AF6-4E8279A397A6}"/>
    <cellStyle name="Normal 5 3 3 2 3 2 5" xfId="34809" xr:uid="{7DC15BDE-D9C1-4C58-9CAC-51530DAED6C7}"/>
    <cellStyle name="Normal 5 3 3 2 3 2 6" xfId="26357" xr:uid="{3B90B39C-1197-4641-8CF3-117EB566962D}"/>
    <cellStyle name="Normal 5 3 3 2 3 2 7" xfId="17910" xr:uid="{11912511-74E2-426B-9BE8-D5D8C503CE85}"/>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EF8B475A-E5C4-4ACB-95CA-AE11AE307019}"/>
    <cellStyle name="Normal 5 3 3 2 3 3 2 2 2 2" xfId="42412" xr:uid="{A7963D14-282E-4180-AA1F-FF9D71124A41}"/>
    <cellStyle name="Normal 5 3 3 2 3 3 2 2 3" xfId="33133" xr:uid="{2F004574-1C19-4D30-85BA-0BC8BEB98E2E}"/>
    <cellStyle name="Normal 5 3 3 2 3 3 2 2 4" xfId="24685" xr:uid="{498141DB-1BF5-426C-A6F8-A25BD7B8813C}"/>
    <cellStyle name="Normal 5 3 3 2 3 3 2 3" xfId="12020" xr:uid="{58F734EA-3A85-446A-9311-733DC5A04AAA}"/>
    <cellStyle name="Normal 5 3 3 2 3 3 2 3 2" xfId="38195" xr:uid="{DC2E3360-BE46-4A7C-81F6-39A1841B7DA8}"/>
    <cellStyle name="Normal 5 3 3 2 3 3 2 4" xfId="28915" xr:uid="{F901B18F-9A66-454A-8879-DE7687DB0E79}"/>
    <cellStyle name="Normal 5 3 3 2 3 3 2 5" xfId="20468" xr:uid="{9F7E3F28-53A0-4601-A43D-13F95FD71F97}"/>
    <cellStyle name="Normal 5 3 3 2 3 3 3" xfId="5643" xr:uid="{00000000-0005-0000-0000-0000A7190000}"/>
    <cellStyle name="Normal 5 3 3 2 3 3 3 2" xfId="14093" xr:uid="{ED35080D-942C-4737-B05F-AB9DB2D8113E}"/>
    <cellStyle name="Normal 5 3 3 2 3 3 3 2 2" xfId="40267" xr:uid="{85011B5C-712E-44EA-959B-6E92050AF4A8}"/>
    <cellStyle name="Normal 5 3 3 2 3 3 3 3" xfId="30988" xr:uid="{9B9D104F-754C-4011-A860-0F3D889B749B}"/>
    <cellStyle name="Normal 5 3 3 2 3 3 3 4" xfId="22540" xr:uid="{9782BF35-5A65-438A-9780-4C8728EEB2E5}"/>
    <cellStyle name="Normal 5 3 3 2 3 3 4" xfId="9875" xr:uid="{78A70ECE-9271-4D41-A4E6-2426154AA008}"/>
    <cellStyle name="Normal 5 3 3 2 3 3 4 2" xfId="36050" xr:uid="{0186D812-D49E-4FAC-8414-1305D86304C9}"/>
    <cellStyle name="Normal 5 3 3 2 3 3 5" xfId="26770" xr:uid="{CD4737FF-434D-4EB4-B892-9788429B5946}"/>
    <cellStyle name="Normal 5 3 3 2 3 3 6" xfId="18323" xr:uid="{64D1A43D-723F-4CBE-B309-F78FAFE3399A}"/>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9E1A165E-A50A-4070-B32F-BF02B2AA9E6A}"/>
    <cellStyle name="Normal 5 3 3 2 3 4 2 2 2 2" xfId="42825" xr:uid="{040D542B-1497-4715-BDD2-2A68BA635D2E}"/>
    <cellStyle name="Normal 5 3 3 2 3 4 2 2 3" xfId="33546" xr:uid="{4736E3E3-80B5-4C82-A7E2-AAAF24976A36}"/>
    <cellStyle name="Normal 5 3 3 2 3 4 2 2 4" xfId="25098" xr:uid="{D18BDA0B-3F7E-4D98-A979-D4E632763285}"/>
    <cellStyle name="Normal 5 3 3 2 3 4 2 3" xfId="12433" xr:uid="{8D34303F-C4A2-492A-882A-586C7E90457A}"/>
    <cellStyle name="Normal 5 3 3 2 3 4 2 3 2" xfId="38608" xr:uid="{6E968250-2AEE-425B-A55D-2A549800E7DC}"/>
    <cellStyle name="Normal 5 3 3 2 3 4 2 4" xfId="29328" xr:uid="{2553E02F-D33E-41F8-AE08-E72C66C63A79}"/>
    <cellStyle name="Normal 5 3 3 2 3 4 2 5" xfId="20881" xr:uid="{29886F1B-AA59-4757-8F51-5CD220425017}"/>
    <cellStyle name="Normal 5 3 3 2 3 4 3" xfId="6056" xr:uid="{00000000-0005-0000-0000-0000AB190000}"/>
    <cellStyle name="Normal 5 3 3 2 3 4 3 2" xfId="14506" xr:uid="{A6D94ED8-7507-47C1-9146-F9DC63095070}"/>
    <cellStyle name="Normal 5 3 3 2 3 4 3 2 2" xfId="40680" xr:uid="{DCEFABF2-DA20-4D42-A2C8-69AD98AEE3C1}"/>
    <cellStyle name="Normal 5 3 3 2 3 4 3 3" xfId="31401" xr:uid="{98F0FA13-8DFF-4280-A85E-2DA1016C9614}"/>
    <cellStyle name="Normal 5 3 3 2 3 4 3 4" xfId="22953" xr:uid="{0B32837F-DFA2-45F6-906D-B8C433881381}"/>
    <cellStyle name="Normal 5 3 3 2 3 4 4" xfId="10288" xr:uid="{EF164BBC-65E5-4D78-80A2-DD772600490B}"/>
    <cellStyle name="Normal 5 3 3 2 3 4 4 2" xfId="36463" xr:uid="{3844F4DB-DEBA-4875-A2EC-FB7E26C8F79F}"/>
    <cellStyle name="Normal 5 3 3 2 3 4 5" xfId="27183" xr:uid="{60BC9117-88D4-47CE-B667-CFC348E5E683}"/>
    <cellStyle name="Normal 5 3 3 2 3 4 6" xfId="18736" xr:uid="{F77421F1-71A8-4E7F-B2CD-DA653F26C8ED}"/>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8873C947-F1A7-44B9-B1EE-269C554A55B1}"/>
    <cellStyle name="Normal 5 3 3 2 3 5 2 2 2 2" xfId="43238" xr:uid="{609D5DD5-8C22-4CD3-B8F2-FA04CA3DFAB3}"/>
    <cellStyle name="Normal 5 3 3 2 3 5 2 2 3" xfId="33959" xr:uid="{E5E687CC-9DD4-4F8E-8F37-F136D16F8680}"/>
    <cellStyle name="Normal 5 3 3 2 3 5 2 2 4" xfId="25511" xr:uid="{539E3917-6405-41D5-9A1D-086D980B74F8}"/>
    <cellStyle name="Normal 5 3 3 2 3 5 2 3" xfId="12846" xr:uid="{DF609085-FE97-4D41-B74F-05A33E8D6D04}"/>
    <cellStyle name="Normal 5 3 3 2 3 5 2 3 2" xfId="39021" xr:uid="{BCCB1770-B8D1-412A-85A4-1FE01E5FA047}"/>
    <cellStyle name="Normal 5 3 3 2 3 5 2 4" xfId="29741" xr:uid="{A774EF0D-E36D-43CD-A0FF-CEE28C6C1C97}"/>
    <cellStyle name="Normal 5 3 3 2 3 5 2 5" xfId="21294" xr:uid="{7B7B9218-07E3-48FE-921D-6B4C0671F457}"/>
    <cellStyle name="Normal 5 3 3 2 3 5 3" xfId="6469" xr:uid="{00000000-0005-0000-0000-0000AF190000}"/>
    <cellStyle name="Normal 5 3 3 2 3 5 3 2" xfId="14919" xr:uid="{DD35FC7A-473F-4124-B1EF-5BA67F7231CF}"/>
    <cellStyle name="Normal 5 3 3 2 3 5 3 2 2" xfId="41093" xr:uid="{AA9BF6DB-8A27-4C69-8D2D-3AB6EF07BB22}"/>
    <cellStyle name="Normal 5 3 3 2 3 5 3 3" xfId="31814" xr:uid="{65BD5158-494B-42A5-9CEC-02E6A3054138}"/>
    <cellStyle name="Normal 5 3 3 2 3 5 3 4" xfId="23366" xr:uid="{E4FAF437-2FB5-47C1-B010-C20CA3CDCB33}"/>
    <cellStyle name="Normal 5 3 3 2 3 5 4" xfId="10701" xr:uid="{46DA10D3-3680-479C-A2C4-F05BEB96FBE5}"/>
    <cellStyle name="Normal 5 3 3 2 3 5 4 2" xfId="36876" xr:uid="{C8CDF093-54D4-42AC-BC37-D223D1E9CED9}"/>
    <cellStyle name="Normal 5 3 3 2 3 5 5" xfId="27596" xr:uid="{69ED0A60-86CC-4BF0-A8F8-93154D5EFD84}"/>
    <cellStyle name="Normal 5 3 3 2 3 5 6" xfId="19149" xr:uid="{0034C773-36E0-4B52-ADDC-81CA9E189502}"/>
    <cellStyle name="Normal 5 3 3 2 3 6" xfId="2599" xr:uid="{00000000-0005-0000-0000-0000B0190000}"/>
    <cellStyle name="Normal 5 3 3 2 3 6 2" xfId="6882" xr:uid="{00000000-0005-0000-0000-0000B1190000}"/>
    <cellStyle name="Normal 5 3 3 2 3 6 2 2" xfId="15332" xr:uid="{369C6018-6429-4686-8DA1-FE34F995EBC4}"/>
    <cellStyle name="Normal 5 3 3 2 3 6 2 2 2" xfId="41506" xr:uid="{BB1BA200-38B0-4D1C-AE14-DE60ED38F719}"/>
    <cellStyle name="Normal 5 3 3 2 3 6 2 3" xfId="32227" xr:uid="{81EB7591-6FB0-4E9A-93ED-D969B7046AD6}"/>
    <cellStyle name="Normal 5 3 3 2 3 6 2 4" xfId="23779" xr:uid="{5CA986B4-FA4B-411A-A27A-5BEDB6B15F12}"/>
    <cellStyle name="Normal 5 3 3 2 3 6 3" xfId="11114" xr:uid="{9492BB4A-29F5-40B8-BBDC-66B52CF37005}"/>
    <cellStyle name="Normal 5 3 3 2 3 6 3 2" xfId="37289" xr:uid="{BBD03671-8738-413E-93DB-DC50E6AC1AFF}"/>
    <cellStyle name="Normal 5 3 3 2 3 6 4" xfId="28009" xr:uid="{8710A850-7C92-486A-B23F-666648A61948}"/>
    <cellStyle name="Normal 5 3 3 2 3 6 5" xfId="19562" xr:uid="{70EBA0C4-EC61-4FB5-8BC8-909E57978630}"/>
    <cellStyle name="Normal 5 3 3 2 3 7" xfId="4817" xr:uid="{00000000-0005-0000-0000-0000B2190000}"/>
    <cellStyle name="Normal 5 3 3 2 3 7 2" xfId="13267" xr:uid="{4DF8DD71-D37B-4076-BBCA-EB251BEE7F0F}"/>
    <cellStyle name="Normal 5 3 3 2 3 7 2 2" xfId="39441" xr:uid="{71D924E2-67FF-46B1-8635-D3FD1CD7A35B}"/>
    <cellStyle name="Normal 5 3 3 2 3 7 3" xfId="30162" xr:uid="{E0833D1A-5321-4A3F-BFAE-BFCC147A8FBA}"/>
    <cellStyle name="Normal 5 3 3 2 3 7 4" xfId="21714" xr:uid="{44188168-09E8-439D-858E-AA2BE56A982C}"/>
    <cellStyle name="Normal 5 3 3 2 3 8" xfId="9049" xr:uid="{5EDCFB24-29E5-4AF1-8A37-0535DA300BE8}"/>
    <cellStyle name="Normal 5 3 3 2 3 8 2" xfId="35224" xr:uid="{95D2F17D-4BDB-47BC-B226-9200D3B244CC}"/>
    <cellStyle name="Normal 5 3 3 2 3 9" xfId="34391" xr:uid="{0B824C1A-B991-4BD5-8295-074674552581}"/>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0B15C11E-01DC-4BCF-9557-3073724342BD}"/>
    <cellStyle name="Normal 5 3 3 2 4 2 2 2 2" xfId="41996" xr:uid="{6D681A49-0204-475B-9CE4-0E2029980EF0}"/>
    <cellStyle name="Normal 5 3 3 2 4 2 2 3" xfId="32717" xr:uid="{D217880F-9AB0-40C9-B292-420F33D4EDF8}"/>
    <cellStyle name="Normal 5 3 3 2 4 2 2 4" xfId="24269" xr:uid="{66EA4506-AE56-471F-9E58-D86C0B8CCB82}"/>
    <cellStyle name="Normal 5 3 3 2 4 2 3" xfId="11604" xr:uid="{923FFC13-39D8-4B1A-8EC3-DDCEF7693D96}"/>
    <cellStyle name="Normal 5 3 3 2 4 2 3 2" xfId="37779" xr:uid="{742564E0-ECDC-4205-89DB-095E17AC1954}"/>
    <cellStyle name="Normal 5 3 3 2 4 2 4" xfId="28499" xr:uid="{3FAE28B3-CE76-42FA-812E-28632CC939C7}"/>
    <cellStyle name="Normal 5 3 3 2 4 2 5" xfId="20052" xr:uid="{5B94218E-6D97-4173-893D-C26558303150}"/>
    <cellStyle name="Normal 5 3 3 2 4 3" xfId="5227" xr:uid="{00000000-0005-0000-0000-0000B6190000}"/>
    <cellStyle name="Normal 5 3 3 2 4 3 2" xfId="13677" xr:uid="{7A668AD3-7EAC-474C-B12E-C90E41AAE23E}"/>
    <cellStyle name="Normal 5 3 3 2 4 3 2 2" xfId="39851" xr:uid="{3D212D1A-AD0C-42AE-9C06-D87B048B03AA}"/>
    <cellStyle name="Normal 5 3 3 2 4 3 3" xfId="30572" xr:uid="{B5A0C9E6-009F-49E2-9E49-45334B4E766D}"/>
    <cellStyle name="Normal 5 3 3 2 4 3 4" xfId="22124" xr:uid="{89546C08-CFD6-4E24-A466-ABA9F5A9BC21}"/>
    <cellStyle name="Normal 5 3 3 2 4 4" xfId="9459" xr:uid="{CA3677B1-33AC-4BBD-AD34-7133E0D8DE46}"/>
    <cellStyle name="Normal 5 3 3 2 4 4 2" xfId="35634" xr:uid="{04DDF209-7267-4984-AF00-DF18DABB3DE1}"/>
    <cellStyle name="Normal 5 3 3 2 4 5" xfId="34806" xr:uid="{BA12414D-02A3-4C23-8734-2E0861851174}"/>
    <cellStyle name="Normal 5 3 3 2 4 6" xfId="26354" xr:uid="{945BC91B-116F-44BA-94DE-9FBF45FA2A00}"/>
    <cellStyle name="Normal 5 3 3 2 4 7" xfId="17907" xr:uid="{400CB198-6E6D-4798-BE32-9C35BB318C0E}"/>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E554B29F-7A1A-4BBD-BF4A-94894EDF7DFB}"/>
    <cellStyle name="Normal 5 3 3 2 5 2 2 2 2" xfId="42409" xr:uid="{A9D7EC2E-37BA-479C-AACF-4DE6B49303A1}"/>
    <cellStyle name="Normal 5 3 3 2 5 2 2 3" xfId="33130" xr:uid="{C7C67D5D-D72F-4227-9FE1-CBFFC1BBB368}"/>
    <cellStyle name="Normal 5 3 3 2 5 2 2 4" xfId="24682" xr:uid="{646BAB83-E6E6-4087-B8D5-07241F8DE347}"/>
    <cellStyle name="Normal 5 3 3 2 5 2 3" xfId="12017" xr:uid="{409E44E0-5B0B-420C-BBFD-7190EE06C950}"/>
    <cellStyle name="Normal 5 3 3 2 5 2 3 2" xfId="38192" xr:uid="{D0958CE1-2439-4CE7-B966-48749B835B9A}"/>
    <cellStyle name="Normal 5 3 3 2 5 2 4" xfId="28912" xr:uid="{1618169A-4B34-4D57-AA3D-03673B4285DC}"/>
    <cellStyle name="Normal 5 3 3 2 5 2 5" xfId="20465" xr:uid="{8A700FD2-D4C0-4346-B16C-D7A33F511B2D}"/>
    <cellStyle name="Normal 5 3 3 2 5 3" xfId="5640" xr:uid="{00000000-0005-0000-0000-0000BA190000}"/>
    <cellStyle name="Normal 5 3 3 2 5 3 2" xfId="14090" xr:uid="{36CBA742-451F-46E2-8751-A73E480B9C1E}"/>
    <cellStyle name="Normal 5 3 3 2 5 3 2 2" xfId="40264" xr:uid="{40489E7A-F740-4763-AC56-D26D110B5E5B}"/>
    <cellStyle name="Normal 5 3 3 2 5 3 3" xfId="30985" xr:uid="{7B640C53-5DB1-4D19-B0D0-14D68D1C91A4}"/>
    <cellStyle name="Normal 5 3 3 2 5 3 4" xfId="22537" xr:uid="{0BAE3B53-4139-4445-AF86-3CD8FC962A7E}"/>
    <cellStyle name="Normal 5 3 3 2 5 4" xfId="9872" xr:uid="{D19B064C-17B9-47DC-8F13-65651ED18305}"/>
    <cellStyle name="Normal 5 3 3 2 5 4 2" xfId="36047" xr:uid="{F41C434E-CD86-4CC0-A36A-470C598F7A37}"/>
    <cellStyle name="Normal 5 3 3 2 5 5" xfId="26767" xr:uid="{BD0C4338-C820-4DDA-80FC-24D95D45A9F5}"/>
    <cellStyle name="Normal 5 3 3 2 5 6" xfId="18320" xr:uid="{EDDD7F84-0E3F-417B-9990-1BA09AAA25E5}"/>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DE8B8EFD-517E-482A-9802-BDFE464C2351}"/>
    <cellStyle name="Normal 5 3 3 2 6 2 2 2 2" xfId="42822" xr:uid="{3C2DE237-AB59-483E-B942-85FF8CACFD6C}"/>
    <cellStyle name="Normal 5 3 3 2 6 2 2 3" xfId="33543" xr:uid="{BFA691DF-163C-4505-B840-1ED5DDCCCFC3}"/>
    <cellStyle name="Normal 5 3 3 2 6 2 2 4" xfId="25095" xr:uid="{5522ECF8-DEBF-4DFA-945A-A0D36ACE767A}"/>
    <cellStyle name="Normal 5 3 3 2 6 2 3" xfId="12430" xr:uid="{BAC41B4C-49AE-4B64-BEE8-8C76DA0A54FA}"/>
    <cellStyle name="Normal 5 3 3 2 6 2 3 2" xfId="38605" xr:uid="{9088EE0C-4ED9-4AA1-8033-B42F0C761289}"/>
    <cellStyle name="Normal 5 3 3 2 6 2 4" xfId="29325" xr:uid="{45B0400A-C3FA-42F1-8BD3-902787A99E3E}"/>
    <cellStyle name="Normal 5 3 3 2 6 2 5" xfId="20878" xr:uid="{CAB22939-3969-4D70-9528-A4B907EB584C}"/>
    <cellStyle name="Normal 5 3 3 2 6 3" xfId="6053" xr:uid="{00000000-0005-0000-0000-0000BE190000}"/>
    <cellStyle name="Normal 5 3 3 2 6 3 2" xfId="14503" xr:uid="{0C3D0037-8F46-4FA4-A8C7-95F3FFD465FD}"/>
    <cellStyle name="Normal 5 3 3 2 6 3 2 2" xfId="40677" xr:uid="{FE4E663A-A39A-4BDD-B998-CE3AA6747D21}"/>
    <cellStyle name="Normal 5 3 3 2 6 3 3" xfId="31398" xr:uid="{AE2EA850-CE59-41AD-BA0B-20CD784B8E49}"/>
    <cellStyle name="Normal 5 3 3 2 6 3 4" xfId="22950" xr:uid="{76BF0792-2445-482B-A249-ED18240DB568}"/>
    <cellStyle name="Normal 5 3 3 2 6 4" xfId="10285" xr:uid="{65B64D0B-0AA1-431F-B067-FBF2BA53B264}"/>
    <cellStyle name="Normal 5 3 3 2 6 4 2" xfId="36460" xr:uid="{C3B08DF3-C194-47D7-B47F-9CC685B2DA56}"/>
    <cellStyle name="Normal 5 3 3 2 6 5" xfId="27180" xr:uid="{5218B124-64CD-4782-BF3A-F412D891201B}"/>
    <cellStyle name="Normal 5 3 3 2 6 6" xfId="18733" xr:uid="{104EBDA7-5814-4622-AF7B-7B05680E55DE}"/>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A65BF98E-C47C-4AB2-AC65-80599BA3EFC3}"/>
    <cellStyle name="Normal 5 3 3 2 7 2 2 2 2" xfId="43235" xr:uid="{1805BABE-F68D-4F4C-B78D-1884AB1BC804}"/>
    <cellStyle name="Normal 5 3 3 2 7 2 2 3" xfId="33956" xr:uid="{62965608-F8D4-4C30-9B9E-5369E4C04A5A}"/>
    <cellStyle name="Normal 5 3 3 2 7 2 2 4" xfId="25508" xr:uid="{C20211F0-79AC-4570-A047-5EAD496A1629}"/>
    <cellStyle name="Normal 5 3 3 2 7 2 3" xfId="12843" xr:uid="{4635969E-2ECC-48DF-B9CE-EE8163E97C05}"/>
    <cellStyle name="Normal 5 3 3 2 7 2 3 2" xfId="39018" xr:uid="{12A7E7EF-9899-404D-A590-ECE0A35A587E}"/>
    <cellStyle name="Normal 5 3 3 2 7 2 4" xfId="29738" xr:uid="{F8122DED-F0B8-4806-92C8-31AB5BC0AB44}"/>
    <cellStyle name="Normal 5 3 3 2 7 2 5" xfId="21291" xr:uid="{498FDEA6-FAC6-461F-A836-DCFD1B714287}"/>
    <cellStyle name="Normal 5 3 3 2 7 3" xfId="6466" xr:uid="{00000000-0005-0000-0000-0000C2190000}"/>
    <cellStyle name="Normal 5 3 3 2 7 3 2" xfId="14916" xr:uid="{A8C81DCA-C950-44A4-8516-58555F38F00F}"/>
    <cellStyle name="Normal 5 3 3 2 7 3 2 2" xfId="41090" xr:uid="{45354433-2139-4839-A060-5D0068450759}"/>
    <cellStyle name="Normal 5 3 3 2 7 3 3" xfId="31811" xr:uid="{D8AB9121-C6FF-4B51-ABB8-C770A1479E05}"/>
    <cellStyle name="Normal 5 3 3 2 7 3 4" xfId="23363" xr:uid="{C8DCCFBE-7ECC-4E4D-9484-6125CDE1685D}"/>
    <cellStyle name="Normal 5 3 3 2 7 4" xfId="10698" xr:uid="{1D5A00FA-A442-4D46-8ABC-781E5C6AF914}"/>
    <cellStyle name="Normal 5 3 3 2 7 4 2" xfId="36873" xr:uid="{5640BFAD-B40F-4433-A72D-F586440EF2AA}"/>
    <cellStyle name="Normal 5 3 3 2 7 5" xfId="27593" xr:uid="{659E4CD6-8B92-4EAD-AF41-D0E2110C62DA}"/>
    <cellStyle name="Normal 5 3 3 2 7 6" xfId="19146" xr:uid="{AE9AA5B6-3F83-4817-B174-61F565E0DE8A}"/>
    <cellStyle name="Normal 5 3 3 2 8" xfId="2596" xr:uid="{00000000-0005-0000-0000-0000C3190000}"/>
    <cellStyle name="Normal 5 3 3 2 8 2" xfId="6879" xr:uid="{00000000-0005-0000-0000-0000C4190000}"/>
    <cellStyle name="Normal 5 3 3 2 8 2 2" xfId="15329" xr:uid="{08BF38D0-07FA-411A-94E5-BE9E5A31E8EA}"/>
    <cellStyle name="Normal 5 3 3 2 8 2 2 2" xfId="41503" xr:uid="{4BD7E2D1-6656-4187-BF4A-BC5E7C13FF2E}"/>
    <cellStyle name="Normal 5 3 3 2 8 2 3" xfId="32224" xr:uid="{9321C6BC-5263-40B6-B4E5-257E19A8F5EB}"/>
    <cellStyle name="Normal 5 3 3 2 8 2 4" xfId="23776" xr:uid="{1D0DC576-B3C8-43D6-9FA8-428D6B9AB2F7}"/>
    <cellStyle name="Normal 5 3 3 2 8 3" xfId="11111" xr:uid="{0E273AB1-0ED4-4B30-B67F-660B57C60C20}"/>
    <cellStyle name="Normal 5 3 3 2 8 3 2" xfId="37286" xr:uid="{3C4548C8-0CC2-4C6B-9358-113F2948D6BF}"/>
    <cellStyle name="Normal 5 3 3 2 8 4" xfId="28006" xr:uid="{A55F766D-A51E-4196-9B88-DB7C714926AE}"/>
    <cellStyle name="Normal 5 3 3 2 8 5" xfId="19559" xr:uid="{B9953FB0-E3E8-4B49-AB87-FEC03DA09CA7}"/>
    <cellStyle name="Normal 5 3 3 2 9" xfId="4814" xr:uid="{00000000-0005-0000-0000-0000C5190000}"/>
    <cellStyle name="Normal 5 3 3 2 9 2" xfId="13264" xr:uid="{C4A638DA-CD93-42F6-9769-FC97F30084B1}"/>
    <cellStyle name="Normal 5 3 3 2 9 2 2" xfId="39438" xr:uid="{CA89EE4E-ACB4-46D6-80CF-CD9BF2E1385E}"/>
    <cellStyle name="Normal 5 3 3 2 9 3" xfId="30159" xr:uid="{F570283C-505D-4E2F-AC5A-EDEE9894B819}"/>
    <cellStyle name="Normal 5 3 3 2 9 4" xfId="21711" xr:uid="{EBA5F19D-C595-48F7-BAB1-AC44916356EB}"/>
    <cellStyle name="Normal 5 3 3 3" xfId="446" xr:uid="{00000000-0005-0000-0000-0000C6190000}"/>
    <cellStyle name="Normal 5 3 3 3 10" xfId="34392" xr:uid="{5E42E779-BA1E-439E-B214-2B3D6875423C}"/>
    <cellStyle name="Normal 5 3 3 3 11" xfId="25945" xr:uid="{F68AF89D-CB5B-4C17-B19B-34AEF374C4F5}"/>
    <cellStyle name="Normal 5 3 3 3 12" xfId="17498" xr:uid="{E77350D7-D42B-4950-8CA5-DE1391FE1866}"/>
    <cellStyle name="Normal 5 3 3 3 2" xfId="447" xr:uid="{00000000-0005-0000-0000-0000C7190000}"/>
    <cellStyle name="Normal 5 3 3 3 2 10" xfId="25946" xr:uid="{E1DD3C40-3825-41EA-8B72-5F4E4A6DE8DC}"/>
    <cellStyle name="Normal 5 3 3 3 2 11" xfId="17499" xr:uid="{7D5A7FD4-EE66-4B95-9F0B-B55F0BC56FE2}"/>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4AFF7584-BC11-452E-B3CA-3C9E445DF82D}"/>
    <cellStyle name="Normal 5 3 3 3 2 2 2 2 2 2" xfId="42001" xr:uid="{F1CF9C96-478E-4828-B4F6-E15108E4A023}"/>
    <cellStyle name="Normal 5 3 3 3 2 2 2 2 3" xfId="32722" xr:uid="{FC7471D1-7ED6-46C8-A42C-23BA7B119EBA}"/>
    <cellStyle name="Normal 5 3 3 3 2 2 2 2 4" xfId="24274" xr:uid="{6D57685B-13D3-439B-B99F-725BF1527B3C}"/>
    <cellStyle name="Normal 5 3 3 3 2 2 2 3" xfId="11609" xr:uid="{AF467869-27B3-49C3-B4C9-FA7C0B1DCA38}"/>
    <cellStyle name="Normal 5 3 3 3 2 2 2 3 2" xfId="37784" xr:uid="{D08ECEA3-0F47-4D12-BDCC-D5F92D9DBAC0}"/>
    <cellStyle name="Normal 5 3 3 3 2 2 2 4" xfId="28504" xr:uid="{B66DB807-E42F-44EC-9676-4A02DEC00944}"/>
    <cellStyle name="Normal 5 3 3 3 2 2 2 5" xfId="20057" xr:uid="{FEEC9F43-89DD-4771-9739-1FD9A02A8F25}"/>
    <cellStyle name="Normal 5 3 3 3 2 2 3" xfId="5232" xr:uid="{00000000-0005-0000-0000-0000CB190000}"/>
    <cellStyle name="Normal 5 3 3 3 2 2 3 2" xfId="13682" xr:uid="{76C768E9-502C-4D09-A07D-0603E226D2A4}"/>
    <cellStyle name="Normal 5 3 3 3 2 2 3 2 2" xfId="39856" xr:uid="{6CC024F6-9793-4548-8D15-81211A382FFB}"/>
    <cellStyle name="Normal 5 3 3 3 2 2 3 3" xfId="30577" xr:uid="{AC4EF492-3BE3-418D-BE66-2FB05F19AC5F}"/>
    <cellStyle name="Normal 5 3 3 3 2 2 3 4" xfId="22129" xr:uid="{6D57B2A1-4D4B-4A7C-9592-2F23D1EA048A}"/>
    <cellStyle name="Normal 5 3 3 3 2 2 4" xfId="9464" xr:uid="{7B25A19B-CBB8-4D5E-BDFD-617301416679}"/>
    <cellStyle name="Normal 5 3 3 3 2 2 4 2" xfId="35639" xr:uid="{2E2BDB64-FF42-4BBC-8415-453BAB3A2174}"/>
    <cellStyle name="Normal 5 3 3 3 2 2 5" xfId="34811" xr:uid="{DFCBDF40-6861-4A07-B9F6-265C1B0F376C}"/>
    <cellStyle name="Normal 5 3 3 3 2 2 6" xfId="26359" xr:uid="{1BCC574F-DC03-440C-81F3-7482F5B2990A}"/>
    <cellStyle name="Normal 5 3 3 3 2 2 7" xfId="17912" xr:uid="{75B8DF76-339B-4CEA-93ED-E37123AA64D3}"/>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A0428A93-5CFC-4A61-BF4F-013A68CB4D68}"/>
    <cellStyle name="Normal 5 3 3 3 2 3 2 2 2 2" xfId="42414" xr:uid="{13D2CE73-01EF-473E-BF6F-20356284CF07}"/>
    <cellStyle name="Normal 5 3 3 3 2 3 2 2 3" xfId="33135" xr:uid="{FCADEF9E-95DA-4DB8-BB56-D2B9D177BC8E}"/>
    <cellStyle name="Normal 5 3 3 3 2 3 2 2 4" xfId="24687" xr:uid="{EA75196C-72A6-40B2-B7D1-3F15C59841A6}"/>
    <cellStyle name="Normal 5 3 3 3 2 3 2 3" xfId="12022" xr:uid="{E49D645F-6E92-4C74-9BDB-AF26DC5A5479}"/>
    <cellStyle name="Normal 5 3 3 3 2 3 2 3 2" xfId="38197" xr:uid="{2B2A7598-1D78-4A7B-BD34-6C9AE00BAB33}"/>
    <cellStyle name="Normal 5 3 3 3 2 3 2 4" xfId="28917" xr:uid="{9C2CD712-C029-40D8-82A7-0EEF4ED24433}"/>
    <cellStyle name="Normal 5 3 3 3 2 3 2 5" xfId="20470" xr:uid="{591522AD-5C78-4309-AC73-425D5C4D3E7F}"/>
    <cellStyle name="Normal 5 3 3 3 2 3 3" xfId="5645" xr:uid="{00000000-0005-0000-0000-0000CF190000}"/>
    <cellStyle name="Normal 5 3 3 3 2 3 3 2" xfId="14095" xr:uid="{FF446092-E8E6-4675-AAD6-88B008C3EDBE}"/>
    <cellStyle name="Normal 5 3 3 3 2 3 3 2 2" xfId="40269" xr:uid="{DE70302C-4526-4146-8D24-A2DE820A3E53}"/>
    <cellStyle name="Normal 5 3 3 3 2 3 3 3" xfId="30990" xr:uid="{7FF482C1-930E-45F1-ADA3-8B768E87C287}"/>
    <cellStyle name="Normal 5 3 3 3 2 3 3 4" xfId="22542" xr:uid="{708BFA8E-75BE-4C76-AABC-4C19CAF0E398}"/>
    <cellStyle name="Normal 5 3 3 3 2 3 4" xfId="9877" xr:uid="{5C8869EC-BD62-4D08-B8A1-0DFEF5C2CDF9}"/>
    <cellStyle name="Normal 5 3 3 3 2 3 4 2" xfId="36052" xr:uid="{B2143B5A-AFA7-4F0E-9E3C-0292C1F52B04}"/>
    <cellStyle name="Normal 5 3 3 3 2 3 5" xfId="26772" xr:uid="{5B741FE5-CB39-424D-8E91-D1D330737DA6}"/>
    <cellStyle name="Normal 5 3 3 3 2 3 6" xfId="18325" xr:uid="{C628F7D9-9E4C-47E6-8912-5F0F557DA49F}"/>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3BC79C46-3221-43A7-85AA-92998BD19CE1}"/>
    <cellStyle name="Normal 5 3 3 3 2 4 2 2 2 2" xfId="42827" xr:uid="{560894AC-CE52-48E3-AE63-EF12241DD206}"/>
    <cellStyle name="Normal 5 3 3 3 2 4 2 2 3" xfId="33548" xr:uid="{6F8F2CE4-F011-4D27-999A-4503D7A1A862}"/>
    <cellStyle name="Normal 5 3 3 3 2 4 2 2 4" xfId="25100" xr:uid="{46566C36-001C-454D-935A-2FC1376B1BEB}"/>
    <cellStyle name="Normal 5 3 3 3 2 4 2 3" xfId="12435" xr:uid="{5A0C175B-208C-45AF-82E8-957086919A84}"/>
    <cellStyle name="Normal 5 3 3 3 2 4 2 3 2" xfId="38610" xr:uid="{DE33057B-AD9E-46FD-9B6C-05FB672F06BF}"/>
    <cellStyle name="Normal 5 3 3 3 2 4 2 4" xfId="29330" xr:uid="{1AF7A7D6-FA9B-4435-857B-84CE62635922}"/>
    <cellStyle name="Normal 5 3 3 3 2 4 2 5" xfId="20883" xr:uid="{39387BE0-1542-4287-A574-0CA4ABB01A38}"/>
    <cellStyle name="Normal 5 3 3 3 2 4 3" xfId="6058" xr:uid="{00000000-0005-0000-0000-0000D3190000}"/>
    <cellStyle name="Normal 5 3 3 3 2 4 3 2" xfId="14508" xr:uid="{3D5D3256-0B73-4236-9A10-CCCF7F099C13}"/>
    <cellStyle name="Normal 5 3 3 3 2 4 3 2 2" xfId="40682" xr:uid="{DF0B7807-06D2-45E1-AC95-CED29602FC01}"/>
    <cellStyle name="Normal 5 3 3 3 2 4 3 3" xfId="31403" xr:uid="{398ECF41-BE99-44C4-915F-6DA61CD3F905}"/>
    <cellStyle name="Normal 5 3 3 3 2 4 3 4" xfId="22955" xr:uid="{5A463327-F994-4EB7-97D0-1647A48EE068}"/>
    <cellStyle name="Normal 5 3 3 3 2 4 4" xfId="10290" xr:uid="{743F0E34-51D4-4555-854E-DCD0718895D2}"/>
    <cellStyle name="Normal 5 3 3 3 2 4 4 2" xfId="36465" xr:uid="{8DEC5761-F36F-48D5-9221-FE70B5B56613}"/>
    <cellStyle name="Normal 5 3 3 3 2 4 5" xfId="27185" xr:uid="{93AAD985-8943-416A-9FA1-D740B7A9C7E6}"/>
    <cellStyle name="Normal 5 3 3 3 2 4 6" xfId="18738" xr:uid="{3CB080D5-7E34-4A76-84D9-0B8825700E4F}"/>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E8590EDB-B81B-4878-A8E2-408A555F209B}"/>
    <cellStyle name="Normal 5 3 3 3 2 5 2 2 2 2" xfId="43240" xr:uid="{177724AA-2D63-4147-8031-324F9C12DC3A}"/>
    <cellStyle name="Normal 5 3 3 3 2 5 2 2 3" xfId="33961" xr:uid="{0C6D6BE6-D044-4D32-8DE7-7789BC4F379F}"/>
    <cellStyle name="Normal 5 3 3 3 2 5 2 2 4" xfId="25513" xr:uid="{403B2AF6-6E02-4F61-BB79-79528F7396A0}"/>
    <cellStyle name="Normal 5 3 3 3 2 5 2 3" xfId="12848" xr:uid="{DE30D680-0C3B-4060-B2F3-2CE63BE545E2}"/>
    <cellStyle name="Normal 5 3 3 3 2 5 2 3 2" xfId="39023" xr:uid="{BB5A62AE-BEFD-42DE-99E0-1265D1EEA540}"/>
    <cellStyle name="Normal 5 3 3 3 2 5 2 4" xfId="29743" xr:uid="{A658AA06-3696-4F5A-8B2C-BA57CEA3E1D8}"/>
    <cellStyle name="Normal 5 3 3 3 2 5 2 5" xfId="21296" xr:uid="{642869F9-2554-4F5F-A795-A912B8082493}"/>
    <cellStyle name="Normal 5 3 3 3 2 5 3" xfId="6471" xr:uid="{00000000-0005-0000-0000-0000D7190000}"/>
    <cellStyle name="Normal 5 3 3 3 2 5 3 2" xfId="14921" xr:uid="{3A626C08-8E08-4B02-8D75-D9A0C084D437}"/>
    <cellStyle name="Normal 5 3 3 3 2 5 3 2 2" xfId="41095" xr:uid="{362E7A0E-CE73-4A5F-B03A-58A27898A34B}"/>
    <cellStyle name="Normal 5 3 3 3 2 5 3 3" xfId="31816" xr:uid="{609221D7-0218-48BD-AEA1-4E707E40298D}"/>
    <cellStyle name="Normal 5 3 3 3 2 5 3 4" xfId="23368" xr:uid="{1AA6F9CE-45AB-4C7F-BEBF-4E1066D222C5}"/>
    <cellStyle name="Normal 5 3 3 3 2 5 4" xfId="10703" xr:uid="{BAB39A5D-4A4A-4765-8AC1-F8F70C121C53}"/>
    <cellStyle name="Normal 5 3 3 3 2 5 4 2" xfId="36878" xr:uid="{9D0E99B9-D0D5-492B-8E19-33F923038434}"/>
    <cellStyle name="Normal 5 3 3 3 2 5 5" xfId="27598" xr:uid="{4236E1F1-9DA8-4A41-8B98-0722D19C34E5}"/>
    <cellStyle name="Normal 5 3 3 3 2 5 6" xfId="19151" xr:uid="{CCC2D181-BA35-4B43-ABCF-E0E434AE4E0B}"/>
    <cellStyle name="Normal 5 3 3 3 2 6" xfId="2601" xr:uid="{00000000-0005-0000-0000-0000D8190000}"/>
    <cellStyle name="Normal 5 3 3 3 2 6 2" xfId="6884" xr:uid="{00000000-0005-0000-0000-0000D9190000}"/>
    <cellStyle name="Normal 5 3 3 3 2 6 2 2" xfId="15334" xr:uid="{CB32C493-F16F-4040-9BCF-91F3AF5AD328}"/>
    <cellStyle name="Normal 5 3 3 3 2 6 2 2 2" xfId="41508" xr:uid="{24C81DC9-087F-4845-846A-726DE13DE054}"/>
    <cellStyle name="Normal 5 3 3 3 2 6 2 3" xfId="32229" xr:uid="{F6A7B46A-9034-483B-B2CD-38AB6D1A4181}"/>
    <cellStyle name="Normal 5 3 3 3 2 6 2 4" xfId="23781" xr:uid="{AC6F5BF9-8797-4910-B360-90BAE68D073B}"/>
    <cellStyle name="Normal 5 3 3 3 2 6 3" xfId="11116" xr:uid="{EBE1A401-1BAF-4784-8313-540005ED6938}"/>
    <cellStyle name="Normal 5 3 3 3 2 6 3 2" xfId="37291" xr:uid="{12B4CE8C-B14E-43D9-AA23-57568FD421B8}"/>
    <cellStyle name="Normal 5 3 3 3 2 6 4" xfId="28011" xr:uid="{FC913343-7C65-4476-860E-6AD7EC679FEA}"/>
    <cellStyle name="Normal 5 3 3 3 2 6 5" xfId="19564" xr:uid="{698C34AB-BDF0-42C7-8FB6-BFE8BDB1C69C}"/>
    <cellStyle name="Normal 5 3 3 3 2 7" xfId="4819" xr:uid="{00000000-0005-0000-0000-0000DA190000}"/>
    <cellStyle name="Normal 5 3 3 3 2 7 2" xfId="13269" xr:uid="{C5B0F03F-7E15-473E-A415-28615AF10651}"/>
    <cellStyle name="Normal 5 3 3 3 2 7 2 2" xfId="39443" xr:uid="{2D5FBD87-C48E-44E0-AE88-4ED4A93F8D17}"/>
    <cellStyle name="Normal 5 3 3 3 2 7 3" xfId="30164" xr:uid="{E1463FE5-3ED0-4287-8DE9-4CC0E015E255}"/>
    <cellStyle name="Normal 5 3 3 3 2 7 4" xfId="21716" xr:uid="{EF7B7AF5-3A7D-4C30-8A86-8304FE5A3663}"/>
    <cellStyle name="Normal 5 3 3 3 2 8" xfId="9051" xr:uid="{5F3FAEC9-ECC7-434A-BAD0-C09D6C03C533}"/>
    <cellStyle name="Normal 5 3 3 3 2 8 2" xfId="35226" xr:uid="{FC5C81C5-A1DF-436C-9A54-2F8D2C03A701}"/>
    <cellStyle name="Normal 5 3 3 3 2 9" xfId="34393" xr:uid="{24D08DCC-BCB5-415D-A5DF-D971D9ED1495}"/>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6339BE23-AF62-4291-8A9B-9D8C7F96A699}"/>
    <cellStyle name="Normal 5 3 3 3 3 2 2 2 2" xfId="42000" xr:uid="{2E051358-BC8F-4DC5-864B-FE4C1FE470FE}"/>
    <cellStyle name="Normal 5 3 3 3 3 2 2 3" xfId="32721" xr:uid="{F3BDCC89-97CD-4A74-BB39-9CC2D9516995}"/>
    <cellStyle name="Normal 5 3 3 3 3 2 2 4" xfId="24273" xr:uid="{629712E0-880D-469C-B5C0-D9966DFC386E}"/>
    <cellStyle name="Normal 5 3 3 3 3 2 3" xfId="11608" xr:uid="{60C13CB2-D223-4D1B-9E07-F447B209C2B6}"/>
    <cellStyle name="Normal 5 3 3 3 3 2 3 2" xfId="37783" xr:uid="{BEA10458-A496-430C-ADEE-9A6B810E384D}"/>
    <cellStyle name="Normal 5 3 3 3 3 2 4" xfId="28503" xr:uid="{F1A0AEFE-FC77-4F56-B962-FFA0EF5552CF}"/>
    <cellStyle name="Normal 5 3 3 3 3 2 5" xfId="20056" xr:uid="{C7CAC01D-EF76-41B7-AEBF-5F6A01C70DA6}"/>
    <cellStyle name="Normal 5 3 3 3 3 3" xfId="5231" xr:uid="{00000000-0005-0000-0000-0000DE190000}"/>
    <cellStyle name="Normal 5 3 3 3 3 3 2" xfId="13681" xr:uid="{CECA4BE7-7D45-40A3-81A0-8307BBA7C9E2}"/>
    <cellStyle name="Normal 5 3 3 3 3 3 2 2" xfId="39855" xr:uid="{6A5E6D08-1143-4CE3-9853-32E15CE061DF}"/>
    <cellStyle name="Normal 5 3 3 3 3 3 3" xfId="30576" xr:uid="{43BC7518-91FF-41E0-BF2E-1BEEBDF85906}"/>
    <cellStyle name="Normal 5 3 3 3 3 3 4" xfId="22128" xr:uid="{F636659F-2D16-4B1C-88E3-51A8103B1565}"/>
    <cellStyle name="Normal 5 3 3 3 3 4" xfId="9463" xr:uid="{31E42361-265A-432C-B964-2B33669784CA}"/>
    <cellStyle name="Normal 5 3 3 3 3 4 2" xfId="35638" xr:uid="{43F3472D-4121-4989-9460-0295A25F86DB}"/>
    <cellStyle name="Normal 5 3 3 3 3 5" xfId="34810" xr:uid="{21EF7DB7-F9A7-4109-BD9E-AA7B5C7C37C9}"/>
    <cellStyle name="Normal 5 3 3 3 3 6" xfId="26358" xr:uid="{A29B2300-387C-401A-AE33-F0F6F7285E6C}"/>
    <cellStyle name="Normal 5 3 3 3 3 7" xfId="17911" xr:uid="{DD4B95BD-26DB-4D7E-A085-1086609A084A}"/>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E7D92DA1-BAD2-4395-A902-30848DB8CF01}"/>
    <cellStyle name="Normal 5 3 3 3 4 2 2 2 2" xfId="42413" xr:uid="{53C4D73A-D4C6-4637-904B-697265A950A3}"/>
    <cellStyle name="Normal 5 3 3 3 4 2 2 3" xfId="33134" xr:uid="{4570FD5A-3BA9-40E9-82C1-53712871F9F6}"/>
    <cellStyle name="Normal 5 3 3 3 4 2 2 4" xfId="24686" xr:uid="{F4615B67-92EF-41B8-B1D0-E457C7E57FC4}"/>
    <cellStyle name="Normal 5 3 3 3 4 2 3" xfId="12021" xr:uid="{5D868E77-89D7-48B4-A093-4460080ABB5F}"/>
    <cellStyle name="Normal 5 3 3 3 4 2 3 2" xfId="38196" xr:uid="{06CAD7C8-A12D-4479-A0AF-B7A6D172764F}"/>
    <cellStyle name="Normal 5 3 3 3 4 2 4" xfId="28916" xr:uid="{FC208215-CA85-4489-8349-BA5D8FEE92A4}"/>
    <cellStyle name="Normal 5 3 3 3 4 2 5" xfId="20469" xr:uid="{465C2C23-6C33-4261-85EA-26F20BD85E83}"/>
    <cellStyle name="Normal 5 3 3 3 4 3" xfId="5644" xr:uid="{00000000-0005-0000-0000-0000E2190000}"/>
    <cellStyle name="Normal 5 3 3 3 4 3 2" xfId="14094" xr:uid="{07FB5C56-8B7B-4436-8595-65F3569AC000}"/>
    <cellStyle name="Normal 5 3 3 3 4 3 2 2" xfId="40268" xr:uid="{4A742399-3009-49E6-A040-43FCB03F533B}"/>
    <cellStyle name="Normal 5 3 3 3 4 3 3" xfId="30989" xr:uid="{944BE797-37B8-4EF1-B639-5372388F87FC}"/>
    <cellStyle name="Normal 5 3 3 3 4 3 4" xfId="22541" xr:uid="{E0E59F36-E150-41FA-BC43-D89E2330F4CF}"/>
    <cellStyle name="Normal 5 3 3 3 4 4" xfId="9876" xr:uid="{065C0716-4A70-4215-82D9-E9E15ADE1B6E}"/>
    <cellStyle name="Normal 5 3 3 3 4 4 2" xfId="36051" xr:uid="{73C3DFD7-4A9F-493C-B3FE-C7C7D5DC9385}"/>
    <cellStyle name="Normal 5 3 3 3 4 5" xfId="26771" xr:uid="{ACA17669-557C-4A29-B695-24A1A346A477}"/>
    <cellStyle name="Normal 5 3 3 3 4 6" xfId="18324" xr:uid="{083F5EC2-6A3D-4D54-964A-B84AD18AB3C9}"/>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D8ACB434-3017-4718-A3F2-2FF5EE5FCD50}"/>
    <cellStyle name="Normal 5 3 3 3 5 2 2 2 2" xfId="42826" xr:uid="{F571A1C9-D45F-458C-92AC-40E8926600BB}"/>
    <cellStyle name="Normal 5 3 3 3 5 2 2 3" xfId="33547" xr:uid="{830FA258-E2CB-4C14-975C-41F2A8E2DCC6}"/>
    <cellStyle name="Normal 5 3 3 3 5 2 2 4" xfId="25099" xr:uid="{FAFEEB97-7EE6-4846-830B-798731107894}"/>
    <cellStyle name="Normal 5 3 3 3 5 2 3" xfId="12434" xr:uid="{C0BCBB6C-A238-4918-91E7-66627FBAFCFE}"/>
    <cellStyle name="Normal 5 3 3 3 5 2 3 2" xfId="38609" xr:uid="{E5F8B13A-50B3-471A-8FCC-3F2A65F654EF}"/>
    <cellStyle name="Normal 5 3 3 3 5 2 4" xfId="29329" xr:uid="{FF337B46-37F3-40D5-825C-FB20A465C545}"/>
    <cellStyle name="Normal 5 3 3 3 5 2 5" xfId="20882" xr:uid="{7C32C2F8-B195-4129-B8FA-A617331E0BDF}"/>
    <cellStyle name="Normal 5 3 3 3 5 3" xfId="6057" xr:uid="{00000000-0005-0000-0000-0000E6190000}"/>
    <cellStyle name="Normal 5 3 3 3 5 3 2" xfId="14507" xr:uid="{F3A8A774-EFC4-4E0A-A6AE-5D0494A341D4}"/>
    <cellStyle name="Normal 5 3 3 3 5 3 2 2" xfId="40681" xr:uid="{7A2D1D27-6614-428D-BC13-8ECF02DC39EC}"/>
    <cellStyle name="Normal 5 3 3 3 5 3 3" xfId="31402" xr:uid="{4B18C789-A4F9-454C-8F00-2A43DC896E7F}"/>
    <cellStyle name="Normal 5 3 3 3 5 3 4" xfId="22954" xr:uid="{EDED5F66-47CB-47B6-BD8D-DC23B4F6B969}"/>
    <cellStyle name="Normal 5 3 3 3 5 4" xfId="10289" xr:uid="{DF18E858-2AC5-468D-99DA-C3517F4CDEEE}"/>
    <cellStyle name="Normal 5 3 3 3 5 4 2" xfId="36464" xr:uid="{57C228E6-333F-4B5A-BCD1-13669BDCC005}"/>
    <cellStyle name="Normal 5 3 3 3 5 5" xfId="27184" xr:uid="{30AD039A-D90A-49C5-BD55-07FC6E6DFE2F}"/>
    <cellStyle name="Normal 5 3 3 3 5 6" xfId="18737" xr:uid="{BDB353D9-2D61-43E1-9207-1AED9753BCEB}"/>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9CA859EC-29F3-4C8E-8E27-DD0B01B5916D}"/>
    <cellStyle name="Normal 5 3 3 3 6 2 2 2 2" xfId="43239" xr:uid="{6B78B807-F4A2-457A-B886-F45900EF7028}"/>
    <cellStyle name="Normal 5 3 3 3 6 2 2 3" xfId="33960" xr:uid="{3A751B73-674F-43D5-9FD0-B725F59350F4}"/>
    <cellStyle name="Normal 5 3 3 3 6 2 2 4" xfId="25512" xr:uid="{920F69FB-058A-4D2F-8F5A-15DC533E1135}"/>
    <cellStyle name="Normal 5 3 3 3 6 2 3" xfId="12847" xr:uid="{677E9C4F-9979-4BDD-BA1F-BEE17D5F0756}"/>
    <cellStyle name="Normal 5 3 3 3 6 2 3 2" xfId="39022" xr:uid="{82993A3D-C803-4FC6-9977-9A0E31E70440}"/>
    <cellStyle name="Normal 5 3 3 3 6 2 4" xfId="29742" xr:uid="{2BFB89D8-BD16-4566-8B2C-3CCABC48C2A5}"/>
    <cellStyle name="Normal 5 3 3 3 6 2 5" xfId="21295" xr:uid="{C111EC92-4719-4C55-9E18-6C59239E3DDC}"/>
    <cellStyle name="Normal 5 3 3 3 6 3" xfId="6470" xr:uid="{00000000-0005-0000-0000-0000EA190000}"/>
    <cellStyle name="Normal 5 3 3 3 6 3 2" xfId="14920" xr:uid="{BDFEDFAB-CFFE-4D6D-8F04-71A26B2C2D55}"/>
    <cellStyle name="Normal 5 3 3 3 6 3 2 2" xfId="41094" xr:uid="{6F78FE00-27AC-4DBB-AE5D-83ECCD09EE01}"/>
    <cellStyle name="Normal 5 3 3 3 6 3 3" xfId="31815" xr:uid="{CDB09C15-9C15-4BC5-B357-E721E94479AA}"/>
    <cellStyle name="Normal 5 3 3 3 6 3 4" xfId="23367" xr:uid="{69729DA0-B7FD-4F33-BC68-764851E57896}"/>
    <cellStyle name="Normal 5 3 3 3 6 4" xfId="10702" xr:uid="{45AE215F-401C-409E-94E5-563EC67CF511}"/>
    <cellStyle name="Normal 5 3 3 3 6 4 2" xfId="36877" xr:uid="{F569F85C-9A99-4B3F-9162-B111D349EDF1}"/>
    <cellStyle name="Normal 5 3 3 3 6 5" xfId="27597" xr:uid="{D8625033-ECCE-4358-B21C-E07873FA31B1}"/>
    <cellStyle name="Normal 5 3 3 3 6 6" xfId="19150" xr:uid="{7D864DFB-98B9-45C9-B3BF-F777AE316F05}"/>
    <cellStyle name="Normal 5 3 3 3 7" xfId="2600" xr:uid="{00000000-0005-0000-0000-0000EB190000}"/>
    <cellStyle name="Normal 5 3 3 3 7 2" xfId="6883" xr:uid="{00000000-0005-0000-0000-0000EC190000}"/>
    <cellStyle name="Normal 5 3 3 3 7 2 2" xfId="15333" xr:uid="{CB9BFEBF-A605-41A4-815B-A84D1F7C7333}"/>
    <cellStyle name="Normal 5 3 3 3 7 2 2 2" xfId="41507" xr:uid="{DB1814C3-D14E-42EC-BCD0-A1CE807461CD}"/>
    <cellStyle name="Normal 5 3 3 3 7 2 3" xfId="32228" xr:uid="{3FBD1E73-AFC8-4438-A6BF-77BE9DE6D072}"/>
    <cellStyle name="Normal 5 3 3 3 7 2 4" xfId="23780" xr:uid="{2C71AB5C-E470-415D-A24C-CF851DC973EE}"/>
    <cellStyle name="Normal 5 3 3 3 7 3" xfId="11115" xr:uid="{723FC676-074C-47C5-AE58-D7384814D581}"/>
    <cellStyle name="Normal 5 3 3 3 7 3 2" xfId="37290" xr:uid="{3859A83A-7ED9-4090-9E56-FDF5475C519B}"/>
    <cellStyle name="Normal 5 3 3 3 7 4" xfId="28010" xr:uid="{239911D7-DD1C-4F31-AF41-DC330E6B9110}"/>
    <cellStyle name="Normal 5 3 3 3 7 5" xfId="19563" xr:uid="{18BD5870-C1E3-4711-91A8-38F359B40427}"/>
    <cellStyle name="Normal 5 3 3 3 8" xfId="4818" xr:uid="{00000000-0005-0000-0000-0000ED190000}"/>
    <cellStyle name="Normal 5 3 3 3 8 2" xfId="13268" xr:uid="{7310C292-8F3A-4FC3-9C66-240D594C0255}"/>
    <cellStyle name="Normal 5 3 3 3 8 2 2" xfId="39442" xr:uid="{3FF8FCB5-3566-4CFA-AD3D-9A5E67B7AB63}"/>
    <cellStyle name="Normal 5 3 3 3 8 3" xfId="30163" xr:uid="{4E00CF4B-26E3-4E2B-9F76-EE44E02E2CE7}"/>
    <cellStyle name="Normal 5 3 3 3 8 4" xfId="21715" xr:uid="{A368EB40-0F3A-46D4-A2C5-086F98E2768B}"/>
    <cellStyle name="Normal 5 3 3 3 9" xfId="9050" xr:uid="{713F2FD3-3D10-4234-B284-B46BA29A7497}"/>
    <cellStyle name="Normal 5 3 3 3 9 2" xfId="35225" xr:uid="{9DC523F5-2B8C-4479-BC89-B3E45FEA5FD0}"/>
    <cellStyle name="Normal 5 3 3 4" xfId="448" xr:uid="{00000000-0005-0000-0000-0000EE190000}"/>
    <cellStyle name="Normal 5 3 3 4 10" xfId="25947" xr:uid="{20251027-A574-4830-8A77-3E357849A9F1}"/>
    <cellStyle name="Normal 5 3 3 4 11" xfId="17500" xr:uid="{BB819D57-FC54-4263-9064-11EAE364BD0D}"/>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7A30A1B0-6642-420E-9C03-C8394E45A6BF}"/>
    <cellStyle name="Normal 5 3 3 4 2 2 2 2 2" xfId="42002" xr:uid="{560899ED-230C-4551-8B69-7A99E45B7CDB}"/>
    <cellStyle name="Normal 5 3 3 4 2 2 2 3" xfId="32723" xr:uid="{D4FC93DA-279C-45C7-9F09-D420BF66F659}"/>
    <cellStyle name="Normal 5 3 3 4 2 2 2 4" xfId="24275" xr:uid="{B948300F-F569-439D-AC4C-265E751331E2}"/>
    <cellStyle name="Normal 5 3 3 4 2 2 3" xfId="11610" xr:uid="{14F22CF2-DA7C-45E7-BA1D-9E56E4144787}"/>
    <cellStyle name="Normal 5 3 3 4 2 2 3 2" xfId="37785" xr:uid="{560D7A03-62BF-4DD8-A8AF-B3F38804B5B0}"/>
    <cellStyle name="Normal 5 3 3 4 2 2 4" xfId="28505" xr:uid="{88D51D7C-EA80-4FC3-ACE4-0A85FE18F991}"/>
    <cellStyle name="Normal 5 3 3 4 2 2 5" xfId="20058" xr:uid="{F8AC8036-9A07-4E3A-B73B-19B3AC225F1B}"/>
    <cellStyle name="Normal 5 3 3 4 2 3" xfId="5233" xr:uid="{00000000-0005-0000-0000-0000F2190000}"/>
    <cellStyle name="Normal 5 3 3 4 2 3 2" xfId="13683" xr:uid="{84F3F93A-2D2A-4B5A-B711-CD52362A4F75}"/>
    <cellStyle name="Normal 5 3 3 4 2 3 2 2" xfId="39857" xr:uid="{7E398891-CFBD-4D6A-8A41-D41C8F9C0F29}"/>
    <cellStyle name="Normal 5 3 3 4 2 3 3" xfId="30578" xr:uid="{3A5A4136-1139-478F-AA3D-763FA17DE8B8}"/>
    <cellStyle name="Normal 5 3 3 4 2 3 4" xfId="22130" xr:uid="{C89523C7-6035-45F7-AB0C-F218F4E62FEF}"/>
    <cellStyle name="Normal 5 3 3 4 2 4" xfId="9465" xr:uid="{6D06CC38-DF5E-4FC6-9C9C-52E2961266A1}"/>
    <cellStyle name="Normal 5 3 3 4 2 4 2" xfId="35640" xr:uid="{E540479D-3BC0-4B9F-804C-DE7F6F878EBC}"/>
    <cellStyle name="Normal 5 3 3 4 2 5" xfId="34812" xr:uid="{C907473B-BF4A-4608-99CC-C3D7DA594F9C}"/>
    <cellStyle name="Normal 5 3 3 4 2 6" xfId="26360" xr:uid="{A22B6E92-9A51-41A0-922A-6A58E1A8D92B}"/>
    <cellStyle name="Normal 5 3 3 4 2 7" xfId="17913" xr:uid="{FAB9BE2C-0FB3-49E6-9EF8-7EB224248573}"/>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E0BF030C-F765-40C5-A5D0-049A81A06186}"/>
    <cellStyle name="Normal 5 3 3 4 3 2 2 2 2" xfId="42415" xr:uid="{5E81F997-FF9F-4A77-9B85-FC8A3D00BC7C}"/>
    <cellStyle name="Normal 5 3 3 4 3 2 2 3" xfId="33136" xr:uid="{B0AC1D05-10EE-4932-8F77-823865F31000}"/>
    <cellStyle name="Normal 5 3 3 4 3 2 2 4" xfId="24688" xr:uid="{9E59F648-7A62-419A-8D7D-4DB835177FD1}"/>
    <cellStyle name="Normal 5 3 3 4 3 2 3" xfId="12023" xr:uid="{76B225FF-BF96-4AF9-8E75-5306266840C6}"/>
    <cellStyle name="Normal 5 3 3 4 3 2 3 2" xfId="38198" xr:uid="{69723E67-49D2-42B2-BB29-0631300CFBE4}"/>
    <cellStyle name="Normal 5 3 3 4 3 2 4" xfId="28918" xr:uid="{295E8A7D-0066-4568-9941-BC753F7EC2E9}"/>
    <cellStyle name="Normal 5 3 3 4 3 2 5" xfId="20471" xr:uid="{FAF7C05B-3A88-4FE5-BA77-96B8AC3F9344}"/>
    <cellStyle name="Normal 5 3 3 4 3 3" xfId="5646" xr:uid="{00000000-0005-0000-0000-0000F6190000}"/>
    <cellStyle name="Normal 5 3 3 4 3 3 2" xfId="14096" xr:uid="{19336042-0E60-41A6-A31F-B152D91ABD25}"/>
    <cellStyle name="Normal 5 3 3 4 3 3 2 2" xfId="40270" xr:uid="{83977005-4138-4906-AE1D-4E9878F77564}"/>
    <cellStyle name="Normal 5 3 3 4 3 3 3" xfId="30991" xr:uid="{E8E3B57A-26E7-4789-80E9-97FB139BBF52}"/>
    <cellStyle name="Normal 5 3 3 4 3 3 4" xfId="22543" xr:uid="{9C6DC6C9-CF37-4282-8E14-41AAA8A67FD1}"/>
    <cellStyle name="Normal 5 3 3 4 3 4" xfId="9878" xr:uid="{F9A5D602-F226-427B-9078-2CB42E71A3DB}"/>
    <cellStyle name="Normal 5 3 3 4 3 4 2" xfId="36053" xr:uid="{C95B29BD-4627-44D7-AA26-7903DEBE015C}"/>
    <cellStyle name="Normal 5 3 3 4 3 5" xfId="26773" xr:uid="{518064EC-E4C3-4837-97FA-C5E1089E0DA8}"/>
    <cellStyle name="Normal 5 3 3 4 3 6" xfId="18326" xr:uid="{5F2A6011-3DB2-43A4-A4CD-D310BABC7EF4}"/>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620967FC-5A48-48AB-8101-75F25A9479C9}"/>
    <cellStyle name="Normal 5 3 3 4 4 2 2 2 2" xfId="42828" xr:uid="{C280776B-4B93-4246-B7E1-98EAEA26420E}"/>
    <cellStyle name="Normal 5 3 3 4 4 2 2 3" xfId="33549" xr:uid="{6A6CEF3A-B33C-40E9-A218-7E41C8F0A26F}"/>
    <cellStyle name="Normal 5 3 3 4 4 2 2 4" xfId="25101" xr:uid="{D76D1C82-94A8-4110-A4F1-7CD925369612}"/>
    <cellStyle name="Normal 5 3 3 4 4 2 3" xfId="12436" xr:uid="{D1A0B92D-418F-4154-9DC7-B730AC6DACBB}"/>
    <cellStyle name="Normal 5 3 3 4 4 2 3 2" xfId="38611" xr:uid="{F70CF0B3-8F89-43F5-817E-DA710EA64B71}"/>
    <cellStyle name="Normal 5 3 3 4 4 2 4" xfId="29331" xr:uid="{0440A9A0-6E1A-447C-9CEA-C450C45F4FD2}"/>
    <cellStyle name="Normal 5 3 3 4 4 2 5" xfId="20884" xr:uid="{AA63B3F5-80BF-431D-B13D-54FAA9A3A806}"/>
    <cellStyle name="Normal 5 3 3 4 4 3" xfId="6059" xr:uid="{00000000-0005-0000-0000-0000FA190000}"/>
    <cellStyle name="Normal 5 3 3 4 4 3 2" xfId="14509" xr:uid="{937FFAEA-2AE6-4A6C-8AD8-D18EC8FAB788}"/>
    <cellStyle name="Normal 5 3 3 4 4 3 2 2" xfId="40683" xr:uid="{45303860-46E9-4F47-ADD8-3CAB8C1FC100}"/>
    <cellStyle name="Normal 5 3 3 4 4 3 3" xfId="31404" xr:uid="{0DEFED45-2C5E-46D7-BF44-36C3357BCE28}"/>
    <cellStyle name="Normal 5 3 3 4 4 3 4" xfId="22956" xr:uid="{9CE3757E-91AE-4B8C-817E-64DAFC44A746}"/>
    <cellStyle name="Normal 5 3 3 4 4 4" xfId="10291" xr:uid="{C6D99202-D386-48F5-813C-C947DFACB6A1}"/>
    <cellStyle name="Normal 5 3 3 4 4 4 2" xfId="36466" xr:uid="{FF2067CC-863B-4D2A-B1FF-9C8548ED5BC6}"/>
    <cellStyle name="Normal 5 3 3 4 4 5" xfId="27186" xr:uid="{710BD04F-F7FA-4475-94FD-D06F6CBBAA50}"/>
    <cellStyle name="Normal 5 3 3 4 4 6" xfId="18739" xr:uid="{BBFE55BA-577B-4343-9743-12715CE01A38}"/>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26C03776-69D0-4B30-A066-3B70AD7453D4}"/>
    <cellStyle name="Normal 5 3 3 4 5 2 2 2 2" xfId="43241" xr:uid="{BE1E1E4D-D277-4523-B5FB-D8A05B772D52}"/>
    <cellStyle name="Normal 5 3 3 4 5 2 2 3" xfId="33962" xr:uid="{6C1A8BC4-A2B8-4E96-A670-69578EAF44B8}"/>
    <cellStyle name="Normal 5 3 3 4 5 2 2 4" xfId="25514" xr:uid="{B0FDBC7D-7DCF-4A08-A3BE-4F09A0313138}"/>
    <cellStyle name="Normal 5 3 3 4 5 2 3" xfId="12849" xr:uid="{3CFBE40F-8C21-40DA-A2D8-25D3B95A9309}"/>
    <cellStyle name="Normal 5 3 3 4 5 2 3 2" xfId="39024" xr:uid="{66F00490-D5ED-4A60-B88D-CAC90513A66D}"/>
    <cellStyle name="Normal 5 3 3 4 5 2 4" xfId="29744" xr:uid="{37D184E6-7E66-4033-BB10-580B8B6B02AC}"/>
    <cellStyle name="Normal 5 3 3 4 5 2 5" xfId="21297" xr:uid="{4D22387B-F753-47BD-8719-2D7C1C96C5A0}"/>
    <cellStyle name="Normal 5 3 3 4 5 3" xfId="6472" xr:uid="{00000000-0005-0000-0000-0000FE190000}"/>
    <cellStyle name="Normal 5 3 3 4 5 3 2" xfId="14922" xr:uid="{BBB876F2-7779-48F2-B9A3-E8744F4E34AB}"/>
    <cellStyle name="Normal 5 3 3 4 5 3 2 2" xfId="41096" xr:uid="{CB995A87-D81F-463E-8D71-E7E24F801750}"/>
    <cellStyle name="Normal 5 3 3 4 5 3 3" xfId="31817" xr:uid="{50D78A06-9575-4346-853F-1D4E1B6BFC32}"/>
    <cellStyle name="Normal 5 3 3 4 5 3 4" xfId="23369" xr:uid="{474DA74D-1B08-4086-B62F-9D84BB3736B2}"/>
    <cellStyle name="Normal 5 3 3 4 5 4" xfId="10704" xr:uid="{0C301945-32C0-4B50-8FD0-5F9600CAEE8B}"/>
    <cellStyle name="Normal 5 3 3 4 5 4 2" xfId="36879" xr:uid="{E033A363-1B6D-44BB-980B-0775D13B25A4}"/>
    <cellStyle name="Normal 5 3 3 4 5 5" xfId="27599" xr:uid="{FF3A3CCD-3AFB-4E5A-A11D-07966BAD415B}"/>
    <cellStyle name="Normal 5 3 3 4 5 6" xfId="19152" xr:uid="{6056C11A-047C-4A3E-9706-EBAEE62E589B}"/>
    <cellStyle name="Normal 5 3 3 4 6" xfId="2602" xr:uid="{00000000-0005-0000-0000-0000FF190000}"/>
    <cellStyle name="Normal 5 3 3 4 6 2" xfId="6885" xr:uid="{00000000-0005-0000-0000-0000001A0000}"/>
    <cellStyle name="Normal 5 3 3 4 6 2 2" xfId="15335" xr:uid="{5552BE33-76F7-4B40-B64D-ACCC4A602497}"/>
    <cellStyle name="Normal 5 3 3 4 6 2 2 2" xfId="41509" xr:uid="{82A18DDA-2BF7-48D3-BD88-39FD576A7290}"/>
    <cellStyle name="Normal 5 3 3 4 6 2 3" xfId="32230" xr:uid="{E72428AF-C9A0-455F-AE39-A088B99A4521}"/>
    <cellStyle name="Normal 5 3 3 4 6 2 4" xfId="23782" xr:uid="{4059CD24-321A-4A7D-BD58-C4D061A1C0D3}"/>
    <cellStyle name="Normal 5 3 3 4 6 3" xfId="11117" xr:uid="{C46F51DB-B5B4-465B-A7B0-83D322410403}"/>
    <cellStyle name="Normal 5 3 3 4 6 3 2" xfId="37292" xr:uid="{3C7631F2-18EF-4AB2-B917-679F159E50CA}"/>
    <cellStyle name="Normal 5 3 3 4 6 4" xfId="28012" xr:uid="{30DC7FFF-AF75-4C08-A414-AE26A8551E9E}"/>
    <cellStyle name="Normal 5 3 3 4 6 5" xfId="19565" xr:uid="{1CE3A5E3-9331-49AA-9657-2B8705BD919E}"/>
    <cellStyle name="Normal 5 3 3 4 7" xfId="4820" xr:uid="{00000000-0005-0000-0000-0000011A0000}"/>
    <cellStyle name="Normal 5 3 3 4 7 2" xfId="13270" xr:uid="{EBAA837E-7839-439B-A7C5-63F98D24CC57}"/>
    <cellStyle name="Normal 5 3 3 4 7 2 2" xfId="39444" xr:uid="{453DC8CD-969D-44EF-8A7C-661721E54FB3}"/>
    <cellStyle name="Normal 5 3 3 4 7 3" xfId="30165" xr:uid="{A65636DA-1AEA-432D-BF88-1443A7620A1E}"/>
    <cellStyle name="Normal 5 3 3 4 7 4" xfId="21717" xr:uid="{21F9D0A1-A759-46E2-8E8F-302D12C6274A}"/>
    <cellStyle name="Normal 5 3 3 4 8" xfId="9052" xr:uid="{927E7D7F-EC48-47EA-89C7-378161163DAF}"/>
    <cellStyle name="Normal 5 3 3 4 8 2" xfId="35227" xr:uid="{D179437E-4F88-4B2A-9AD0-36C86ABBB789}"/>
    <cellStyle name="Normal 5 3 3 4 9" xfId="34394" xr:uid="{ACBB7B88-FB27-43F6-B759-5A69937F9983}"/>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6C7D5169-B78A-4E27-9927-454F8A9806E8}"/>
    <cellStyle name="Normal 5 3 3 5 2 2 2 2" xfId="41995" xr:uid="{E311B4F5-7737-4E6C-9D1D-6927578BBCFF}"/>
    <cellStyle name="Normal 5 3 3 5 2 2 3" xfId="32716" xr:uid="{3740EA54-F6A0-45C7-A608-F839A15414EE}"/>
    <cellStyle name="Normal 5 3 3 5 2 2 4" xfId="24268" xr:uid="{B02831A3-E583-4ED2-A092-D67244077F58}"/>
    <cellStyle name="Normal 5 3 3 5 2 3" xfId="11603" xr:uid="{767FFBD3-1ADF-4844-8F5D-4F26AF0B093B}"/>
    <cellStyle name="Normal 5 3 3 5 2 3 2" xfId="37778" xr:uid="{1B0B9C1A-DFE6-4D2F-94BF-0E8D8543D22E}"/>
    <cellStyle name="Normal 5 3 3 5 2 4" xfId="28498" xr:uid="{6A9C6679-7874-46B9-BE9C-4F5A2CF89A09}"/>
    <cellStyle name="Normal 5 3 3 5 2 5" xfId="20051" xr:uid="{F8AE85D0-997F-4129-A75C-D0492E2B0131}"/>
    <cellStyle name="Normal 5 3 3 5 3" xfId="5226" xr:uid="{00000000-0005-0000-0000-0000051A0000}"/>
    <cellStyle name="Normal 5 3 3 5 3 2" xfId="13676" xr:uid="{AC7C9035-2316-48BF-B436-5D37F309A4E1}"/>
    <cellStyle name="Normal 5 3 3 5 3 2 2" xfId="39850" xr:uid="{B4C3B4DD-D9E4-4340-8648-892903D07222}"/>
    <cellStyle name="Normal 5 3 3 5 3 3" xfId="30571" xr:uid="{F5F9811F-22AC-4069-9D5E-64D7EC5CEEA2}"/>
    <cellStyle name="Normal 5 3 3 5 3 4" xfId="22123" xr:uid="{3C9D39F1-082B-49A4-A166-26C7B810970E}"/>
    <cellStyle name="Normal 5 3 3 5 4" xfId="9458" xr:uid="{ED9494DF-D495-4B62-A272-256D4211C0C9}"/>
    <cellStyle name="Normal 5 3 3 5 4 2" xfId="35633" xr:uid="{C1CE3AE7-1563-4BA1-BA48-0CD313063C50}"/>
    <cellStyle name="Normal 5 3 3 5 5" xfId="34805" xr:uid="{1AAE253F-3738-4472-A84B-D4ED67B20B70}"/>
    <cellStyle name="Normal 5 3 3 5 6" xfId="26353" xr:uid="{9AD54700-DFCD-4C10-B948-56CC452062C3}"/>
    <cellStyle name="Normal 5 3 3 5 7" xfId="17906" xr:uid="{480B7797-ADC8-401A-B613-15D086000F66}"/>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4CAF5D80-6286-43D7-B1DC-251499EBBA89}"/>
    <cellStyle name="Normal 5 3 3 6 2 2 2 2" xfId="42408" xr:uid="{9307450B-8E32-4253-AD3C-BAA3BEF0119A}"/>
    <cellStyle name="Normal 5 3 3 6 2 2 3" xfId="33129" xr:uid="{22647460-93B1-4C04-AC46-11BA1348B88A}"/>
    <cellStyle name="Normal 5 3 3 6 2 2 4" xfId="24681" xr:uid="{C504463D-C363-4358-92CD-A9E548BE4C3B}"/>
    <cellStyle name="Normal 5 3 3 6 2 3" xfId="12016" xr:uid="{5DA0802A-8F32-483F-81F3-25D68A635247}"/>
    <cellStyle name="Normal 5 3 3 6 2 3 2" xfId="38191" xr:uid="{F6EDD372-4344-4D7D-8B59-1DAA61825E8C}"/>
    <cellStyle name="Normal 5 3 3 6 2 4" xfId="28911" xr:uid="{434CCEF6-5FC3-4551-BB75-A2BC6472A772}"/>
    <cellStyle name="Normal 5 3 3 6 2 5" xfId="20464" xr:uid="{57AD599E-624E-4F33-9664-A34CAAFA8065}"/>
    <cellStyle name="Normal 5 3 3 6 3" xfId="5639" xr:uid="{00000000-0005-0000-0000-0000091A0000}"/>
    <cellStyle name="Normal 5 3 3 6 3 2" xfId="14089" xr:uid="{B121E1A2-6186-490F-AD22-D990D30F6C46}"/>
    <cellStyle name="Normal 5 3 3 6 3 2 2" xfId="40263" xr:uid="{593DAA50-26BA-4332-B9D6-71745AE46F77}"/>
    <cellStyle name="Normal 5 3 3 6 3 3" xfId="30984" xr:uid="{E33F41F2-44A4-4AB4-A522-E5B1F221FA01}"/>
    <cellStyle name="Normal 5 3 3 6 3 4" xfId="22536" xr:uid="{3B2401DB-22A6-4015-83D8-D9FB4C3BD8BF}"/>
    <cellStyle name="Normal 5 3 3 6 4" xfId="9871" xr:uid="{A5F151FF-CDDB-427A-A027-E8839CDCB1F1}"/>
    <cellStyle name="Normal 5 3 3 6 4 2" xfId="36046" xr:uid="{3BA1A960-74A0-470C-A965-D2D27E164482}"/>
    <cellStyle name="Normal 5 3 3 6 5" xfId="26766" xr:uid="{37072BAA-52C5-4D95-BD2B-3438152F5B75}"/>
    <cellStyle name="Normal 5 3 3 6 6" xfId="18319" xr:uid="{EE77BD0E-D207-47AC-8C9C-2CCAE78540B2}"/>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32D376E6-DB95-46E7-8FDC-C97DDBF93D22}"/>
    <cellStyle name="Normal 5 3 3 7 2 2 2 2" xfId="42821" xr:uid="{795C65C8-0554-48BC-AD18-FECB704B5435}"/>
    <cellStyle name="Normal 5 3 3 7 2 2 3" xfId="33542" xr:uid="{6D5E3BA2-67C6-4931-B654-46B404476D54}"/>
    <cellStyle name="Normal 5 3 3 7 2 2 4" xfId="25094" xr:uid="{CB1F67A5-7846-4404-A4D0-DF6FA92F2108}"/>
    <cellStyle name="Normal 5 3 3 7 2 3" xfId="12429" xr:uid="{384C794A-F744-41D9-8E38-093C3BE19137}"/>
    <cellStyle name="Normal 5 3 3 7 2 3 2" xfId="38604" xr:uid="{48E1E1E2-B829-4693-8F1C-277E281E9AFC}"/>
    <cellStyle name="Normal 5 3 3 7 2 4" xfId="29324" xr:uid="{B63572D9-B154-4DE4-B81A-A6838C68D8DC}"/>
    <cellStyle name="Normal 5 3 3 7 2 5" xfId="20877" xr:uid="{0079A8B1-B890-4F69-9260-8A18C456028B}"/>
    <cellStyle name="Normal 5 3 3 7 3" xfId="6052" xr:uid="{00000000-0005-0000-0000-00000D1A0000}"/>
    <cellStyle name="Normal 5 3 3 7 3 2" xfId="14502" xr:uid="{D11C00B7-8356-4617-A41D-D54F2176A3CF}"/>
    <cellStyle name="Normal 5 3 3 7 3 2 2" xfId="40676" xr:uid="{E8635BF2-9F3A-479E-B6A8-0B1D29C29902}"/>
    <cellStyle name="Normal 5 3 3 7 3 3" xfId="31397" xr:uid="{C4806B16-1D58-40F9-958E-4578E59F7EC6}"/>
    <cellStyle name="Normal 5 3 3 7 3 4" xfId="22949" xr:uid="{E7697753-F106-445E-A58F-3552487A4698}"/>
    <cellStyle name="Normal 5 3 3 7 4" xfId="10284" xr:uid="{79C45FA8-5CFA-426A-9290-240B68C430A3}"/>
    <cellStyle name="Normal 5 3 3 7 4 2" xfId="36459" xr:uid="{EC128C2D-59E8-48C7-8B7C-AE23BA4F88EE}"/>
    <cellStyle name="Normal 5 3 3 7 5" xfId="27179" xr:uid="{C55F4659-DA92-46BC-AA17-99FBF44FDFEE}"/>
    <cellStyle name="Normal 5 3 3 7 6" xfId="18732" xr:uid="{32AD41BD-038B-4BC2-B92C-F109398831C5}"/>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A4070AC6-9222-453E-A0E7-BC1FFC8D4A85}"/>
    <cellStyle name="Normal 5 3 3 8 2 2 2 2" xfId="43234" xr:uid="{4E7AFF0E-8A6F-4B6A-A25C-DF9C92B3EC9C}"/>
    <cellStyle name="Normal 5 3 3 8 2 2 3" xfId="33955" xr:uid="{B2362026-FF65-4B2F-BCD5-6EECC3BB077D}"/>
    <cellStyle name="Normal 5 3 3 8 2 2 4" xfId="25507" xr:uid="{2DE1417C-B728-421C-83BD-85E7F67335B4}"/>
    <cellStyle name="Normal 5 3 3 8 2 3" xfId="12842" xr:uid="{50042EB3-D6ED-47F3-968F-2B886286D696}"/>
    <cellStyle name="Normal 5 3 3 8 2 3 2" xfId="39017" xr:uid="{8FFE943F-C983-4003-AD98-D7A8246F48F9}"/>
    <cellStyle name="Normal 5 3 3 8 2 4" xfId="29737" xr:uid="{C98299C3-8CF6-475B-8E5E-12B3F4F6A00F}"/>
    <cellStyle name="Normal 5 3 3 8 2 5" xfId="21290" xr:uid="{F30860B1-EE6F-423C-B65D-D93F7CB7AA1B}"/>
    <cellStyle name="Normal 5 3 3 8 3" xfId="6465" xr:uid="{00000000-0005-0000-0000-0000111A0000}"/>
    <cellStyle name="Normal 5 3 3 8 3 2" xfId="14915" xr:uid="{E4880CE8-D3CE-4951-AE1C-66ACFD2B9EAF}"/>
    <cellStyle name="Normal 5 3 3 8 3 2 2" xfId="41089" xr:uid="{EFEB8B7E-164A-4B2F-BE2E-9139E7D36A26}"/>
    <cellStyle name="Normal 5 3 3 8 3 3" xfId="31810" xr:uid="{ADB707DE-D8E8-4421-AA46-724BF723D011}"/>
    <cellStyle name="Normal 5 3 3 8 3 4" xfId="23362" xr:uid="{0665B5A5-0BB7-4BB4-B51B-BCA5D3E74E99}"/>
    <cellStyle name="Normal 5 3 3 8 4" xfId="10697" xr:uid="{B596BC73-AF3E-48F5-8F37-D8592056AD31}"/>
    <cellStyle name="Normal 5 3 3 8 4 2" xfId="36872" xr:uid="{EA15BB11-97A0-484E-A578-56A52BE0C9A2}"/>
    <cellStyle name="Normal 5 3 3 8 5" xfId="27592" xr:uid="{3EA8963A-5FC5-4523-9DB6-BF2881BA579B}"/>
    <cellStyle name="Normal 5 3 3 8 6" xfId="19145" xr:uid="{9409F3C5-4F4E-4C71-ABE6-FA08B5CD7A1D}"/>
    <cellStyle name="Normal 5 3 3 9" xfId="2595" xr:uid="{00000000-0005-0000-0000-0000121A0000}"/>
    <cellStyle name="Normal 5 3 3 9 2" xfId="6878" xr:uid="{00000000-0005-0000-0000-0000131A0000}"/>
    <cellStyle name="Normal 5 3 3 9 2 2" xfId="15328" xr:uid="{E08DB9A7-97FE-4B57-A678-ED0A5B83A3F2}"/>
    <cellStyle name="Normal 5 3 3 9 2 2 2" xfId="41502" xr:uid="{B3B3B427-5E7B-421D-8DAA-0B4597D11B4A}"/>
    <cellStyle name="Normal 5 3 3 9 2 3" xfId="32223" xr:uid="{B8448997-345F-4EE9-B5AD-54D65E92E900}"/>
    <cellStyle name="Normal 5 3 3 9 2 4" xfId="23775" xr:uid="{79CA6FCE-1A2A-47FB-9747-C1DFE3E4CBCA}"/>
    <cellStyle name="Normal 5 3 3 9 3" xfId="11110" xr:uid="{41E4DE42-0131-4F44-82F6-6BB8D9DC1629}"/>
    <cellStyle name="Normal 5 3 3 9 3 2" xfId="37285" xr:uid="{97B1609D-4384-4056-AC16-83E2B48F205C}"/>
    <cellStyle name="Normal 5 3 3 9 4" xfId="28005" xr:uid="{E47B2FF4-802E-4825-9B43-35464A63F36E}"/>
    <cellStyle name="Normal 5 3 3 9 5" xfId="19558" xr:uid="{52A25EFD-AC03-4E02-AD0F-90CA6F11BEBE}"/>
    <cellStyle name="Normal 5 3 4" xfId="449" xr:uid="{00000000-0005-0000-0000-0000141A0000}"/>
    <cellStyle name="Normal 5 3 4 10" xfId="9053" xr:uid="{2C8B0A83-1747-494B-8F95-7B49769AA7FA}"/>
    <cellStyle name="Normal 5 3 4 10 2" xfId="35228" xr:uid="{5AE56888-E4D9-484E-B435-66D3708EEFDF}"/>
    <cellStyle name="Normal 5 3 4 11" xfId="34395" xr:uid="{8645164B-1965-47A2-A10C-0806599229FA}"/>
    <cellStyle name="Normal 5 3 4 12" xfId="25948" xr:uid="{D259253D-3495-4CB2-ABC1-8259770CD493}"/>
    <cellStyle name="Normal 5 3 4 13" xfId="17501" xr:uid="{00E9EE7E-3EB0-4658-A664-D2F5FE654FA6}"/>
    <cellStyle name="Normal 5 3 4 2" xfId="450" xr:uid="{00000000-0005-0000-0000-0000151A0000}"/>
    <cellStyle name="Normal 5 3 4 2 10" xfId="34396" xr:uid="{C603C1F5-A48C-43E2-92E8-138521872D99}"/>
    <cellStyle name="Normal 5 3 4 2 11" xfId="25949" xr:uid="{1F22C15E-0DFF-4DEE-8741-AF536BA94F8F}"/>
    <cellStyle name="Normal 5 3 4 2 12" xfId="17502" xr:uid="{9599D754-7BDB-4070-BD1F-0A71FB4A1A3E}"/>
    <cellStyle name="Normal 5 3 4 2 2" xfId="451" xr:uid="{00000000-0005-0000-0000-0000161A0000}"/>
    <cellStyle name="Normal 5 3 4 2 2 10" xfId="25950" xr:uid="{28A163BB-8389-4AF5-A077-03A63713D654}"/>
    <cellStyle name="Normal 5 3 4 2 2 11" xfId="17503" xr:uid="{3E55534F-6164-45D3-A612-2F91E1B1FE82}"/>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AB79D2AD-2E16-4208-A088-80B2E79E3106}"/>
    <cellStyle name="Normal 5 3 4 2 2 2 2 2 2 2" xfId="42005" xr:uid="{A5344537-8029-443A-BC72-551A8674EC35}"/>
    <cellStyle name="Normal 5 3 4 2 2 2 2 2 3" xfId="32726" xr:uid="{90AC95FC-F6B3-4BC6-93DF-7F1F73EFF779}"/>
    <cellStyle name="Normal 5 3 4 2 2 2 2 2 4" xfId="24278" xr:uid="{EE4BF1CC-4123-4ECC-BE19-439E11C421AF}"/>
    <cellStyle name="Normal 5 3 4 2 2 2 2 3" xfId="11613" xr:uid="{17F8E9F9-6E61-4F95-B173-5F57F9B34B5F}"/>
    <cellStyle name="Normal 5 3 4 2 2 2 2 3 2" xfId="37788" xr:uid="{8619E647-AE16-451D-A27B-1D504ADA65B4}"/>
    <cellStyle name="Normal 5 3 4 2 2 2 2 4" xfId="28508" xr:uid="{AB00C86D-8ED3-4D0D-9789-28ACFA5041B1}"/>
    <cellStyle name="Normal 5 3 4 2 2 2 2 5" xfId="20061" xr:uid="{2AF9611C-8309-4DF0-AFD5-D880D479BEC0}"/>
    <cellStyle name="Normal 5 3 4 2 2 2 3" xfId="5236" xr:uid="{00000000-0005-0000-0000-00001A1A0000}"/>
    <cellStyle name="Normal 5 3 4 2 2 2 3 2" xfId="13686" xr:uid="{52E97B2D-C3E9-4C93-9CB9-7BBB9BDAE891}"/>
    <cellStyle name="Normal 5 3 4 2 2 2 3 2 2" xfId="39860" xr:uid="{641374D3-1DCD-4834-8BD8-B78CEFCFA7DD}"/>
    <cellStyle name="Normal 5 3 4 2 2 2 3 3" xfId="30581" xr:uid="{0CF1B444-24B3-46AD-B2EA-18549B4E9608}"/>
    <cellStyle name="Normal 5 3 4 2 2 2 3 4" xfId="22133" xr:uid="{DEF1AC70-3B96-4B0F-818D-EA3F279DD3FF}"/>
    <cellStyle name="Normal 5 3 4 2 2 2 4" xfId="9468" xr:uid="{93C98936-8F89-4150-A638-2E977CBF9802}"/>
    <cellStyle name="Normal 5 3 4 2 2 2 4 2" xfId="35643" xr:uid="{16F93C89-116A-488C-9605-2A1F5524417E}"/>
    <cellStyle name="Normal 5 3 4 2 2 2 5" xfId="34815" xr:uid="{14C1ABC2-852D-49B7-8A68-D58F08ABE1B0}"/>
    <cellStyle name="Normal 5 3 4 2 2 2 6" xfId="26363" xr:uid="{DFFD1D8F-138C-4EC6-80DA-E9437DF12EC9}"/>
    <cellStyle name="Normal 5 3 4 2 2 2 7" xfId="17916" xr:uid="{F47DF885-D748-449F-B816-2AF752CCF1AE}"/>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573676D3-9723-4DE1-B13D-D643CE13AC33}"/>
    <cellStyle name="Normal 5 3 4 2 2 3 2 2 2 2" xfId="42418" xr:uid="{5EE65E0D-F5B6-43A7-80B4-7504DB3AB76E}"/>
    <cellStyle name="Normal 5 3 4 2 2 3 2 2 3" xfId="33139" xr:uid="{ED188E1E-4C60-46C0-9CF7-1D1D0DB15D7C}"/>
    <cellStyle name="Normal 5 3 4 2 2 3 2 2 4" xfId="24691" xr:uid="{6CCEEFD1-2693-44E5-8201-00C1977F5910}"/>
    <cellStyle name="Normal 5 3 4 2 2 3 2 3" xfId="12026" xr:uid="{69F5F6F4-1502-4AC9-862A-C8A0066489FA}"/>
    <cellStyle name="Normal 5 3 4 2 2 3 2 3 2" xfId="38201" xr:uid="{338F78CF-0E6E-4F00-BD87-5C15AA6F4D82}"/>
    <cellStyle name="Normal 5 3 4 2 2 3 2 4" xfId="28921" xr:uid="{89EFFBE3-922C-471C-899F-88DE0BA8C577}"/>
    <cellStyle name="Normal 5 3 4 2 2 3 2 5" xfId="20474" xr:uid="{B7176AAA-8D8A-4C70-9D92-8BF72919CE2C}"/>
    <cellStyle name="Normal 5 3 4 2 2 3 3" xfId="5649" xr:uid="{00000000-0005-0000-0000-00001E1A0000}"/>
    <cellStyle name="Normal 5 3 4 2 2 3 3 2" xfId="14099" xr:uid="{3F43684E-0783-41C0-9FB7-435D85B0E09D}"/>
    <cellStyle name="Normal 5 3 4 2 2 3 3 2 2" xfId="40273" xr:uid="{CC3A2209-2294-4A9C-823C-99BC5CE8E1D6}"/>
    <cellStyle name="Normal 5 3 4 2 2 3 3 3" xfId="30994" xr:uid="{3B2C2E96-603E-46BE-9735-A46E52982842}"/>
    <cellStyle name="Normal 5 3 4 2 2 3 3 4" xfId="22546" xr:uid="{5CDBCEA4-5044-453B-8D08-3F2C6E3FB6B9}"/>
    <cellStyle name="Normal 5 3 4 2 2 3 4" xfId="9881" xr:uid="{3803CACF-77EA-4C04-AB2E-A6F1602463B8}"/>
    <cellStyle name="Normal 5 3 4 2 2 3 4 2" xfId="36056" xr:uid="{F9059801-9B1C-4326-BFC3-C4C7EDC9801E}"/>
    <cellStyle name="Normal 5 3 4 2 2 3 5" xfId="26776" xr:uid="{FFA27226-CE66-4446-B68B-E8824C7788A1}"/>
    <cellStyle name="Normal 5 3 4 2 2 3 6" xfId="18329" xr:uid="{417EE25F-0E9E-4888-B07F-D54486E2AF9A}"/>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74DA50D7-1CC0-407A-B3A2-6148FA51E1A1}"/>
    <cellStyle name="Normal 5 3 4 2 2 4 2 2 2 2" xfId="42831" xr:uid="{D5EB9E64-9F4B-4D77-98C2-19AEE70AE4A3}"/>
    <cellStyle name="Normal 5 3 4 2 2 4 2 2 3" xfId="33552" xr:uid="{54DDABC6-05BE-4148-8903-B3DA31109E68}"/>
    <cellStyle name="Normal 5 3 4 2 2 4 2 2 4" xfId="25104" xr:uid="{58C63EE8-D0A0-49F3-9747-DC007987E5ED}"/>
    <cellStyle name="Normal 5 3 4 2 2 4 2 3" xfId="12439" xr:uid="{F62C3E53-9284-4A7D-8526-BA7757CB9C4D}"/>
    <cellStyle name="Normal 5 3 4 2 2 4 2 3 2" xfId="38614" xr:uid="{3E1B0337-FD9D-4604-8019-3709F673621B}"/>
    <cellStyle name="Normal 5 3 4 2 2 4 2 4" xfId="29334" xr:uid="{F961758F-3363-4484-A164-B77576478FB7}"/>
    <cellStyle name="Normal 5 3 4 2 2 4 2 5" xfId="20887" xr:uid="{62F20BFD-1465-45D6-B0C6-52B10A5DD593}"/>
    <cellStyle name="Normal 5 3 4 2 2 4 3" xfId="6062" xr:uid="{00000000-0005-0000-0000-0000221A0000}"/>
    <cellStyle name="Normal 5 3 4 2 2 4 3 2" xfId="14512" xr:uid="{D84722CF-D21D-4345-8F6C-FE510EC68DCA}"/>
    <cellStyle name="Normal 5 3 4 2 2 4 3 2 2" xfId="40686" xr:uid="{7A3CC3BF-3C6C-49D0-A8D2-0C5610C4752C}"/>
    <cellStyle name="Normal 5 3 4 2 2 4 3 3" xfId="31407" xr:uid="{DCBC6B45-0E81-469F-859D-8D1ACA09622B}"/>
    <cellStyle name="Normal 5 3 4 2 2 4 3 4" xfId="22959" xr:uid="{741FA1DE-2631-476E-882F-F6E7CDAF0BB5}"/>
    <cellStyle name="Normal 5 3 4 2 2 4 4" xfId="10294" xr:uid="{56FE85A7-0701-4EEF-90D9-53E7A4AA5CA9}"/>
    <cellStyle name="Normal 5 3 4 2 2 4 4 2" xfId="36469" xr:uid="{5E81459D-1D95-4B9B-803B-CB5ABBE3DC77}"/>
    <cellStyle name="Normal 5 3 4 2 2 4 5" xfId="27189" xr:uid="{C277A169-D0A2-4C85-B131-F0E78BB8D6EC}"/>
    <cellStyle name="Normal 5 3 4 2 2 4 6" xfId="18742" xr:uid="{25B39531-42C9-4C06-98EE-8DBA8693384E}"/>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57317BB8-4054-414D-9F36-F38441143EC2}"/>
    <cellStyle name="Normal 5 3 4 2 2 5 2 2 2 2" xfId="43244" xr:uid="{C83E3B9B-7132-4C31-8464-A2C42ECFDB2B}"/>
    <cellStyle name="Normal 5 3 4 2 2 5 2 2 3" xfId="33965" xr:uid="{EF3AF2CC-E0B3-4310-BE69-BD169C2FBE7B}"/>
    <cellStyle name="Normal 5 3 4 2 2 5 2 2 4" xfId="25517" xr:uid="{89BA6081-C228-4B12-8651-D0D1FBD6D77F}"/>
    <cellStyle name="Normal 5 3 4 2 2 5 2 3" xfId="12852" xr:uid="{6FA28931-0B90-427C-AA4B-50D8679CA6A8}"/>
    <cellStyle name="Normal 5 3 4 2 2 5 2 3 2" xfId="39027" xr:uid="{BE005777-8AB6-4FBF-9BF1-85657033D026}"/>
    <cellStyle name="Normal 5 3 4 2 2 5 2 4" xfId="29747" xr:uid="{976FDB55-01A4-4110-88C8-A6E8A36C2206}"/>
    <cellStyle name="Normal 5 3 4 2 2 5 2 5" xfId="21300" xr:uid="{A7E1D0D3-9552-45BD-B505-7D6DEF9BF6F6}"/>
    <cellStyle name="Normal 5 3 4 2 2 5 3" xfId="6475" xr:uid="{00000000-0005-0000-0000-0000261A0000}"/>
    <cellStyle name="Normal 5 3 4 2 2 5 3 2" xfId="14925" xr:uid="{23DBA7B3-AC45-4B52-A242-91ECB278FC25}"/>
    <cellStyle name="Normal 5 3 4 2 2 5 3 2 2" xfId="41099" xr:uid="{473BF705-FF7C-44D6-9EAA-14C9AA14D521}"/>
    <cellStyle name="Normal 5 3 4 2 2 5 3 3" xfId="31820" xr:uid="{703FEDAC-8BA8-431C-A444-514A7E3128F9}"/>
    <cellStyle name="Normal 5 3 4 2 2 5 3 4" xfId="23372" xr:uid="{A7D27D04-53B1-4AC4-A7D3-651E17423DC3}"/>
    <cellStyle name="Normal 5 3 4 2 2 5 4" xfId="10707" xr:uid="{F690E14B-8978-4C1C-94E6-5FC07271498C}"/>
    <cellStyle name="Normal 5 3 4 2 2 5 4 2" xfId="36882" xr:uid="{B579D4B4-4F61-432E-B281-E2474372DD32}"/>
    <cellStyle name="Normal 5 3 4 2 2 5 5" xfId="27602" xr:uid="{EF659952-7270-4F8B-ADFA-2077366E56A0}"/>
    <cellStyle name="Normal 5 3 4 2 2 5 6" xfId="19155" xr:uid="{C9868250-E62D-40D8-92C6-D851E014B08A}"/>
    <cellStyle name="Normal 5 3 4 2 2 6" xfId="2605" xr:uid="{00000000-0005-0000-0000-0000271A0000}"/>
    <cellStyle name="Normal 5 3 4 2 2 6 2" xfId="6888" xr:uid="{00000000-0005-0000-0000-0000281A0000}"/>
    <cellStyle name="Normal 5 3 4 2 2 6 2 2" xfId="15338" xr:uid="{BB09CB52-E9D0-4A8A-9B81-4D13C105BC3D}"/>
    <cellStyle name="Normal 5 3 4 2 2 6 2 2 2" xfId="41512" xr:uid="{8D76F017-6C2A-4484-B78B-DDCC97F50E2B}"/>
    <cellStyle name="Normal 5 3 4 2 2 6 2 3" xfId="32233" xr:uid="{AAA6D300-957B-4263-BD62-706387B1DC28}"/>
    <cellStyle name="Normal 5 3 4 2 2 6 2 4" xfId="23785" xr:uid="{986F57B8-B198-4174-A4D4-051F715A52C3}"/>
    <cellStyle name="Normal 5 3 4 2 2 6 3" xfId="11120" xr:uid="{58552126-4F4D-44DD-898E-46B0B398A01C}"/>
    <cellStyle name="Normal 5 3 4 2 2 6 3 2" xfId="37295" xr:uid="{F42A37F7-841D-4B55-BEA0-F479CBA73E0B}"/>
    <cellStyle name="Normal 5 3 4 2 2 6 4" xfId="28015" xr:uid="{D47015A8-CA83-418E-9B05-8AED16384BD5}"/>
    <cellStyle name="Normal 5 3 4 2 2 6 5" xfId="19568" xr:uid="{C40EF3A3-2EAE-40D8-9B7A-A6499BA03067}"/>
    <cellStyle name="Normal 5 3 4 2 2 7" xfId="4823" xr:uid="{00000000-0005-0000-0000-0000291A0000}"/>
    <cellStyle name="Normal 5 3 4 2 2 7 2" xfId="13273" xr:uid="{DAF8EA82-4D52-4A36-9880-439EDC2AAF04}"/>
    <cellStyle name="Normal 5 3 4 2 2 7 2 2" xfId="39447" xr:uid="{B2972F34-B6A4-4EF2-AA18-DC5FB6B37030}"/>
    <cellStyle name="Normal 5 3 4 2 2 7 3" xfId="30168" xr:uid="{F1D63549-1C83-4E0F-B8E7-707E2D0FB98F}"/>
    <cellStyle name="Normal 5 3 4 2 2 7 4" xfId="21720" xr:uid="{B5D43BA3-85C1-415E-AC68-BAEC6396DB48}"/>
    <cellStyle name="Normal 5 3 4 2 2 8" xfId="9055" xr:uid="{43CD097D-B478-4959-934A-DA773FF73418}"/>
    <cellStyle name="Normal 5 3 4 2 2 8 2" xfId="35230" xr:uid="{50AB07B5-D89F-40D0-AC01-5180FC02AA64}"/>
    <cellStyle name="Normal 5 3 4 2 2 9" xfId="34397" xr:uid="{3E6F229F-7939-4AAA-A95D-EC6A3C2897D9}"/>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F507A6CC-B402-4DC1-97FA-553C654E373C}"/>
    <cellStyle name="Normal 5 3 4 2 3 2 2 2 2" xfId="42004" xr:uid="{14A8021D-DF9B-4445-B25F-EBD67A15A879}"/>
    <cellStyle name="Normal 5 3 4 2 3 2 2 3" xfId="32725" xr:uid="{53E1DB27-6F26-4399-AF3E-183A5F59E05B}"/>
    <cellStyle name="Normal 5 3 4 2 3 2 2 4" xfId="24277" xr:uid="{A3CFEF43-804E-4D6E-BF5F-77E816465677}"/>
    <cellStyle name="Normal 5 3 4 2 3 2 3" xfId="11612" xr:uid="{808FF951-3A09-4466-A38B-CB8A19C49E4A}"/>
    <cellStyle name="Normal 5 3 4 2 3 2 3 2" xfId="37787" xr:uid="{0AA79888-00AC-4185-869E-F77125E18BD2}"/>
    <cellStyle name="Normal 5 3 4 2 3 2 4" xfId="28507" xr:uid="{E9516579-2E3A-4175-8D87-64E1AA0CD605}"/>
    <cellStyle name="Normal 5 3 4 2 3 2 5" xfId="20060" xr:uid="{13F68F61-2A1E-4FB8-88ED-9595BC5A8FB6}"/>
    <cellStyle name="Normal 5 3 4 2 3 3" xfId="5235" xr:uid="{00000000-0005-0000-0000-00002D1A0000}"/>
    <cellStyle name="Normal 5 3 4 2 3 3 2" xfId="13685" xr:uid="{39141E8B-1C22-4AE9-9209-B5F193592AE8}"/>
    <cellStyle name="Normal 5 3 4 2 3 3 2 2" xfId="39859" xr:uid="{A182DAE0-A27D-4580-8397-CAA5098F7133}"/>
    <cellStyle name="Normal 5 3 4 2 3 3 3" xfId="30580" xr:uid="{B4C74E4B-035D-4856-A7BD-2EB4A08EAB2B}"/>
    <cellStyle name="Normal 5 3 4 2 3 3 4" xfId="22132" xr:uid="{92F3B97F-5DED-4400-98AF-8D4DC3C54BB0}"/>
    <cellStyle name="Normal 5 3 4 2 3 4" xfId="9467" xr:uid="{38CFAB95-4420-43A8-9EFF-3963C7A58F63}"/>
    <cellStyle name="Normal 5 3 4 2 3 4 2" xfId="35642" xr:uid="{A5219CA6-1D83-4611-9C0B-9B0CB8EB97A4}"/>
    <cellStyle name="Normal 5 3 4 2 3 5" xfId="34814" xr:uid="{73AE7BBE-12EF-4070-93BA-900CA0BA1CC0}"/>
    <cellStyle name="Normal 5 3 4 2 3 6" xfId="26362" xr:uid="{46B19370-A73B-4772-AB37-5AF93A9AA95C}"/>
    <cellStyle name="Normal 5 3 4 2 3 7" xfId="17915" xr:uid="{D8574511-E8E8-488B-8E35-FDB2554C497F}"/>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69B3CDC8-1F0B-4EBD-AADB-5259917A6543}"/>
    <cellStyle name="Normal 5 3 4 2 4 2 2 2 2" xfId="42417" xr:uid="{E03865AD-E939-48AA-8CD1-DBA1C846E0F6}"/>
    <cellStyle name="Normal 5 3 4 2 4 2 2 3" xfId="33138" xr:uid="{1F1C0626-C976-42A0-B5A2-0DAA3B2DFDD6}"/>
    <cellStyle name="Normal 5 3 4 2 4 2 2 4" xfId="24690" xr:uid="{18D6A34E-4133-4652-95F6-066E0AF006F0}"/>
    <cellStyle name="Normal 5 3 4 2 4 2 3" xfId="12025" xr:uid="{651AA1B6-488C-4F50-A467-8446E3456E64}"/>
    <cellStyle name="Normal 5 3 4 2 4 2 3 2" xfId="38200" xr:uid="{6E4A45A1-8D4B-4974-B34D-AA1EA9317E50}"/>
    <cellStyle name="Normal 5 3 4 2 4 2 4" xfId="28920" xr:uid="{446B469F-87E1-4F14-BB29-71AB2281B5C0}"/>
    <cellStyle name="Normal 5 3 4 2 4 2 5" xfId="20473" xr:uid="{B5237D2D-EF79-4E34-982B-ACBFF6CCB193}"/>
    <cellStyle name="Normal 5 3 4 2 4 3" xfId="5648" xr:uid="{00000000-0005-0000-0000-0000311A0000}"/>
    <cellStyle name="Normal 5 3 4 2 4 3 2" xfId="14098" xr:uid="{3FAC5DDD-CAEE-49B2-8C86-6D9CF0945252}"/>
    <cellStyle name="Normal 5 3 4 2 4 3 2 2" xfId="40272" xr:uid="{B15F70FF-0D7F-4994-BE29-EC9492FD92F6}"/>
    <cellStyle name="Normal 5 3 4 2 4 3 3" xfId="30993" xr:uid="{48263B19-A4BB-4465-854F-DCA531359CF0}"/>
    <cellStyle name="Normal 5 3 4 2 4 3 4" xfId="22545" xr:uid="{7EC41135-7ACE-438A-8C0E-D653289F5A69}"/>
    <cellStyle name="Normal 5 3 4 2 4 4" xfId="9880" xr:uid="{D2D568A9-565E-4748-8CDB-D1E9764D6AFD}"/>
    <cellStyle name="Normal 5 3 4 2 4 4 2" xfId="36055" xr:uid="{94E800C1-CB76-4C6B-B2B2-4116ACFCAAF8}"/>
    <cellStyle name="Normal 5 3 4 2 4 5" xfId="26775" xr:uid="{AFC5CD70-B545-4AC6-9081-BCD68D2D6403}"/>
    <cellStyle name="Normal 5 3 4 2 4 6" xfId="18328" xr:uid="{850F969B-7C48-4C40-BEAF-F62B30257B24}"/>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1538F11B-C36A-402A-94E9-6AB9683B9136}"/>
    <cellStyle name="Normal 5 3 4 2 5 2 2 2 2" xfId="42830" xr:uid="{E6AC1D67-F8AA-49FA-B810-D7B5EADBE763}"/>
    <cellStyle name="Normal 5 3 4 2 5 2 2 3" xfId="33551" xr:uid="{B68FCF9A-9C5D-4EDA-A39B-D5DB416028AC}"/>
    <cellStyle name="Normal 5 3 4 2 5 2 2 4" xfId="25103" xr:uid="{A88A385A-2448-467A-BD45-B122B4349FB4}"/>
    <cellStyle name="Normal 5 3 4 2 5 2 3" xfId="12438" xr:uid="{2DED2A54-DBBF-45F8-A3DE-1C277713FDC0}"/>
    <cellStyle name="Normal 5 3 4 2 5 2 3 2" xfId="38613" xr:uid="{26EE66EB-AD44-4BB0-9843-A0C2D507D19E}"/>
    <cellStyle name="Normal 5 3 4 2 5 2 4" xfId="29333" xr:uid="{70271D33-A5C2-4EA9-84EB-7002F00BE576}"/>
    <cellStyle name="Normal 5 3 4 2 5 2 5" xfId="20886" xr:uid="{8933BB71-2036-4BBA-A64C-B026E3D89F3B}"/>
    <cellStyle name="Normal 5 3 4 2 5 3" xfId="6061" xr:uid="{00000000-0005-0000-0000-0000351A0000}"/>
    <cellStyle name="Normal 5 3 4 2 5 3 2" xfId="14511" xr:uid="{AFE7795D-ECE6-483D-A7E1-77310D5263F7}"/>
    <cellStyle name="Normal 5 3 4 2 5 3 2 2" xfId="40685" xr:uid="{A8092720-A551-4009-A2C2-F3E17DECF749}"/>
    <cellStyle name="Normal 5 3 4 2 5 3 3" xfId="31406" xr:uid="{7DFE0308-A74D-4B53-8CB6-527D7388108E}"/>
    <cellStyle name="Normal 5 3 4 2 5 3 4" xfId="22958" xr:uid="{7A9B1F9B-4718-4DB8-8299-93496C3AF498}"/>
    <cellStyle name="Normal 5 3 4 2 5 4" xfId="10293" xr:uid="{5884A915-E6F8-4710-87CF-B50FD1F647F9}"/>
    <cellStyle name="Normal 5 3 4 2 5 4 2" xfId="36468" xr:uid="{89A0C8EB-603B-45AF-85C4-7F88D9E45F7D}"/>
    <cellStyle name="Normal 5 3 4 2 5 5" xfId="27188" xr:uid="{DBC6BCE0-42EB-4A8D-A882-9DEC44478E16}"/>
    <cellStyle name="Normal 5 3 4 2 5 6" xfId="18741" xr:uid="{ABE28F21-C1CA-4798-AC92-262B97B8075C}"/>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8797D161-5F3C-48C0-8C8A-302C10F41B69}"/>
    <cellStyle name="Normal 5 3 4 2 6 2 2 2 2" xfId="43243" xr:uid="{115BF3C2-A392-4F12-835D-D7EDC09A4EC0}"/>
    <cellStyle name="Normal 5 3 4 2 6 2 2 3" xfId="33964" xr:uid="{742D1FBE-A130-4591-A453-6358D15D814A}"/>
    <cellStyle name="Normal 5 3 4 2 6 2 2 4" xfId="25516" xr:uid="{89E43E4E-DE18-4FBF-A6DE-99A9999C4933}"/>
    <cellStyle name="Normal 5 3 4 2 6 2 3" xfId="12851" xr:uid="{0206575E-768E-4CF0-ACF5-B5CFE4881843}"/>
    <cellStyle name="Normal 5 3 4 2 6 2 3 2" xfId="39026" xr:uid="{CD70CB10-A972-4FB6-A8B5-F6A0955A9A24}"/>
    <cellStyle name="Normal 5 3 4 2 6 2 4" xfId="29746" xr:uid="{0D44BE30-F076-444E-B75B-B182612FB6AF}"/>
    <cellStyle name="Normal 5 3 4 2 6 2 5" xfId="21299" xr:uid="{940245AA-989A-4E97-BE9B-6009359A997E}"/>
    <cellStyle name="Normal 5 3 4 2 6 3" xfId="6474" xr:uid="{00000000-0005-0000-0000-0000391A0000}"/>
    <cellStyle name="Normal 5 3 4 2 6 3 2" xfId="14924" xr:uid="{18A8B9DC-CC83-4BEA-83D1-C3F1613CF546}"/>
    <cellStyle name="Normal 5 3 4 2 6 3 2 2" xfId="41098" xr:uid="{1A74BA4B-DC03-4637-A378-436F850E63CB}"/>
    <cellStyle name="Normal 5 3 4 2 6 3 3" xfId="31819" xr:uid="{445D40E3-DE4B-4879-A762-EDE5B5E02685}"/>
    <cellStyle name="Normal 5 3 4 2 6 3 4" xfId="23371" xr:uid="{CD2853FD-AB65-495B-84F3-9B9D1A525BD3}"/>
    <cellStyle name="Normal 5 3 4 2 6 4" xfId="10706" xr:uid="{40ED6ECB-B4F7-4FEE-A95E-EDB3BC9FCB8B}"/>
    <cellStyle name="Normal 5 3 4 2 6 4 2" xfId="36881" xr:uid="{C4151269-FDE3-43CE-A7EB-39A2B71EE859}"/>
    <cellStyle name="Normal 5 3 4 2 6 5" xfId="27601" xr:uid="{4D1D5C0F-9F13-4DCC-9B3D-435A36E1C419}"/>
    <cellStyle name="Normal 5 3 4 2 6 6" xfId="19154" xr:uid="{753F08A9-379D-474A-971D-24DE06D64037}"/>
    <cellStyle name="Normal 5 3 4 2 7" xfId="2604" xr:uid="{00000000-0005-0000-0000-00003A1A0000}"/>
    <cellStyle name="Normal 5 3 4 2 7 2" xfId="6887" xr:uid="{00000000-0005-0000-0000-00003B1A0000}"/>
    <cellStyle name="Normal 5 3 4 2 7 2 2" xfId="15337" xr:uid="{3CE78AB4-BE51-4038-8529-62C9B4F5444C}"/>
    <cellStyle name="Normal 5 3 4 2 7 2 2 2" xfId="41511" xr:uid="{31A0DF57-C2B0-406C-8AD2-F07D995DDAEA}"/>
    <cellStyle name="Normal 5 3 4 2 7 2 3" xfId="32232" xr:uid="{3D954FA2-0EA9-4F68-BF93-F3DF8EFD9988}"/>
    <cellStyle name="Normal 5 3 4 2 7 2 4" xfId="23784" xr:uid="{70AF32FA-D868-4B18-BFF9-09ED7DF7DD56}"/>
    <cellStyle name="Normal 5 3 4 2 7 3" xfId="11119" xr:uid="{B339998E-2D01-43CD-8BF3-07EF256B5216}"/>
    <cellStyle name="Normal 5 3 4 2 7 3 2" xfId="37294" xr:uid="{F94D1B43-546E-402F-992C-663A94E21099}"/>
    <cellStyle name="Normal 5 3 4 2 7 4" xfId="28014" xr:uid="{D525DC1E-C3B3-4145-8355-2A519676FBB9}"/>
    <cellStyle name="Normal 5 3 4 2 7 5" xfId="19567" xr:uid="{E1FA7250-BBBD-4973-B200-E4BB16D9C4D9}"/>
    <cellStyle name="Normal 5 3 4 2 8" xfId="4822" xr:uid="{00000000-0005-0000-0000-00003C1A0000}"/>
    <cellStyle name="Normal 5 3 4 2 8 2" xfId="13272" xr:uid="{861A9B2A-DE1E-4110-B721-FE1761D9A5D3}"/>
    <cellStyle name="Normal 5 3 4 2 8 2 2" xfId="39446" xr:uid="{CD04FC00-AC4E-4DD9-B61D-CB4C18CD8340}"/>
    <cellStyle name="Normal 5 3 4 2 8 3" xfId="30167" xr:uid="{F55A1E0B-B65F-4C32-9409-42746649C919}"/>
    <cellStyle name="Normal 5 3 4 2 8 4" xfId="21719" xr:uid="{59DE34DF-526F-4941-8237-9A205B9E342E}"/>
    <cellStyle name="Normal 5 3 4 2 9" xfId="9054" xr:uid="{95BC595C-F524-4E28-969A-D20097C8D0B1}"/>
    <cellStyle name="Normal 5 3 4 2 9 2" xfId="35229" xr:uid="{D4F98F43-7801-4000-8973-B60CD83CA3A7}"/>
    <cellStyle name="Normal 5 3 4 3" xfId="452" xr:uid="{00000000-0005-0000-0000-00003D1A0000}"/>
    <cellStyle name="Normal 5 3 4 3 10" xfId="25951" xr:uid="{5E023230-42F4-49B6-B49E-75D4EF7EDB24}"/>
    <cellStyle name="Normal 5 3 4 3 11" xfId="17504" xr:uid="{D2355F89-1D25-45E8-9E28-A5E3B4609915}"/>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F5063A79-298A-44B8-9968-E87E3BED286E}"/>
    <cellStyle name="Normal 5 3 4 3 2 2 2 2 2" xfId="42006" xr:uid="{68AAD568-A1B3-41AF-873A-D30920C5BEAF}"/>
    <cellStyle name="Normal 5 3 4 3 2 2 2 3" xfId="32727" xr:uid="{938BDDB9-CEE5-4953-9AB3-B42AA3D2AABD}"/>
    <cellStyle name="Normal 5 3 4 3 2 2 2 4" xfId="24279" xr:uid="{BB882536-7FA2-49CE-97D9-D41506E91306}"/>
    <cellStyle name="Normal 5 3 4 3 2 2 3" xfId="11614" xr:uid="{CF53F9EA-B049-4C2D-999D-CA2CE48E0A7B}"/>
    <cellStyle name="Normal 5 3 4 3 2 2 3 2" xfId="37789" xr:uid="{20219908-E6D3-484A-8D94-BEBD4BED8360}"/>
    <cellStyle name="Normal 5 3 4 3 2 2 4" xfId="28509" xr:uid="{9FC2F385-0D96-47BB-BC5E-1CB2A27AC896}"/>
    <cellStyle name="Normal 5 3 4 3 2 2 5" xfId="20062" xr:uid="{265980E3-B444-4D1E-AEFB-FE54BCF99BBB}"/>
    <cellStyle name="Normal 5 3 4 3 2 3" xfId="5237" xr:uid="{00000000-0005-0000-0000-0000411A0000}"/>
    <cellStyle name="Normal 5 3 4 3 2 3 2" xfId="13687" xr:uid="{5B3EE925-CA24-4175-8C35-6B5525C838DB}"/>
    <cellStyle name="Normal 5 3 4 3 2 3 2 2" xfId="39861" xr:uid="{0FC545B3-6603-472E-9D3F-AE8BB2ACD395}"/>
    <cellStyle name="Normal 5 3 4 3 2 3 3" xfId="30582" xr:uid="{545F75B5-E905-4EB9-AFA1-1DDD5940BA0A}"/>
    <cellStyle name="Normal 5 3 4 3 2 3 4" xfId="22134" xr:uid="{C9228BD3-6EF9-48DB-BBFD-A7D5B7A2989A}"/>
    <cellStyle name="Normal 5 3 4 3 2 4" xfId="9469" xr:uid="{D3E098AC-5D9F-45F6-B94E-5125687E638B}"/>
    <cellStyle name="Normal 5 3 4 3 2 4 2" xfId="35644" xr:uid="{8649843E-3978-4D40-ABE8-9D21E2C9C689}"/>
    <cellStyle name="Normal 5 3 4 3 2 5" xfId="34816" xr:uid="{D838C66E-4F54-4A1E-8FF7-B26064AEB456}"/>
    <cellStyle name="Normal 5 3 4 3 2 6" xfId="26364" xr:uid="{8A4475CC-B454-4AA8-A79B-CF7C40D3C3E3}"/>
    <cellStyle name="Normal 5 3 4 3 2 7" xfId="17917" xr:uid="{728F7798-9390-4123-BC95-70A7DD44EBBE}"/>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B42EFB2D-C398-477A-AD7F-FBD99002448D}"/>
    <cellStyle name="Normal 5 3 4 3 3 2 2 2 2" xfId="42419" xr:uid="{5D3FC063-DD84-4ED7-AA17-D8DEC458CE74}"/>
    <cellStyle name="Normal 5 3 4 3 3 2 2 3" xfId="33140" xr:uid="{C95E1742-2572-497D-9D55-19EC823E4F5F}"/>
    <cellStyle name="Normal 5 3 4 3 3 2 2 4" xfId="24692" xr:uid="{E449BC96-7B84-44B2-B2A6-EF4CCBBF52DE}"/>
    <cellStyle name="Normal 5 3 4 3 3 2 3" xfId="12027" xr:uid="{A96BBB7C-A653-45FC-8978-927235512C53}"/>
    <cellStyle name="Normal 5 3 4 3 3 2 3 2" xfId="38202" xr:uid="{B7CFBE17-0609-448E-BCAB-7E45614248E8}"/>
    <cellStyle name="Normal 5 3 4 3 3 2 4" xfId="28922" xr:uid="{5F8E1648-8FBA-44B3-9225-DCB560DC742E}"/>
    <cellStyle name="Normal 5 3 4 3 3 2 5" xfId="20475" xr:uid="{4671B871-D7E0-435C-8432-DA9F90806712}"/>
    <cellStyle name="Normal 5 3 4 3 3 3" xfId="5650" xr:uid="{00000000-0005-0000-0000-0000451A0000}"/>
    <cellStyle name="Normal 5 3 4 3 3 3 2" xfId="14100" xr:uid="{F8BFAE22-0EBC-422C-95F7-F2A3A1B25AC8}"/>
    <cellStyle name="Normal 5 3 4 3 3 3 2 2" xfId="40274" xr:uid="{E7AA1054-0130-440D-AD86-61FDEBC90CD6}"/>
    <cellStyle name="Normal 5 3 4 3 3 3 3" xfId="30995" xr:uid="{D3474557-9A25-44AE-BBF1-6274BD4D5A1A}"/>
    <cellStyle name="Normal 5 3 4 3 3 3 4" xfId="22547" xr:uid="{F30EBE06-576C-4D1C-928D-CED5D3774C7D}"/>
    <cellStyle name="Normal 5 3 4 3 3 4" xfId="9882" xr:uid="{7F4D8325-0FD3-41E4-9C72-8BF075DEDDB6}"/>
    <cellStyle name="Normal 5 3 4 3 3 4 2" xfId="36057" xr:uid="{18DCC46F-73E7-4FBD-9BAE-CD5DD93CE185}"/>
    <cellStyle name="Normal 5 3 4 3 3 5" xfId="26777" xr:uid="{81C7DED3-887D-4B2B-BF93-98EDD36F5133}"/>
    <cellStyle name="Normal 5 3 4 3 3 6" xfId="18330" xr:uid="{991AFD66-B968-4FBD-B087-27302912F197}"/>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5A81C231-4E64-40BF-AC7B-0746B94B9A10}"/>
    <cellStyle name="Normal 5 3 4 3 4 2 2 2 2" xfId="42832" xr:uid="{1243FCBD-0EF9-4B71-BD70-3E8D7B0AB0CC}"/>
    <cellStyle name="Normal 5 3 4 3 4 2 2 3" xfId="33553" xr:uid="{1ACAF407-1CC9-40B5-A2B6-3B82338732C9}"/>
    <cellStyle name="Normal 5 3 4 3 4 2 2 4" xfId="25105" xr:uid="{57EFDAA8-B903-4F82-AA09-412268A3D111}"/>
    <cellStyle name="Normal 5 3 4 3 4 2 3" xfId="12440" xr:uid="{D3FEE8C9-77B1-4953-8B6A-5835A643478C}"/>
    <cellStyle name="Normal 5 3 4 3 4 2 3 2" xfId="38615" xr:uid="{C8B622DA-7AC0-43C0-89E2-D604ADD21999}"/>
    <cellStyle name="Normal 5 3 4 3 4 2 4" xfId="29335" xr:uid="{613A0820-8EEA-433B-A11D-0C75207BC64E}"/>
    <cellStyle name="Normal 5 3 4 3 4 2 5" xfId="20888" xr:uid="{02FE0855-5D28-44B9-97FC-ACB4B4833D61}"/>
    <cellStyle name="Normal 5 3 4 3 4 3" xfId="6063" xr:uid="{00000000-0005-0000-0000-0000491A0000}"/>
    <cellStyle name="Normal 5 3 4 3 4 3 2" xfId="14513" xr:uid="{4755DDC9-BB20-4D61-A2BD-A205A344E4B2}"/>
    <cellStyle name="Normal 5 3 4 3 4 3 2 2" xfId="40687" xr:uid="{BD899A22-084B-4263-B783-B1F579C955D2}"/>
    <cellStyle name="Normal 5 3 4 3 4 3 3" xfId="31408" xr:uid="{CA7A6F64-DED2-44B5-8DC8-0C752B123EE7}"/>
    <cellStyle name="Normal 5 3 4 3 4 3 4" xfId="22960" xr:uid="{87F0BEEE-3E85-447A-8DA4-C5A33A9E609E}"/>
    <cellStyle name="Normal 5 3 4 3 4 4" xfId="10295" xr:uid="{A9FDA982-F625-49C5-A8A4-CB619E88D125}"/>
    <cellStyle name="Normal 5 3 4 3 4 4 2" xfId="36470" xr:uid="{771F5417-1FDB-4A76-AC28-2D5890C72153}"/>
    <cellStyle name="Normal 5 3 4 3 4 5" xfId="27190" xr:uid="{12DA3356-9B5D-4686-A985-8EAAA0903ECF}"/>
    <cellStyle name="Normal 5 3 4 3 4 6" xfId="18743" xr:uid="{C51680B4-1FE7-41BB-A5BF-68DBD502CED3}"/>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A053BCEC-E08E-4704-8DFF-1574109BC200}"/>
    <cellStyle name="Normal 5 3 4 3 5 2 2 2 2" xfId="43245" xr:uid="{852ECB61-F53C-4A53-BE86-E195E214917A}"/>
    <cellStyle name="Normal 5 3 4 3 5 2 2 3" xfId="33966" xr:uid="{3BB23DC6-2CE0-4CB1-82AE-2408BB01AEA2}"/>
    <cellStyle name="Normal 5 3 4 3 5 2 2 4" xfId="25518" xr:uid="{7789FF3F-F018-4F73-AA6F-F2D90B292C15}"/>
    <cellStyle name="Normal 5 3 4 3 5 2 3" xfId="12853" xr:uid="{DEAA494A-D13C-4BCC-8051-8E056B8629D7}"/>
    <cellStyle name="Normal 5 3 4 3 5 2 3 2" xfId="39028" xr:uid="{5639A58A-A694-4D8A-AF5B-AAEDBA550C8B}"/>
    <cellStyle name="Normal 5 3 4 3 5 2 4" xfId="29748" xr:uid="{0833080F-C311-4F66-A600-6C37D6A7CADA}"/>
    <cellStyle name="Normal 5 3 4 3 5 2 5" xfId="21301" xr:uid="{0297C8D4-B764-41A4-BD5B-97D3E870A363}"/>
    <cellStyle name="Normal 5 3 4 3 5 3" xfId="6476" xr:uid="{00000000-0005-0000-0000-00004D1A0000}"/>
    <cellStyle name="Normal 5 3 4 3 5 3 2" xfId="14926" xr:uid="{5F3F3142-3E7D-4C5E-9217-81BAC7C34A3B}"/>
    <cellStyle name="Normal 5 3 4 3 5 3 2 2" xfId="41100" xr:uid="{9D2F516E-EF71-4B82-BF05-544C996EAF83}"/>
    <cellStyle name="Normal 5 3 4 3 5 3 3" xfId="31821" xr:uid="{1D6148D6-43F4-4128-A790-583FC21968D4}"/>
    <cellStyle name="Normal 5 3 4 3 5 3 4" xfId="23373" xr:uid="{836FD931-A43D-4562-A840-A5285841E504}"/>
    <cellStyle name="Normal 5 3 4 3 5 4" xfId="10708" xr:uid="{710F9074-093E-4BE5-8053-ED7A383C1DE5}"/>
    <cellStyle name="Normal 5 3 4 3 5 4 2" xfId="36883" xr:uid="{76D458B2-FCD6-443E-AD15-74EA2A123ADA}"/>
    <cellStyle name="Normal 5 3 4 3 5 5" xfId="27603" xr:uid="{FEC92AF4-FA0E-4919-B635-79EC628E6F20}"/>
    <cellStyle name="Normal 5 3 4 3 5 6" xfId="19156" xr:uid="{33B755E9-9FCB-4CE4-87C3-7202365FEC5E}"/>
    <cellStyle name="Normal 5 3 4 3 6" xfId="2606" xr:uid="{00000000-0005-0000-0000-00004E1A0000}"/>
    <cellStyle name="Normal 5 3 4 3 6 2" xfId="6889" xr:uid="{00000000-0005-0000-0000-00004F1A0000}"/>
    <cellStyle name="Normal 5 3 4 3 6 2 2" xfId="15339" xr:uid="{0A780B94-B667-42ED-9CAC-453C631F4602}"/>
    <cellStyle name="Normal 5 3 4 3 6 2 2 2" xfId="41513" xr:uid="{25059438-5C58-46E3-9847-DD4B3156376E}"/>
    <cellStyle name="Normal 5 3 4 3 6 2 3" xfId="32234" xr:uid="{7A2D88ED-055F-4A3C-821A-62C7F7205FDA}"/>
    <cellStyle name="Normal 5 3 4 3 6 2 4" xfId="23786" xr:uid="{15568D51-F0A4-4F0F-BF81-F91C549B4BBF}"/>
    <cellStyle name="Normal 5 3 4 3 6 3" xfId="11121" xr:uid="{F924F8C4-4B2F-4019-8285-3B3F76CC6EB7}"/>
    <cellStyle name="Normal 5 3 4 3 6 3 2" xfId="37296" xr:uid="{13E2DFBD-A601-4920-99DF-1471748F0C41}"/>
    <cellStyle name="Normal 5 3 4 3 6 4" xfId="28016" xr:uid="{53892961-0176-4D5A-A414-92E87CC37756}"/>
    <cellStyle name="Normal 5 3 4 3 6 5" xfId="19569" xr:uid="{B76567DD-6A72-42FA-8560-8353514D213E}"/>
    <cellStyle name="Normal 5 3 4 3 7" xfId="4824" xr:uid="{00000000-0005-0000-0000-0000501A0000}"/>
    <cellStyle name="Normal 5 3 4 3 7 2" xfId="13274" xr:uid="{502C3379-679B-4554-8CA9-B2B8BAD68F8A}"/>
    <cellStyle name="Normal 5 3 4 3 7 2 2" xfId="39448" xr:uid="{6493580C-922B-4C90-A87D-498257D21D20}"/>
    <cellStyle name="Normal 5 3 4 3 7 3" xfId="30169" xr:uid="{7611AE20-038F-4545-AEE2-88148F5DBDC2}"/>
    <cellStyle name="Normal 5 3 4 3 7 4" xfId="21721" xr:uid="{2FF24B9F-0B13-445C-8BA4-8294128E89B3}"/>
    <cellStyle name="Normal 5 3 4 3 8" xfId="9056" xr:uid="{EDB846D8-6788-4D23-83C0-CDAE95CED410}"/>
    <cellStyle name="Normal 5 3 4 3 8 2" xfId="35231" xr:uid="{BC997DC5-C3A6-42CD-9EAB-6E53F31A099E}"/>
    <cellStyle name="Normal 5 3 4 3 9" xfId="34398" xr:uid="{2E88D115-2024-4277-A6E6-20CE31CFE5DD}"/>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F5F46F59-E4B1-410E-B0E9-C7C6ADBB805C}"/>
    <cellStyle name="Normal 5 3 4 4 2 2 2 2" xfId="42003" xr:uid="{7E1A6FFD-51BB-4CD6-8B85-1A4465ECB7FE}"/>
    <cellStyle name="Normal 5 3 4 4 2 2 3" xfId="32724" xr:uid="{90166BD1-1A82-411E-8CCF-F3FDBC3D1172}"/>
    <cellStyle name="Normal 5 3 4 4 2 2 4" xfId="24276" xr:uid="{BCAC4A16-F893-48ED-B547-78D081E2F06C}"/>
    <cellStyle name="Normal 5 3 4 4 2 3" xfId="11611" xr:uid="{D78FFB96-CF1A-4488-9477-618151024283}"/>
    <cellStyle name="Normal 5 3 4 4 2 3 2" xfId="37786" xr:uid="{A53A3B57-F3D6-471B-97E1-9D63B239FD76}"/>
    <cellStyle name="Normal 5 3 4 4 2 4" xfId="28506" xr:uid="{AEFA2632-7B2D-44FD-8B72-3B6FD79FB77C}"/>
    <cellStyle name="Normal 5 3 4 4 2 5" xfId="20059" xr:uid="{6033C43C-88B7-4D9F-9F81-609D2996665E}"/>
    <cellStyle name="Normal 5 3 4 4 3" xfId="5234" xr:uid="{00000000-0005-0000-0000-0000541A0000}"/>
    <cellStyle name="Normal 5 3 4 4 3 2" xfId="13684" xr:uid="{C042D3E9-4FB2-4D05-B4BA-9A18BF3918F5}"/>
    <cellStyle name="Normal 5 3 4 4 3 2 2" xfId="39858" xr:uid="{7361A9D6-A8AE-44CF-BC73-FB6EEB264411}"/>
    <cellStyle name="Normal 5 3 4 4 3 3" xfId="30579" xr:uid="{BB6D90CD-0761-4D7E-AA51-D095B0329B01}"/>
    <cellStyle name="Normal 5 3 4 4 3 4" xfId="22131" xr:uid="{D97CC43C-A390-4C69-B664-461ECDA53072}"/>
    <cellStyle name="Normal 5 3 4 4 4" xfId="9466" xr:uid="{43D0A5EF-0635-4D75-AE8B-FC787DF41511}"/>
    <cellStyle name="Normal 5 3 4 4 4 2" xfId="35641" xr:uid="{730ADE60-C8F2-4B5D-877B-CE2F794661E1}"/>
    <cellStyle name="Normal 5 3 4 4 5" xfId="34813" xr:uid="{9CC1DEA9-7CCF-4ED5-A60D-A498DCD4D9E7}"/>
    <cellStyle name="Normal 5 3 4 4 6" xfId="26361" xr:uid="{4F7EDAA2-6990-4BEF-9F28-285F5037F2BB}"/>
    <cellStyle name="Normal 5 3 4 4 7" xfId="17914" xr:uid="{379D8618-2FB6-48BE-BC42-28E971A67B53}"/>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95D69868-9DF0-4E31-A993-00A5D2411B66}"/>
    <cellStyle name="Normal 5 3 4 5 2 2 2 2" xfId="42416" xr:uid="{867621D1-5565-432E-A0A8-3923FFA8D3C6}"/>
    <cellStyle name="Normal 5 3 4 5 2 2 3" xfId="33137" xr:uid="{DC9BD705-CB5A-476F-AEB3-0A6A48C58CE2}"/>
    <cellStyle name="Normal 5 3 4 5 2 2 4" xfId="24689" xr:uid="{535BA183-2A5D-4E99-98A0-C1433B1F45BA}"/>
    <cellStyle name="Normal 5 3 4 5 2 3" xfId="12024" xr:uid="{536B2FB7-3DCE-4362-A24F-41AE2D931BCC}"/>
    <cellStyle name="Normal 5 3 4 5 2 3 2" xfId="38199" xr:uid="{97EF724A-F423-4617-BC44-006BA01AF420}"/>
    <cellStyle name="Normal 5 3 4 5 2 4" xfId="28919" xr:uid="{189B441B-4ED7-43D3-898A-A561E619236C}"/>
    <cellStyle name="Normal 5 3 4 5 2 5" xfId="20472" xr:uid="{849807FC-0559-4BB4-B384-B10A9FF16A03}"/>
    <cellStyle name="Normal 5 3 4 5 3" xfId="5647" xr:uid="{00000000-0005-0000-0000-0000581A0000}"/>
    <cellStyle name="Normal 5 3 4 5 3 2" xfId="14097" xr:uid="{779002B2-BCD2-4B25-8CCB-79072BEB7991}"/>
    <cellStyle name="Normal 5 3 4 5 3 2 2" xfId="40271" xr:uid="{C0D9B46A-28B1-46C4-9750-522D0D0C796B}"/>
    <cellStyle name="Normal 5 3 4 5 3 3" xfId="30992" xr:uid="{56373F58-15D1-45B0-B5CA-CA3B3F6A91EB}"/>
    <cellStyle name="Normal 5 3 4 5 3 4" xfId="22544" xr:uid="{8216ACC7-76D4-4BED-A234-E5111F0AB361}"/>
    <cellStyle name="Normal 5 3 4 5 4" xfId="9879" xr:uid="{8E4CF136-18E1-440E-B89F-2A9A290E3087}"/>
    <cellStyle name="Normal 5 3 4 5 4 2" xfId="36054" xr:uid="{3962CC7C-24AC-4BEC-A181-F590FF1A2DAC}"/>
    <cellStyle name="Normal 5 3 4 5 5" xfId="26774" xr:uid="{944A63B7-A0FF-492E-96A1-8C11E723C644}"/>
    <cellStyle name="Normal 5 3 4 5 6" xfId="18327" xr:uid="{FB78EE27-B3B5-4A20-9B1E-7D5EA75678E1}"/>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19D78E4E-8DFB-45D0-B9FF-808BABD66C7E}"/>
    <cellStyle name="Normal 5 3 4 6 2 2 2 2" xfId="42829" xr:uid="{3600AA96-6CAC-4925-93E4-8C139C6A63BC}"/>
    <cellStyle name="Normal 5 3 4 6 2 2 3" xfId="33550" xr:uid="{9A7028E4-ABEE-4B2E-BBD4-C42BCCBA1E4C}"/>
    <cellStyle name="Normal 5 3 4 6 2 2 4" xfId="25102" xr:uid="{AA178430-7AEB-4520-B8BE-055272BAD240}"/>
    <cellStyle name="Normal 5 3 4 6 2 3" xfId="12437" xr:uid="{4F6CD48A-E8CA-476A-9AF5-4EFECCB6D485}"/>
    <cellStyle name="Normal 5 3 4 6 2 3 2" xfId="38612" xr:uid="{AFD148A4-AFAF-4CE2-8FD3-BF5CB65A4CC8}"/>
    <cellStyle name="Normal 5 3 4 6 2 4" xfId="29332" xr:uid="{E810FE09-3078-40B8-9EC7-0D89BE6AE2D0}"/>
    <cellStyle name="Normal 5 3 4 6 2 5" xfId="20885" xr:uid="{064DF8E9-DDEC-43AC-8918-8C60C848CC58}"/>
    <cellStyle name="Normal 5 3 4 6 3" xfId="6060" xr:uid="{00000000-0005-0000-0000-00005C1A0000}"/>
    <cellStyle name="Normal 5 3 4 6 3 2" xfId="14510" xr:uid="{D7AC811C-A0CC-4927-B3CF-2F59F89A8E22}"/>
    <cellStyle name="Normal 5 3 4 6 3 2 2" xfId="40684" xr:uid="{74D323BB-5EB0-486F-B32D-5D9E415215DA}"/>
    <cellStyle name="Normal 5 3 4 6 3 3" xfId="31405" xr:uid="{65A5F4B1-21B2-471D-A2F1-A1F7C7F8DEDA}"/>
    <cellStyle name="Normal 5 3 4 6 3 4" xfId="22957" xr:uid="{4C8A9728-6DB9-4234-A580-557B5C4238BA}"/>
    <cellStyle name="Normal 5 3 4 6 4" xfId="10292" xr:uid="{C0A1AF51-3F72-48BF-8DD7-5C2ADCB2DBDD}"/>
    <cellStyle name="Normal 5 3 4 6 4 2" xfId="36467" xr:uid="{B99A369C-0B3C-4099-BCAA-84EC76E8CADC}"/>
    <cellStyle name="Normal 5 3 4 6 5" xfId="27187" xr:uid="{D8A50FAF-CD15-4FBF-AA84-396EC789F5DA}"/>
    <cellStyle name="Normal 5 3 4 6 6" xfId="18740" xr:uid="{34D7342E-D7BD-42FE-AE0E-8A58C4B7BE20}"/>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D25E9AB9-35AC-4FEB-8599-6F0A260122F5}"/>
    <cellStyle name="Normal 5 3 4 7 2 2 2 2" xfId="43242" xr:uid="{058BD164-2711-4AA9-AC43-138443B8B552}"/>
    <cellStyle name="Normal 5 3 4 7 2 2 3" xfId="33963" xr:uid="{4DE1B8A2-7A28-4C8B-8648-2CB39A8F654A}"/>
    <cellStyle name="Normal 5 3 4 7 2 2 4" xfId="25515" xr:uid="{22D61FF5-8477-45F3-A268-9BDC5CF9AD30}"/>
    <cellStyle name="Normal 5 3 4 7 2 3" xfId="12850" xr:uid="{D993B242-824D-4704-ACAB-F722378DBD97}"/>
    <cellStyle name="Normal 5 3 4 7 2 3 2" xfId="39025" xr:uid="{CC968C70-332E-4CD0-934C-7904DF337E77}"/>
    <cellStyle name="Normal 5 3 4 7 2 4" xfId="29745" xr:uid="{49CA94D5-7FFB-4E2C-AF14-4BB4DCD3EF0A}"/>
    <cellStyle name="Normal 5 3 4 7 2 5" xfId="21298" xr:uid="{635B3B7F-2D99-471B-9C2C-1D2B00F0CD58}"/>
    <cellStyle name="Normal 5 3 4 7 3" xfId="6473" xr:uid="{00000000-0005-0000-0000-0000601A0000}"/>
    <cellStyle name="Normal 5 3 4 7 3 2" xfId="14923" xr:uid="{327E5198-B49D-4F46-853B-589AF974CFB7}"/>
    <cellStyle name="Normal 5 3 4 7 3 2 2" xfId="41097" xr:uid="{F4A4F339-B963-4895-B2DE-D029E23DCDC5}"/>
    <cellStyle name="Normal 5 3 4 7 3 3" xfId="31818" xr:uid="{E8DA2162-10C6-439A-8BE8-168F90676039}"/>
    <cellStyle name="Normal 5 3 4 7 3 4" xfId="23370" xr:uid="{5757CAC0-CDDC-4F76-862F-3E07F1E2B4D7}"/>
    <cellStyle name="Normal 5 3 4 7 4" xfId="10705" xr:uid="{7AD25DE3-74A2-4C98-92D8-41E44F8F5912}"/>
    <cellStyle name="Normal 5 3 4 7 4 2" xfId="36880" xr:uid="{216B7080-6EBE-4729-BFD1-C368D79F6D9F}"/>
    <cellStyle name="Normal 5 3 4 7 5" xfId="27600" xr:uid="{9A85D7D7-0180-493F-A212-C570499F8EC6}"/>
    <cellStyle name="Normal 5 3 4 7 6" xfId="19153" xr:uid="{63EF8749-811C-49DB-B442-06F5740B27B9}"/>
    <cellStyle name="Normal 5 3 4 8" xfId="2603" xr:uid="{00000000-0005-0000-0000-0000611A0000}"/>
    <cellStyle name="Normal 5 3 4 8 2" xfId="6886" xr:uid="{00000000-0005-0000-0000-0000621A0000}"/>
    <cellStyle name="Normal 5 3 4 8 2 2" xfId="15336" xr:uid="{62A47369-1494-49F5-82F2-5DDE3146E3F1}"/>
    <cellStyle name="Normal 5 3 4 8 2 2 2" xfId="41510" xr:uid="{1232E629-D82D-4006-B338-7E6F794D8756}"/>
    <cellStyle name="Normal 5 3 4 8 2 3" xfId="32231" xr:uid="{74383A5C-6B15-4E86-A57B-0CEB50393C1F}"/>
    <cellStyle name="Normal 5 3 4 8 2 4" xfId="23783" xr:uid="{5F33CDA3-5F99-4F14-B835-33FD073BED09}"/>
    <cellStyle name="Normal 5 3 4 8 3" xfId="11118" xr:uid="{29C98973-C09B-4F24-989A-12DE7355B578}"/>
    <cellStyle name="Normal 5 3 4 8 3 2" xfId="37293" xr:uid="{6303D689-B120-4443-BDB0-598E11289825}"/>
    <cellStyle name="Normal 5 3 4 8 4" xfId="28013" xr:uid="{B398A38D-1D95-42F0-ACA6-81F508D084AB}"/>
    <cellStyle name="Normal 5 3 4 8 5" xfId="19566" xr:uid="{E8489786-E0AA-4AE0-AE04-13626EE1A795}"/>
    <cellStyle name="Normal 5 3 4 9" xfId="4821" xr:uid="{00000000-0005-0000-0000-0000631A0000}"/>
    <cellStyle name="Normal 5 3 4 9 2" xfId="13271" xr:uid="{C3540A6A-97AA-4DF4-B894-F1713F18A63D}"/>
    <cellStyle name="Normal 5 3 4 9 2 2" xfId="39445" xr:uid="{0A3D1BBC-91C7-4B3A-A715-A01FB75EBCDB}"/>
    <cellStyle name="Normal 5 3 4 9 3" xfId="30166" xr:uid="{436B00E0-331D-42E2-9C08-F1BB3DFA1440}"/>
    <cellStyle name="Normal 5 3 4 9 4" xfId="21718" xr:uid="{3B128AD6-BEBA-42A2-A9B7-214577D8C2EC}"/>
    <cellStyle name="Normal 5 3 5" xfId="453" xr:uid="{00000000-0005-0000-0000-0000641A0000}"/>
    <cellStyle name="Normal 5 3 5 10" xfId="34399" xr:uid="{C13981B5-67EA-40D3-B0D3-9679007FD77B}"/>
    <cellStyle name="Normal 5 3 5 11" xfId="25952" xr:uid="{509E1519-E095-435B-8D52-114CF4173053}"/>
    <cellStyle name="Normal 5 3 5 12" xfId="17505" xr:uid="{3459A6DA-1DBB-40FF-BA5E-E3BFCCFC8AD1}"/>
    <cellStyle name="Normal 5 3 5 2" xfId="454" xr:uid="{00000000-0005-0000-0000-0000651A0000}"/>
    <cellStyle name="Normal 5 3 5 2 10" xfId="25953" xr:uid="{2068A9B3-39E3-4FB2-866F-B93F620377D8}"/>
    <cellStyle name="Normal 5 3 5 2 11" xfId="17506" xr:uid="{781DEA78-64B1-4B11-84AC-B13431020578}"/>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2C2EC505-0B33-422D-82BA-6F6FB89015BF}"/>
    <cellStyle name="Normal 5 3 5 2 2 2 2 2 2" xfId="42008" xr:uid="{CC3EC2E7-5A10-48F4-8F2D-1916491E85F7}"/>
    <cellStyle name="Normal 5 3 5 2 2 2 2 3" xfId="32729" xr:uid="{EEFBE70E-0A90-4E86-AE56-82DE7C54E8BC}"/>
    <cellStyle name="Normal 5 3 5 2 2 2 2 4" xfId="24281" xr:uid="{032BF05D-6A5C-4FB1-A88D-94EE31E0EDDF}"/>
    <cellStyle name="Normal 5 3 5 2 2 2 3" xfId="11616" xr:uid="{5E1D9E76-602F-4906-B30D-73353EFE7EE7}"/>
    <cellStyle name="Normal 5 3 5 2 2 2 3 2" xfId="37791" xr:uid="{950B5A19-CF37-459A-B07F-EF7A3355E347}"/>
    <cellStyle name="Normal 5 3 5 2 2 2 4" xfId="28511" xr:uid="{D2D6344A-2843-4AA8-86E6-C0BF944068D7}"/>
    <cellStyle name="Normal 5 3 5 2 2 2 5" xfId="20064" xr:uid="{D74C9048-329D-4014-895C-D74CC28E37F1}"/>
    <cellStyle name="Normal 5 3 5 2 2 3" xfId="5239" xr:uid="{00000000-0005-0000-0000-0000691A0000}"/>
    <cellStyle name="Normal 5 3 5 2 2 3 2" xfId="13689" xr:uid="{E80691A7-A8A3-4C7B-AA36-1ADE8F30FD74}"/>
    <cellStyle name="Normal 5 3 5 2 2 3 2 2" xfId="39863" xr:uid="{CFA4B9FA-6687-4F5B-AB08-E041DC1F6F3A}"/>
    <cellStyle name="Normal 5 3 5 2 2 3 3" xfId="30584" xr:uid="{A559E92C-E8BF-434A-B111-627A13B8132C}"/>
    <cellStyle name="Normal 5 3 5 2 2 3 4" xfId="22136" xr:uid="{180AA8CF-07AF-4762-8E20-57F2CD1286D7}"/>
    <cellStyle name="Normal 5 3 5 2 2 4" xfId="9471" xr:uid="{ECA2D4B2-53A9-4680-AE17-60FC8C430EE5}"/>
    <cellStyle name="Normal 5 3 5 2 2 4 2" xfId="35646" xr:uid="{D2835135-29C1-423C-BC6B-5055E6F14DCD}"/>
    <cellStyle name="Normal 5 3 5 2 2 5" xfId="34818" xr:uid="{983FF850-257C-41FB-BE3E-9C0E86093F4F}"/>
    <cellStyle name="Normal 5 3 5 2 2 6" xfId="26366" xr:uid="{FA83CE75-24C3-4DED-99D5-A743329E8038}"/>
    <cellStyle name="Normal 5 3 5 2 2 7" xfId="17919" xr:uid="{2DFD01F3-5B42-4AF2-9E28-E7F6CA7021C8}"/>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61CD2025-6810-40CC-B8F0-1E9D8534E67A}"/>
    <cellStyle name="Normal 5 3 5 2 3 2 2 2 2" xfId="42421" xr:uid="{9E57C068-53FA-496C-A90D-4BA615E21FD0}"/>
    <cellStyle name="Normal 5 3 5 2 3 2 2 3" xfId="33142" xr:uid="{A5C73694-0B1B-4E41-8443-70096F0351C9}"/>
    <cellStyle name="Normal 5 3 5 2 3 2 2 4" xfId="24694" xr:uid="{EAD46683-430F-4B1D-BF0F-47EB0DFCA5B9}"/>
    <cellStyle name="Normal 5 3 5 2 3 2 3" xfId="12029" xr:uid="{0DFDF1BE-399A-460F-BF64-1D4E11E67F58}"/>
    <cellStyle name="Normal 5 3 5 2 3 2 3 2" xfId="38204" xr:uid="{B63CEFFE-E486-4B3F-98D0-4DD303031CB7}"/>
    <cellStyle name="Normal 5 3 5 2 3 2 4" xfId="28924" xr:uid="{DCC68EAF-41A5-4B98-BF0D-DF2543B89DE1}"/>
    <cellStyle name="Normal 5 3 5 2 3 2 5" xfId="20477" xr:uid="{0B7675BB-BB87-4095-9427-4A68E779C4A4}"/>
    <cellStyle name="Normal 5 3 5 2 3 3" xfId="5652" xr:uid="{00000000-0005-0000-0000-00006D1A0000}"/>
    <cellStyle name="Normal 5 3 5 2 3 3 2" xfId="14102" xr:uid="{E4BCBB1D-6365-4846-87C3-A1C886DDEBD1}"/>
    <cellStyle name="Normal 5 3 5 2 3 3 2 2" xfId="40276" xr:uid="{F5127DE3-DF40-4890-8054-BA553BBADA87}"/>
    <cellStyle name="Normal 5 3 5 2 3 3 3" xfId="30997" xr:uid="{F278E618-61B3-4995-8588-06D3A29604A4}"/>
    <cellStyle name="Normal 5 3 5 2 3 3 4" xfId="22549" xr:uid="{A651E431-3E69-4714-B141-DD4CD89D1007}"/>
    <cellStyle name="Normal 5 3 5 2 3 4" xfId="9884" xr:uid="{E13C7730-33A5-4DED-8C4B-0A464692AD81}"/>
    <cellStyle name="Normal 5 3 5 2 3 4 2" xfId="36059" xr:uid="{96134ED0-7823-48BF-91D4-748D83F71B82}"/>
    <cellStyle name="Normal 5 3 5 2 3 5" xfId="26779" xr:uid="{9FA2A00B-17A0-456F-A8DA-DD518E456F85}"/>
    <cellStyle name="Normal 5 3 5 2 3 6" xfId="18332" xr:uid="{7C1C838C-E58E-45B7-AC62-04B5CC0D0C0C}"/>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1B7B2703-906F-43B1-9C66-7D5BCC4A197F}"/>
    <cellStyle name="Normal 5 3 5 2 4 2 2 2 2" xfId="42834" xr:uid="{F2DF8F99-6E53-4F95-9764-F57AB599D19E}"/>
    <cellStyle name="Normal 5 3 5 2 4 2 2 3" xfId="33555" xr:uid="{A3435BB4-0CDB-4A38-A62B-AD771925AB56}"/>
    <cellStyle name="Normal 5 3 5 2 4 2 2 4" xfId="25107" xr:uid="{95CF2ECC-78C6-4012-8461-7CD1D1297BD5}"/>
    <cellStyle name="Normal 5 3 5 2 4 2 3" xfId="12442" xr:uid="{76DA700B-A1C5-4B1C-B054-B6779A20CEFD}"/>
    <cellStyle name="Normal 5 3 5 2 4 2 3 2" xfId="38617" xr:uid="{4664DB05-DAF1-490E-917C-98E7CAE037B8}"/>
    <cellStyle name="Normal 5 3 5 2 4 2 4" xfId="29337" xr:uid="{06DAF828-D680-49A3-8807-6BA60EAD06B0}"/>
    <cellStyle name="Normal 5 3 5 2 4 2 5" xfId="20890" xr:uid="{35D363BD-D5D4-4B74-A89A-61C49DF997DE}"/>
    <cellStyle name="Normal 5 3 5 2 4 3" xfId="6065" xr:uid="{00000000-0005-0000-0000-0000711A0000}"/>
    <cellStyle name="Normal 5 3 5 2 4 3 2" xfId="14515" xr:uid="{74BEF797-734F-47AD-BBB5-3386D7E15DB8}"/>
    <cellStyle name="Normal 5 3 5 2 4 3 2 2" xfId="40689" xr:uid="{EEAA5267-BE64-42A4-9BAB-74CF31DB25D5}"/>
    <cellStyle name="Normal 5 3 5 2 4 3 3" xfId="31410" xr:uid="{7CE3DC36-6F2D-4F6E-A65C-A8DC83173ACB}"/>
    <cellStyle name="Normal 5 3 5 2 4 3 4" xfId="22962" xr:uid="{F6FF269D-8290-4905-B4AC-A9F1B2BF5AD2}"/>
    <cellStyle name="Normal 5 3 5 2 4 4" xfId="10297" xr:uid="{296CCC43-33A7-4F6A-930F-C76F0551FB43}"/>
    <cellStyle name="Normal 5 3 5 2 4 4 2" xfId="36472" xr:uid="{1BBD8526-7B10-414A-9AD3-40DA6C275B87}"/>
    <cellStyle name="Normal 5 3 5 2 4 5" xfId="27192" xr:uid="{8382AE12-D245-426D-9F76-B4B0E2B990F4}"/>
    <cellStyle name="Normal 5 3 5 2 4 6" xfId="18745" xr:uid="{E1049B32-48E9-4E08-A2FB-2F81F5E5E1E0}"/>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C67B7047-95FA-4775-BF63-D41C2AF74D08}"/>
    <cellStyle name="Normal 5 3 5 2 5 2 2 2 2" xfId="43247" xr:uid="{34B7A55C-A454-43AF-944B-CDE68E0E7A7B}"/>
    <cellStyle name="Normal 5 3 5 2 5 2 2 3" xfId="33968" xr:uid="{B6C33285-AB59-4523-BD8E-2254D220A748}"/>
    <cellStyle name="Normal 5 3 5 2 5 2 2 4" xfId="25520" xr:uid="{41C67115-AD49-4454-A753-AA10DE157509}"/>
    <cellStyle name="Normal 5 3 5 2 5 2 3" xfId="12855" xr:uid="{CD48B80A-22EC-4488-BD7B-8371C8D4D269}"/>
    <cellStyle name="Normal 5 3 5 2 5 2 3 2" xfId="39030" xr:uid="{5B706A99-075D-4796-857C-E75824F1C217}"/>
    <cellStyle name="Normal 5 3 5 2 5 2 4" xfId="29750" xr:uid="{BC99C215-77FA-4BA5-B62C-FA69DE2EA076}"/>
    <cellStyle name="Normal 5 3 5 2 5 2 5" xfId="21303" xr:uid="{0615B462-0163-49A9-9A6D-BE0C81303A1E}"/>
    <cellStyle name="Normal 5 3 5 2 5 3" xfId="6478" xr:uid="{00000000-0005-0000-0000-0000751A0000}"/>
    <cellStyle name="Normal 5 3 5 2 5 3 2" xfId="14928" xr:uid="{E65BD812-1D04-4EB8-89CC-3714EFDB7765}"/>
    <cellStyle name="Normal 5 3 5 2 5 3 2 2" xfId="41102" xr:uid="{157DA137-DF7F-4A08-A74A-CF1B2107F90E}"/>
    <cellStyle name="Normal 5 3 5 2 5 3 3" xfId="31823" xr:uid="{70133778-4E38-4241-80F6-8923D3ABEA4D}"/>
    <cellStyle name="Normal 5 3 5 2 5 3 4" xfId="23375" xr:uid="{88F43941-DB92-44BE-9274-57912C7F314B}"/>
    <cellStyle name="Normal 5 3 5 2 5 4" xfId="10710" xr:uid="{FD75654B-FD90-4D93-8102-F4B06D80F568}"/>
    <cellStyle name="Normal 5 3 5 2 5 4 2" xfId="36885" xr:uid="{82881B78-32A3-4BAD-B84E-7081E30FE688}"/>
    <cellStyle name="Normal 5 3 5 2 5 5" xfId="27605" xr:uid="{A5533260-AB54-491B-8B39-F1BDB4E629D6}"/>
    <cellStyle name="Normal 5 3 5 2 5 6" xfId="19158" xr:uid="{513E9633-9465-4EF3-A7ED-170A653279B6}"/>
    <cellStyle name="Normal 5 3 5 2 6" xfId="2608" xr:uid="{00000000-0005-0000-0000-0000761A0000}"/>
    <cellStyle name="Normal 5 3 5 2 6 2" xfId="6891" xr:uid="{00000000-0005-0000-0000-0000771A0000}"/>
    <cellStyle name="Normal 5 3 5 2 6 2 2" xfId="15341" xr:uid="{3FAA7712-F02B-4142-8299-C5487E1A056B}"/>
    <cellStyle name="Normal 5 3 5 2 6 2 2 2" xfId="41515" xr:uid="{924B0770-95E4-4292-80CE-29D45F50102D}"/>
    <cellStyle name="Normal 5 3 5 2 6 2 3" xfId="32236" xr:uid="{2916B992-45D2-49D5-B963-43A03E2E3B16}"/>
    <cellStyle name="Normal 5 3 5 2 6 2 4" xfId="23788" xr:uid="{659EB434-FAAD-48A9-8524-DEFF89F008F2}"/>
    <cellStyle name="Normal 5 3 5 2 6 3" xfId="11123" xr:uid="{2CF11BCE-43C6-4ACC-85AA-05D33B77B719}"/>
    <cellStyle name="Normal 5 3 5 2 6 3 2" xfId="37298" xr:uid="{1D5BF519-1EE5-43EF-BE8C-FE524A6A542C}"/>
    <cellStyle name="Normal 5 3 5 2 6 4" xfId="28018" xr:uid="{D667BE00-E942-4615-B3BE-0B3B6AD49567}"/>
    <cellStyle name="Normal 5 3 5 2 6 5" xfId="19571" xr:uid="{0290F0D8-8565-40FB-BD0B-010F5FD80973}"/>
    <cellStyle name="Normal 5 3 5 2 7" xfId="4826" xr:uid="{00000000-0005-0000-0000-0000781A0000}"/>
    <cellStyle name="Normal 5 3 5 2 7 2" xfId="13276" xr:uid="{881044B6-460F-4B9A-914F-A2741D19EAEA}"/>
    <cellStyle name="Normal 5 3 5 2 7 2 2" xfId="39450" xr:uid="{93BA8D88-D096-46EC-91BC-AA98444B1296}"/>
    <cellStyle name="Normal 5 3 5 2 7 3" xfId="30171" xr:uid="{06349655-3C89-4F4A-A5C3-A08B720AA538}"/>
    <cellStyle name="Normal 5 3 5 2 7 4" xfId="21723" xr:uid="{95F8E73B-9CB0-48AD-9D88-408F048B3C7E}"/>
    <cellStyle name="Normal 5 3 5 2 8" xfId="9058" xr:uid="{F641E111-66FA-47B9-8C4F-B1DED72F1947}"/>
    <cellStyle name="Normal 5 3 5 2 8 2" xfId="35233" xr:uid="{93DBC2C1-FDBB-4562-B045-9923BAB7CB99}"/>
    <cellStyle name="Normal 5 3 5 2 9" xfId="34400" xr:uid="{17854743-0544-4279-8811-690264F96419}"/>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ECF7EBFD-6869-4552-88D9-4128F6FED7F7}"/>
    <cellStyle name="Normal 5 3 5 3 2 2 2 2" xfId="42007" xr:uid="{BF86FD96-1FE6-4A7B-A098-B82AF0CCCE05}"/>
    <cellStyle name="Normal 5 3 5 3 2 2 3" xfId="32728" xr:uid="{13A712CB-BD7E-4334-9BE2-0218FC1ECE4A}"/>
    <cellStyle name="Normal 5 3 5 3 2 2 4" xfId="24280" xr:uid="{98A09204-0BF7-4A8B-AA14-0869061A6281}"/>
    <cellStyle name="Normal 5 3 5 3 2 3" xfId="11615" xr:uid="{E75FF96B-3665-49B4-A667-0A608720E506}"/>
    <cellStyle name="Normal 5 3 5 3 2 3 2" xfId="37790" xr:uid="{F281C912-BD46-4523-B123-07DEE3A9724A}"/>
    <cellStyle name="Normal 5 3 5 3 2 4" xfId="28510" xr:uid="{5CB4419E-8E76-45B4-A247-3C0D2029C3B9}"/>
    <cellStyle name="Normal 5 3 5 3 2 5" xfId="20063" xr:uid="{058FCC79-03A7-4776-98C7-6D74D4C1850F}"/>
    <cellStyle name="Normal 5 3 5 3 3" xfId="5238" xr:uid="{00000000-0005-0000-0000-00007C1A0000}"/>
    <cellStyle name="Normal 5 3 5 3 3 2" xfId="13688" xr:uid="{B2E1D096-268A-443B-8D4B-1426A06E9845}"/>
    <cellStyle name="Normal 5 3 5 3 3 2 2" xfId="39862" xr:uid="{DCB42ED0-9ECE-4F1F-8512-D4BD2494A2CC}"/>
    <cellStyle name="Normal 5 3 5 3 3 3" xfId="30583" xr:uid="{8D2A6715-3863-40FE-B9D8-EAF3118A93CB}"/>
    <cellStyle name="Normal 5 3 5 3 3 4" xfId="22135" xr:uid="{39213C42-8C49-4630-89A6-C4BB4DEE331B}"/>
    <cellStyle name="Normal 5 3 5 3 4" xfId="9470" xr:uid="{EB4E4086-C2EF-4F46-AEC6-1FFA234A4ED1}"/>
    <cellStyle name="Normal 5 3 5 3 4 2" xfId="35645" xr:uid="{091B6DF4-0BC0-461E-9A8B-884946456AB4}"/>
    <cellStyle name="Normal 5 3 5 3 5" xfId="34817" xr:uid="{25821EF6-AC4E-4510-A590-372631B33C61}"/>
    <cellStyle name="Normal 5 3 5 3 6" xfId="26365" xr:uid="{1EE31F21-5D2E-4C38-BFE0-CE6E0D5F8318}"/>
    <cellStyle name="Normal 5 3 5 3 7" xfId="17918" xr:uid="{FFD59346-4E94-49B3-818F-885643746EFE}"/>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4B400744-A2B9-43B1-83D0-3DF7A86323CC}"/>
    <cellStyle name="Normal 5 3 5 4 2 2 2 2" xfId="42420" xr:uid="{202780D9-DEBA-451E-A8FA-667841F7EFF7}"/>
    <cellStyle name="Normal 5 3 5 4 2 2 3" xfId="33141" xr:uid="{763C1129-8250-4C08-92A5-EBBFAA4F4E21}"/>
    <cellStyle name="Normal 5 3 5 4 2 2 4" xfId="24693" xr:uid="{55DD4150-C64B-4B3F-92D6-EEAC4BDBFC69}"/>
    <cellStyle name="Normal 5 3 5 4 2 3" xfId="12028" xr:uid="{44B34B99-961C-4A71-97A7-491F316B15FA}"/>
    <cellStyle name="Normal 5 3 5 4 2 3 2" xfId="38203" xr:uid="{74C2E896-95A7-404E-B4F7-BEC9A199C9E4}"/>
    <cellStyle name="Normal 5 3 5 4 2 4" xfId="28923" xr:uid="{7CC3FDC1-C2AA-4478-84AF-3AD4C0F68C64}"/>
    <cellStyle name="Normal 5 3 5 4 2 5" xfId="20476" xr:uid="{0FCBC9E0-96B8-4AD4-9665-221A9790759E}"/>
    <cellStyle name="Normal 5 3 5 4 3" xfId="5651" xr:uid="{00000000-0005-0000-0000-0000801A0000}"/>
    <cellStyle name="Normal 5 3 5 4 3 2" xfId="14101" xr:uid="{2F9C1C0C-CF18-4696-BEF6-106A80F60F08}"/>
    <cellStyle name="Normal 5 3 5 4 3 2 2" xfId="40275" xr:uid="{B86780CC-9EC7-4A81-B20D-260CCC363A8F}"/>
    <cellStyle name="Normal 5 3 5 4 3 3" xfId="30996" xr:uid="{A73020C4-2F0B-4AD2-9CC8-8434DC27FABD}"/>
    <cellStyle name="Normal 5 3 5 4 3 4" xfId="22548" xr:uid="{8F0BE745-9E57-4FF3-BB4D-4A51CD11C410}"/>
    <cellStyle name="Normal 5 3 5 4 4" xfId="9883" xr:uid="{EC400775-5700-43DA-A9BA-6141AD99DEDD}"/>
    <cellStyle name="Normal 5 3 5 4 4 2" xfId="36058" xr:uid="{8420F8F6-99C7-4BFC-8F9A-1EFA9369163A}"/>
    <cellStyle name="Normal 5 3 5 4 5" xfId="26778" xr:uid="{7D0F080F-6A55-4149-BB31-65AD4278FDC4}"/>
    <cellStyle name="Normal 5 3 5 4 6" xfId="18331" xr:uid="{5B1FF43D-046B-422D-8E1A-5AC89FDFF7CF}"/>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2775272E-2313-400A-BE77-AEB129E859BB}"/>
    <cellStyle name="Normal 5 3 5 5 2 2 2 2" xfId="42833" xr:uid="{AB1C3FEF-0D75-4B31-B38D-689C8A94605E}"/>
    <cellStyle name="Normal 5 3 5 5 2 2 3" xfId="33554" xr:uid="{B725030F-B929-49D1-A126-C60CD6C04EDD}"/>
    <cellStyle name="Normal 5 3 5 5 2 2 4" xfId="25106" xr:uid="{436C3E76-956F-4933-B86F-C59A1A9619FB}"/>
    <cellStyle name="Normal 5 3 5 5 2 3" xfId="12441" xr:uid="{E5CF056F-EACB-4678-89A1-E94394EE4DAC}"/>
    <cellStyle name="Normal 5 3 5 5 2 3 2" xfId="38616" xr:uid="{39980289-AD29-4195-8D53-96C78AE8132F}"/>
    <cellStyle name="Normal 5 3 5 5 2 4" xfId="29336" xr:uid="{69C52A22-5F40-4D7D-AB49-593E574AA25F}"/>
    <cellStyle name="Normal 5 3 5 5 2 5" xfId="20889" xr:uid="{F8FC313B-181C-45ED-8429-0051EC4BED0D}"/>
    <cellStyle name="Normal 5 3 5 5 3" xfId="6064" xr:uid="{00000000-0005-0000-0000-0000841A0000}"/>
    <cellStyle name="Normal 5 3 5 5 3 2" xfId="14514" xr:uid="{EEFF75F9-EBF7-4880-917C-1811D61279AA}"/>
    <cellStyle name="Normal 5 3 5 5 3 2 2" xfId="40688" xr:uid="{A6D16677-505B-4CD5-8BEE-57F99E33393E}"/>
    <cellStyle name="Normal 5 3 5 5 3 3" xfId="31409" xr:uid="{A2429880-C6EE-4E03-8B78-D5F192933B32}"/>
    <cellStyle name="Normal 5 3 5 5 3 4" xfId="22961" xr:uid="{02C463C4-6DFA-4CB0-B198-2826D1179504}"/>
    <cellStyle name="Normal 5 3 5 5 4" xfId="10296" xr:uid="{88480389-A793-4B3C-AC1B-67A46AF84010}"/>
    <cellStyle name="Normal 5 3 5 5 4 2" xfId="36471" xr:uid="{A2E6CE30-A2CE-4227-97D4-273F00064806}"/>
    <cellStyle name="Normal 5 3 5 5 5" xfId="27191" xr:uid="{43BCF9DF-C39E-4C1E-93E8-485F576C56A8}"/>
    <cellStyle name="Normal 5 3 5 5 6" xfId="18744" xr:uid="{EEEBE6A8-7804-44DD-961D-7425F242A99A}"/>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9D3113E7-4C52-4C00-9FC2-0F0D00CA6770}"/>
    <cellStyle name="Normal 5 3 5 6 2 2 2 2" xfId="43246" xr:uid="{1B20AE29-999A-438E-8B72-0AC24C67F6CA}"/>
    <cellStyle name="Normal 5 3 5 6 2 2 3" xfId="33967" xr:uid="{0B7371AB-D377-40EA-AD65-6552112D5DDC}"/>
    <cellStyle name="Normal 5 3 5 6 2 2 4" xfId="25519" xr:uid="{C4D23D70-3941-46DB-A846-4DD8557C3A04}"/>
    <cellStyle name="Normal 5 3 5 6 2 3" xfId="12854" xr:uid="{5E9F2F51-6020-47D9-8976-434D8B601306}"/>
    <cellStyle name="Normal 5 3 5 6 2 3 2" xfId="39029" xr:uid="{F4EB83B8-F78A-415F-889A-076F212C815D}"/>
    <cellStyle name="Normal 5 3 5 6 2 4" xfId="29749" xr:uid="{6AD16432-0998-4405-831E-C8883D75DF7E}"/>
    <cellStyle name="Normal 5 3 5 6 2 5" xfId="21302" xr:uid="{98C3F6AC-36C6-41EA-AC91-B71289BE6EAC}"/>
    <cellStyle name="Normal 5 3 5 6 3" xfId="6477" xr:uid="{00000000-0005-0000-0000-0000881A0000}"/>
    <cellStyle name="Normal 5 3 5 6 3 2" xfId="14927" xr:uid="{7A8A8132-3E83-4A08-9574-371EDEC262A3}"/>
    <cellStyle name="Normal 5 3 5 6 3 2 2" xfId="41101" xr:uid="{087C8A22-97AC-4C2A-AAA4-DA753A1DB46D}"/>
    <cellStyle name="Normal 5 3 5 6 3 3" xfId="31822" xr:uid="{CD1FB772-55A5-43ED-A92E-85EECECEDF26}"/>
    <cellStyle name="Normal 5 3 5 6 3 4" xfId="23374" xr:uid="{A259908A-D773-4423-A493-7710392AABFB}"/>
    <cellStyle name="Normal 5 3 5 6 4" xfId="10709" xr:uid="{FD52B2F0-BC9B-407E-8A95-298699766E16}"/>
    <cellStyle name="Normal 5 3 5 6 4 2" xfId="36884" xr:uid="{1A3A7995-8DB7-4640-A4DF-3FABE0C1CE55}"/>
    <cellStyle name="Normal 5 3 5 6 5" xfId="27604" xr:uid="{BED3AE54-3AFC-459A-9B44-B9EC5EA9E21A}"/>
    <cellStyle name="Normal 5 3 5 6 6" xfId="19157" xr:uid="{436A7148-FB9C-47D1-8A31-ED338AFFBE24}"/>
    <cellStyle name="Normal 5 3 5 7" xfId="2607" xr:uid="{00000000-0005-0000-0000-0000891A0000}"/>
    <cellStyle name="Normal 5 3 5 7 2" xfId="6890" xr:uid="{00000000-0005-0000-0000-00008A1A0000}"/>
    <cellStyle name="Normal 5 3 5 7 2 2" xfId="15340" xr:uid="{CFC1AEE8-DB0A-482F-BC6B-4407CF30B733}"/>
    <cellStyle name="Normal 5 3 5 7 2 2 2" xfId="41514" xr:uid="{8344A58E-8893-4A43-ABFD-B9E243D1D731}"/>
    <cellStyle name="Normal 5 3 5 7 2 3" xfId="32235" xr:uid="{2BF5A753-32D3-4861-ABE2-42D0DB692C5F}"/>
    <cellStyle name="Normal 5 3 5 7 2 4" xfId="23787" xr:uid="{51B19BC9-1936-4AE3-AD05-D9215E1C88C8}"/>
    <cellStyle name="Normal 5 3 5 7 3" xfId="11122" xr:uid="{E4933FCD-42A7-4558-9237-476A1B540037}"/>
    <cellStyle name="Normal 5 3 5 7 3 2" xfId="37297" xr:uid="{8B31ACBE-7340-470B-90F8-90779449038A}"/>
    <cellStyle name="Normal 5 3 5 7 4" xfId="28017" xr:uid="{9EF63DD1-EB77-4AF1-B491-30AE5FB0C38E}"/>
    <cellStyle name="Normal 5 3 5 7 5" xfId="19570" xr:uid="{1F572CD0-984C-4131-97D1-9108051429B7}"/>
    <cellStyle name="Normal 5 3 5 8" xfId="4825" xr:uid="{00000000-0005-0000-0000-00008B1A0000}"/>
    <cellStyle name="Normal 5 3 5 8 2" xfId="13275" xr:uid="{4D867CBC-434C-4A91-8B10-4C59BE0CA8F3}"/>
    <cellStyle name="Normal 5 3 5 8 2 2" xfId="39449" xr:uid="{E6BDE81E-3141-4C79-AB05-4D6A6B1F6CAB}"/>
    <cellStyle name="Normal 5 3 5 8 3" xfId="30170" xr:uid="{3007663A-FC85-4778-8D16-3EC3F492827E}"/>
    <cellStyle name="Normal 5 3 5 8 4" xfId="21722" xr:uid="{CF54CD55-1B62-4BF7-B997-30BF093BDC74}"/>
    <cellStyle name="Normal 5 3 5 9" xfId="9057" xr:uid="{CB5A2787-1626-4E71-8151-5FC250B76669}"/>
    <cellStyle name="Normal 5 3 5 9 2" xfId="35232" xr:uid="{B5578F1D-2580-4A03-8D34-5AB040501360}"/>
    <cellStyle name="Normal 5 3 6" xfId="455" xr:uid="{00000000-0005-0000-0000-00008C1A0000}"/>
    <cellStyle name="Normal 5 3 6 10" xfId="25954" xr:uid="{EECCBAB7-BA0E-4DFC-BA12-C49D2F8DB55D}"/>
    <cellStyle name="Normal 5 3 6 11" xfId="17507" xr:uid="{29D6EFD0-8D68-465D-BD88-F070E0D62A6B}"/>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D7069B15-5448-490E-A403-DEDAAED59176}"/>
    <cellStyle name="Normal 5 3 6 2 2 2 2 2" xfId="42009" xr:uid="{AA29E510-C334-4234-BAA3-9448B0C4B675}"/>
    <cellStyle name="Normal 5 3 6 2 2 2 3" xfId="32730" xr:uid="{8D7F3E0D-558B-4201-B704-8F85D09A7C33}"/>
    <cellStyle name="Normal 5 3 6 2 2 2 4" xfId="24282" xr:uid="{20E1C4B6-AC03-4C2A-A9D7-33BE7DE14437}"/>
    <cellStyle name="Normal 5 3 6 2 2 3" xfId="11617" xr:uid="{758C4B75-0B1C-4E7C-8C2E-C8E4A0207295}"/>
    <cellStyle name="Normal 5 3 6 2 2 3 2" xfId="37792" xr:uid="{013BF678-E14C-40CE-B5C2-43C103CD8E54}"/>
    <cellStyle name="Normal 5 3 6 2 2 4" xfId="28512" xr:uid="{54EC41EA-C2D2-47EB-A3CD-AAB674B0C1BB}"/>
    <cellStyle name="Normal 5 3 6 2 2 5" xfId="20065" xr:uid="{F2F87968-B35A-48DC-97A1-3AAE9E28FE89}"/>
    <cellStyle name="Normal 5 3 6 2 3" xfId="5240" xr:uid="{00000000-0005-0000-0000-0000901A0000}"/>
    <cellStyle name="Normal 5 3 6 2 3 2" xfId="13690" xr:uid="{6DAF9A0F-6169-4289-8E87-692CFA420A43}"/>
    <cellStyle name="Normal 5 3 6 2 3 2 2" xfId="39864" xr:uid="{CBE7F39A-19D5-4A59-902D-C37E001BE823}"/>
    <cellStyle name="Normal 5 3 6 2 3 3" xfId="30585" xr:uid="{30A9FA3E-2295-4D1D-B3B9-5AF951A3E42E}"/>
    <cellStyle name="Normal 5 3 6 2 3 4" xfId="22137" xr:uid="{B7541C87-F085-415A-90B0-C030FC8274C6}"/>
    <cellStyle name="Normal 5 3 6 2 4" xfId="9472" xr:uid="{6B97028A-9251-4F8E-A90D-A3D0CCAC2752}"/>
    <cellStyle name="Normal 5 3 6 2 4 2" xfId="35647" xr:uid="{B4964C92-FA61-46D9-B720-7B90DDD8138A}"/>
    <cellStyle name="Normal 5 3 6 2 5" xfId="34819" xr:uid="{0A159B06-FA2E-4E7D-98A4-698904387174}"/>
    <cellStyle name="Normal 5 3 6 2 6" xfId="26367" xr:uid="{9BF5699B-B3E4-40A4-B315-4B7AE7398C25}"/>
    <cellStyle name="Normal 5 3 6 2 7" xfId="17920" xr:uid="{60604358-839C-40C5-B24F-D4B38935C1F8}"/>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F90B38FA-904C-4DD6-8290-9C24A44D1AD8}"/>
    <cellStyle name="Normal 5 3 6 3 2 2 2 2" xfId="42422" xr:uid="{624F36AB-A2A8-4F84-BC61-EE7A156797EA}"/>
    <cellStyle name="Normal 5 3 6 3 2 2 3" xfId="33143" xr:uid="{CD6BDA23-44C1-49A4-917F-F9BCDAFAA5C4}"/>
    <cellStyle name="Normal 5 3 6 3 2 2 4" xfId="24695" xr:uid="{EFBCECE7-F321-42C7-8A17-5EF2D819B26B}"/>
    <cellStyle name="Normal 5 3 6 3 2 3" xfId="12030" xr:uid="{40EC7616-5E1A-4F1B-9BC1-DCBE60127646}"/>
    <cellStyle name="Normal 5 3 6 3 2 3 2" xfId="38205" xr:uid="{93778D4E-3234-4050-810A-D5707D762277}"/>
    <cellStyle name="Normal 5 3 6 3 2 4" xfId="28925" xr:uid="{362CA76D-1660-4AB1-8298-D0DC8A8E2598}"/>
    <cellStyle name="Normal 5 3 6 3 2 5" xfId="20478" xr:uid="{C48DEE94-006F-4C2D-96D0-1C3273F64938}"/>
    <cellStyle name="Normal 5 3 6 3 3" xfId="5653" xr:uid="{00000000-0005-0000-0000-0000941A0000}"/>
    <cellStyle name="Normal 5 3 6 3 3 2" xfId="14103" xr:uid="{0BCEC8BD-8FAF-479E-A2B1-8E9F7D582D30}"/>
    <cellStyle name="Normal 5 3 6 3 3 2 2" xfId="40277" xr:uid="{6DDD0F69-4992-4E76-8098-AA9D7D2E6794}"/>
    <cellStyle name="Normal 5 3 6 3 3 3" xfId="30998" xr:uid="{31C1D921-F6FC-4AE9-8802-77B63ED6961F}"/>
    <cellStyle name="Normal 5 3 6 3 3 4" xfId="22550" xr:uid="{34903C43-DD91-448E-8AAB-BC01C9795716}"/>
    <cellStyle name="Normal 5 3 6 3 4" xfId="9885" xr:uid="{1028629D-C751-4D17-8F80-FDB6C8E104A8}"/>
    <cellStyle name="Normal 5 3 6 3 4 2" xfId="36060" xr:uid="{1FC76ECE-3642-4345-8111-5588A89F2F5F}"/>
    <cellStyle name="Normal 5 3 6 3 5" xfId="26780" xr:uid="{41FF3F6B-03C3-4735-AA23-19054A71E85A}"/>
    <cellStyle name="Normal 5 3 6 3 6" xfId="18333" xr:uid="{EB9B36CD-849D-4351-9487-A9AFA44A9EB1}"/>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24DDF1C5-6811-4F96-841F-34CA3EEA9432}"/>
    <cellStyle name="Normal 5 3 6 4 2 2 2 2" xfId="42835" xr:uid="{40131953-65DF-49B4-8E3C-A62AD9799630}"/>
    <cellStyle name="Normal 5 3 6 4 2 2 3" xfId="33556" xr:uid="{25C48624-C6BD-4BDD-891C-28EDE7F5F08B}"/>
    <cellStyle name="Normal 5 3 6 4 2 2 4" xfId="25108" xr:uid="{56229015-9E23-4053-9024-E0AF6E64CBDC}"/>
    <cellStyle name="Normal 5 3 6 4 2 3" xfId="12443" xr:uid="{04A73FC7-A44D-43AC-9FBB-399E975FA5C8}"/>
    <cellStyle name="Normal 5 3 6 4 2 3 2" xfId="38618" xr:uid="{CE5D2DE6-46EC-4DE3-BAFD-4C302AE1344A}"/>
    <cellStyle name="Normal 5 3 6 4 2 4" xfId="29338" xr:uid="{FC8A227A-9C9C-462B-8C3A-020A24898C98}"/>
    <cellStyle name="Normal 5 3 6 4 2 5" xfId="20891" xr:uid="{9AF94D6C-F6A2-4AD3-9645-29DE3FC1485A}"/>
    <cellStyle name="Normal 5 3 6 4 3" xfId="6066" xr:uid="{00000000-0005-0000-0000-0000981A0000}"/>
    <cellStyle name="Normal 5 3 6 4 3 2" xfId="14516" xr:uid="{70491CA3-5C39-4184-813C-E27A55129FFE}"/>
    <cellStyle name="Normal 5 3 6 4 3 2 2" xfId="40690" xr:uid="{3AA6C886-79C2-44AA-AA4E-083E02247F70}"/>
    <cellStyle name="Normal 5 3 6 4 3 3" xfId="31411" xr:uid="{0A1C02D6-0C3F-4BA3-99DB-D744F7DA6D0F}"/>
    <cellStyle name="Normal 5 3 6 4 3 4" xfId="22963" xr:uid="{1678DBFC-999D-4CDE-AAD3-2C744A90E1A7}"/>
    <cellStyle name="Normal 5 3 6 4 4" xfId="10298" xr:uid="{86656888-2BE4-4C4C-9DF7-5C46B75170A4}"/>
    <cellStyle name="Normal 5 3 6 4 4 2" xfId="36473" xr:uid="{141F035A-E1AC-42F0-BD0F-3C9DE9F6C7E2}"/>
    <cellStyle name="Normal 5 3 6 4 5" xfId="27193" xr:uid="{C2013E95-5260-4DC4-AE86-D8853C1CEA53}"/>
    <cellStyle name="Normal 5 3 6 4 6" xfId="18746" xr:uid="{CC7A55B7-010C-442A-9A4F-4DDFA3AC410F}"/>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A36473E1-D77C-4265-95D4-B787B4C337E2}"/>
    <cellStyle name="Normal 5 3 6 5 2 2 2 2" xfId="43248" xr:uid="{BBEFCE7B-06E6-4D2F-A0A8-A6C4E3FF7E6C}"/>
    <cellStyle name="Normal 5 3 6 5 2 2 3" xfId="33969" xr:uid="{C1A6992E-FBAE-47C7-B796-F74B3CA9C937}"/>
    <cellStyle name="Normal 5 3 6 5 2 2 4" xfId="25521" xr:uid="{6CCEFC05-4969-427F-AFB2-007196DF24BF}"/>
    <cellStyle name="Normal 5 3 6 5 2 3" xfId="12856" xr:uid="{EECDB1ED-4412-4FFF-AC93-4AFB6D147464}"/>
    <cellStyle name="Normal 5 3 6 5 2 3 2" xfId="39031" xr:uid="{6F4BD10C-CBB1-419A-BA6A-4590A107534F}"/>
    <cellStyle name="Normal 5 3 6 5 2 4" xfId="29751" xr:uid="{BC47037A-75DF-4F80-849C-7ADADA8A9FB3}"/>
    <cellStyle name="Normal 5 3 6 5 2 5" xfId="21304" xr:uid="{E9BABDA2-7A6A-40D3-A853-5C741998E156}"/>
    <cellStyle name="Normal 5 3 6 5 3" xfId="6479" xr:uid="{00000000-0005-0000-0000-00009C1A0000}"/>
    <cellStyle name="Normal 5 3 6 5 3 2" xfId="14929" xr:uid="{87661D79-DA0D-417A-B6A3-B184201FBF5D}"/>
    <cellStyle name="Normal 5 3 6 5 3 2 2" xfId="41103" xr:uid="{5DCDEB0D-A729-4240-8C69-2C27548E4B07}"/>
    <cellStyle name="Normal 5 3 6 5 3 3" xfId="31824" xr:uid="{6904887C-3125-43D8-8C69-7D95755BA56C}"/>
    <cellStyle name="Normal 5 3 6 5 3 4" xfId="23376" xr:uid="{C79F2A15-DA3C-4770-84E2-CE599CEF4C28}"/>
    <cellStyle name="Normal 5 3 6 5 4" xfId="10711" xr:uid="{9895CA94-D661-4CAF-9D70-D44E6F3B736E}"/>
    <cellStyle name="Normal 5 3 6 5 4 2" xfId="36886" xr:uid="{6F273080-9735-4AE8-9DE5-658457DC4090}"/>
    <cellStyle name="Normal 5 3 6 5 5" xfId="27606" xr:uid="{F2B59934-F223-48DD-B6F7-028654454CE1}"/>
    <cellStyle name="Normal 5 3 6 5 6" xfId="19159" xr:uid="{7BEE6B50-F45E-490D-817B-6E6868E80ACF}"/>
    <cellStyle name="Normal 5 3 6 6" xfId="2609" xr:uid="{00000000-0005-0000-0000-00009D1A0000}"/>
    <cellStyle name="Normal 5 3 6 6 2" xfId="6892" xr:uid="{00000000-0005-0000-0000-00009E1A0000}"/>
    <cellStyle name="Normal 5 3 6 6 2 2" xfId="15342" xr:uid="{58DEB421-A969-4A36-92A1-BBE457EA3390}"/>
    <cellStyle name="Normal 5 3 6 6 2 2 2" xfId="41516" xr:uid="{6F4F713A-8240-431E-9777-8A9B48F46743}"/>
    <cellStyle name="Normal 5 3 6 6 2 3" xfId="32237" xr:uid="{CF63C793-C011-48FD-BC8A-421493EA8A2F}"/>
    <cellStyle name="Normal 5 3 6 6 2 4" xfId="23789" xr:uid="{9ECF1E49-9B17-40C5-8A62-2E3102EE489B}"/>
    <cellStyle name="Normal 5 3 6 6 3" xfId="11124" xr:uid="{9D35A2B9-A28F-44A8-95B7-2D6A2FDBCA77}"/>
    <cellStyle name="Normal 5 3 6 6 3 2" xfId="37299" xr:uid="{406C25A6-F025-42E4-8C27-122F2DB84FAF}"/>
    <cellStyle name="Normal 5 3 6 6 4" xfId="28019" xr:uid="{70EE5ABB-6C0D-4D56-A48C-8BE47C743FEF}"/>
    <cellStyle name="Normal 5 3 6 6 5" xfId="19572" xr:uid="{D8FFF43E-0125-4F89-85E5-5BDD0FDF5E4A}"/>
    <cellStyle name="Normal 5 3 6 7" xfId="4827" xr:uid="{00000000-0005-0000-0000-00009F1A0000}"/>
    <cellStyle name="Normal 5 3 6 7 2" xfId="13277" xr:uid="{8FA25F04-72C5-4889-B547-0EBA7CF8CC31}"/>
    <cellStyle name="Normal 5 3 6 7 2 2" xfId="39451" xr:uid="{F1FF9581-E199-4B53-B766-CA77DC65CEFC}"/>
    <cellStyle name="Normal 5 3 6 7 3" xfId="30172" xr:uid="{DEA71E8A-C8BE-4B4C-87DB-9AAFBA2BD417}"/>
    <cellStyle name="Normal 5 3 6 7 4" xfId="21724" xr:uid="{8D61992C-6DFF-4742-880B-1B5314D03D30}"/>
    <cellStyle name="Normal 5 3 6 8" xfId="9059" xr:uid="{76260916-D839-4897-A34B-50039DEFDBCB}"/>
    <cellStyle name="Normal 5 3 6 8 2" xfId="35234" xr:uid="{C44038D8-879E-44FA-9380-E5AF423822A5}"/>
    <cellStyle name="Normal 5 3 6 9" xfId="34401" xr:uid="{F96B32C8-78B1-40D1-A191-B9F28AC34E64}"/>
    <cellStyle name="Normal 5 3 7" xfId="913" xr:uid="{00000000-0005-0000-0000-0000A01A0000}"/>
    <cellStyle name="Normal 5 3 7 2" xfId="3148" xr:uid="{00000000-0005-0000-0000-0000A11A0000}"/>
    <cellStyle name="Normal 5 3 7 2 2" xfId="7370" xr:uid="{00000000-0005-0000-0000-0000A21A0000}"/>
    <cellStyle name="Normal 5 3 7 2 2 2" xfId="15820" xr:uid="{BFF6C616-EE5E-4C62-86E3-75230EA7ED6E}"/>
    <cellStyle name="Normal 5 3 7 2 2 2 2" xfId="41994" xr:uid="{35C7F1CE-9A54-4ADE-9899-A01C499407E3}"/>
    <cellStyle name="Normal 5 3 7 2 2 3" xfId="32715" xr:uid="{6036F119-3AF5-4CE7-A99E-94F24A3F89A5}"/>
    <cellStyle name="Normal 5 3 7 2 2 4" xfId="24267" xr:uid="{6BA46C5F-8E9B-43FF-BAA9-A929EB73A850}"/>
    <cellStyle name="Normal 5 3 7 2 3" xfId="11602" xr:uid="{486BF6AC-9E1E-48CF-A9FE-737741DBD0BA}"/>
    <cellStyle name="Normal 5 3 7 2 3 2" xfId="37777" xr:uid="{31644B4D-8E83-4E85-A969-EB558120814F}"/>
    <cellStyle name="Normal 5 3 7 2 4" xfId="28497" xr:uid="{FFE5C1C9-6951-4BE7-B925-0E4D322D3DE6}"/>
    <cellStyle name="Normal 5 3 7 2 5" xfId="20050" xr:uid="{2BEE98D0-BAD5-4F9F-B4FD-09C16DC48900}"/>
    <cellStyle name="Normal 5 3 7 3" xfId="5225" xr:uid="{00000000-0005-0000-0000-0000A31A0000}"/>
    <cellStyle name="Normal 5 3 7 3 2" xfId="13675" xr:uid="{CB422653-7613-424A-A675-BA750A3898AF}"/>
    <cellStyle name="Normal 5 3 7 3 2 2" xfId="39849" xr:uid="{A9FFB040-AD75-439A-BA9F-CF3E751FAE43}"/>
    <cellStyle name="Normal 5 3 7 3 3" xfId="30570" xr:uid="{E92988BC-191B-4552-A2A1-D0C6214FF2B8}"/>
    <cellStyle name="Normal 5 3 7 3 4" xfId="22122" xr:uid="{000A105D-8A25-4165-8C07-CAA9A6CDF5E6}"/>
    <cellStyle name="Normal 5 3 7 4" xfId="9457" xr:uid="{94AE3C62-B521-4B22-87D2-C4E4B4C0EEC1}"/>
    <cellStyle name="Normal 5 3 7 4 2" xfId="35632" xr:uid="{C2CCA431-9445-4B17-B0F0-B376F094645B}"/>
    <cellStyle name="Normal 5 3 7 5" xfId="34804" xr:uid="{DA68CDC3-4273-479A-8CD7-D7E7E44C877C}"/>
    <cellStyle name="Normal 5 3 7 6" xfId="26352" xr:uid="{57671834-048F-499A-8494-8075F70C3B51}"/>
    <cellStyle name="Normal 5 3 7 7" xfId="17905" xr:uid="{52EAFF86-2A47-4510-8036-BFEB11A17DA2}"/>
    <cellStyle name="Normal 5 3 8" xfId="1331" xr:uid="{00000000-0005-0000-0000-0000A41A0000}"/>
    <cellStyle name="Normal 5 3 8 2" xfId="3561" xr:uid="{00000000-0005-0000-0000-0000A51A0000}"/>
    <cellStyle name="Normal 5 3 8 2 2" xfId="7783" xr:uid="{00000000-0005-0000-0000-0000A61A0000}"/>
    <cellStyle name="Normal 5 3 8 2 2 2" xfId="16233" xr:uid="{DC17BF5B-6A47-4C37-BF65-FF7D3D2DE3CA}"/>
    <cellStyle name="Normal 5 3 8 2 2 2 2" xfId="42407" xr:uid="{8645B482-EAEA-41E0-8BB4-14D8F0DF1489}"/>
    <cellStyle name="Normal 5 3 8 2 2 3" xfId="33128" xr:uid="{1B56ABB6-1E92-45F6-86AE-B069ECB80097}"/>
    <cellStyle name="Normal 5 3 8 2 2 4" xfId="24680" xr:uid="{5128142D-A43B-4828-8DF2-7B7A1030D4AC}"/>
    <cellStyle name="Normal 5 3 8 2 3" xfId="12015" xr:uid="{4B486BBE-4250-401F-B8F1-1B291254D9F2}"/>
    <cellStyle name="Normal 5 3 8 2 3 2" xfId="38190" xr:uid="{BB836799-C71E-4736-BC98-EF254DEC6600}"/>
    <cellStyle name="Normal 5 3 8 2 4" xfId="28910" xr:uid="{49806F67-6D4A-48CF-887F-60DECF6F0936}"/>
    <cellStyle name="Normal 5 3 8 2 5" xfId="20463" xr:uid="{334B3984-80CC-4DBC-9AC7-BFCDEBF68244}"/>
    <cellStyle name="Normal 5 3 8 3" xfId="5638" xr:uid="{00000000-0005-0000-0000-0000A71A0000}"/>
    <cellStyle name="Normal 5 3 8 3 2" xfId="14088" xr:uid="{EA0A819A-5E9D-443D-BA4A-C84A8579A6E5}"/>
    <cellStyle name="Normal 5 3 8 3 2 2" xfId="40262" xr:uid="{49B98175-7ACA-4973-8A3B-112E13921C20}"/>
    <cellStyle name="Normal 5 3 8 3 3" xfId="30983" xr:uid="{98368F4F-1551-4BD5-AE49-9C799E5BE999}"/>
    <cellStyle name="Normal 5 3 8 3 4" xfId="22535" xr:uid="{C1D47CE1-44C9-4589-AC07-A9F5495CF38D}"/>
    <cellStyle name="Normal 5 3 8 4" xfId="9870" xr:uid="{1A323498-6304-40EF-A8D6-8367BC465800}"/>
    <cellStyle name="Normal 5 3 8 4 2" xfId="36045" xr:uid="{030EA9A5-F9EF-4AA2-8A87-3EC61F63A0F9}"/>
    <cellStyle name="Normal 5 3 8 5" xfId="26765" xr:uid="{0ACFEC38-9B9E-4D09-B9DF-996F40C8B8B6}"/>
    <cellStyle name="Normal 5 3 8 6" xfId="18318" xr:uid="{18644FB9-F584-4364-977D-08899D81C502}"/>
    <cellStyle name="Normal 5 3 9" xfId="1744" xr:uid="{00000000-0005-0000-0000-0000A81A0000}"/>
    <cellStyle name="Normal 5 3 9 2" xfId="3974" xr:uid="{00000000-0005-0000-0000-0000A91A0000}"/>
    <cellStyle name="Normal 5 3 9 2 2" xfId="8196" xr:uid="{00000000-0005-0000-0000-0000AA1A0000}"/>
    <cellStyle name="Normal 5 3 9 2 2 2" xfId="16646" xr:uid="{24010FC4-D382-45AE-A553-7C0A33C262AC}"/>
    <cellStyle name="Normal 5 3 9 2 2 2 2" xfId="42820" xr:uid="{4F7AF3C3-D56B-4391-ACFA-127547E94E59}"/>
    <cellStyle name="Normal 5 3 9 2 2 3" xfId="33541" xr:uid="{B23042A4-348A-40D2-9244-852C72FB90B1}"/>
    <cellStyle name="Normal 5 3 9 2 2 4" xfId="25093" xr:uid="{05AF79A8-AAAD-409C-9918-584A86AB98AD}"/>
    <cellStyle name="Normal 5 3 9 2 3" xfId="12428" xr:uid="{9574DD6C-B8FB-4875-A0F6-92CE9DF1095E}"/>
    <cellStyle name="Normal 5 3 9 2 3 2" xfId="38603" xr:uid="{D946C0C7-F584-4173-9FBC-C92CCB8C5189}"/>
    <cellStyle name="Normal 5 3 9 2 4" xfId="29323" xr:uid="{6AB1973A-3FB7-48E0-B86B-FBFB28BB2CB4}"/>
    <cellStyle name="Normal 5 3 9 2 5" xfId="20876" xr:uid="{FBFF24A7-A9C5-4093-802F-63171B1866D3}"/>
    <cellStyle name="Normal 5 3 9 3" xfId="6051" xr:uid="{00000000-0005-0000-0000-0000AB1A0000}"/>
    <cellStyle name="Normal 5 3 9 3 2" xfId="14501" xr:uid="{C3B2952B-AE13-4D7A-90C1-B24E4FF038EB}"/>
    <cellStyle name="Normal 5 3 9 3 2 2" xfId="40675" xr:uid="{FE9C540F-98CF-463D-A7BB-44C978FF0130}"/>
    <cellStyle name="Normal 5 3 9 3 3" xfId="31396" xr:uid="{D3DE8E65-1463-4E68-BFBE-7518D91AE930}"/>
    <cellStyle name="Normal 5 3 9 3 4" xfId="22948" xr:uid="{3F282D9E-FC28-4488-8590-46784A4E0D27}"/>
    <cellStyle name="Normal 5 3 9 4" xfId="10283" xr:uid="{EBDE267D-E472-4DDC-B23D-D0ACB6FC9A1C}"/>
    <cellStyle name="Normal 5 3 9 4 2" xfId="36458" xr:uid="{21E4E1FB-4C6C-4997-9DC2-EF7B08CC79DC}"/>
    <cellStyle name="Normal 5 3 9 5" xfId="27178" xr:uid="{F15C15C7-300B-4F03-9CFD-008ED56ED3DB}"/>
    <cellStyle name="Normal 5 3 9 6" xfId="18731" xr:uid="{DA6E55B3-C93B-4F0B-86CE-740B621A92AC}"/>
    <cellStyle name="Normal 5 4" xfId="456" xr:uid="{00000000-0005-0000-0000-0000AC1A0000}"/>
    <cellStyle name="Normal 5 4 10" xfId="4828" xr:uid="{00000000-0005-0000-0000-0000AD1A0000}"/>
    <cellStyle name="Normal 5 4 10 2" xfId="13278" xr:uid="{D761F405-6E69-4AA3-9BA4-ED6BFF3B1783}"/>
    <cellStyle name="Normal 5 4 10 2 2" xfId="39452" xr:uid="{93DD0863-2D89-48C6-BF68-50DDCA6DD05F}"/>
    <cellStyle name="Normal 5 4 10 3" xfId="30173" xr:uid="{65630089-D505-4B9B-8E46-959E55C3A35D}"/>
    <cellStyle name="Normal 5 4 10 4" xfId="21725" xr:uid="{B1BA08DD-23B2-4CE3-845A-1A89BC04A9EE}"/>
    <cellStyle name="Normal 5 4 11" xfId="9060" xr:uid="{1BBE704E-F41D-43FC-99B1-B0320E4BED4D}"/>
    <cellStyle name="Normal 5 4 11 2" xfId="35235" xr:uid="{9CBA72A1-B365-4668-89CD-D181C1280A41}"/>
    <cellStyle name="Normal 5 4 12" xfId="34402" xr:uid="{228CA13B-E5A7-47DA-884C-8B98FE5BB3B4}"/>
    <cellStyle name="Normal 5 4 13" xfId="25955" xr:uid="{D7494D93-C5DB-417D-9600-AB455F63B218}"/>
    <cellStyle name="Normal 5 4 14" xfId="17508" xr:uid="{C8CE1EEA-6261-4DFB-99A9-662CBA695997}"/>
    <cellStyle name="Normal 5 4 2" xfId="457" xr:uid="{00000000-0005-0000-0000-0000AE1A0000}"/>
    <cellStyle name="Normal 5 4 2 10" xfId="9061" xr:uid="{12F4F9C3-0B8A-4E73-812F-0A86A3F2B9F3}"/>
    <cellStyle name="Normal 5 4 2 10 2" xfId="35236" xr:uid="{5ACFCA76-FE11-449B-8965-A46DC6B7AB3B}"/>
    <cellStyle name="Normal 5 4 2 11" xfId="34403" xr:uid="{6959CACB-EB90-4BE5-B06E-911C49E670F5}"/>
    <cellStyle name="Normal 5 4 2 12" xfId="25956" xr:uid="{DACA8407-5A74-44D6-B863-DA641B3D87F7}"/>
    <cellStyle name="Normal 5 4 2 13" xfId="17509" xr:uid="{FDC4B112-030B-4C42-90A8-AEF550A6D3C8}"/>
    <cellStyle name="Normal 5 4 2 2" xfId="458" xr:uid="{00000000-0005-0000-0000-0000AF1A0000}"/>
    <cellStyle name="Normal 5 4 2 2 10" xfId="34404" xr:uid="{854C4588-1FF9-43E5-8724-7775E7EC3FDF}"/>
    <cellStyle name="Normal 5 4 2 2 11" xfId="25957" xr:uid="{F7C4C899-CE4F-484B-96C1-43F8DD946A64}"/>
    <cellStyle name="Normal 5 4 2 2 12" xfId="17510" xr:uid="{A8AC30E0-D7E9-48EC-BF69-279F7BE3814A}"/>
    <cellStyle name="Normal 5 4 2 2 2" xfId="459" xr:uid="{00000000-0005-0000-0000-0000B01A0000}"/>
    <cellStyle name="Normal 5 4 2 2 2 10" xfId="25958" xr:uid="{19445F8F-9077-4C69-BE46-2232A4ED47B1}"/>
    <cellStyle name="Normal 5 4 2 2 2 11" xfId="17511" xr:uid="{147A84FC-CF0F-4BDB-A0B4-3006D2079CB6}"/>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E8EB4640-41AC-42F5-B006-4D9F4DBEFE19}"/>
    <cellStyle name="Normal 5 4 2 2 2 2 2 2 2 2" xfId="42013" xr:uid="{E06C2B10-73C0-4DB6-8FB6-4D925053083A}"/>
    <cellStyle name="Normal 5 4 2 2 2 2 2 2 3" xfId="32734" xr:uid="{2033A0E9-DC17-4A44-BE75-10135B58B8EF}"/>
    <cellStyle name="Normal 5 4 2 2 2 2 2 2 4" xfId="24286" xr:uid="{7BF50ECE-1A9F-44D4-A4CF-C0BC14462190}"/>
    <cellStyle name="Normal 5 4 2 2 2 2 2 3" xfId="11621" xr:uid="{D4F05C1F-5E85-40AE-995F-BDDF765B8E4C}"/>
    <cellStyle name="Normal 5 4 2 2 2 2 2 3 2" xfId="37796" xr:uid="{74563A00-3C1B-4955-9C53-FE6BD82C4249}"/>
    <cellStyle name="Normal 5 4 2 2 2 2 2 4" xfId="28516" xr:uid="{5A645ADD-6147-46D9-9A72-EBE7C36530D5}"/>
    <cellStyle name="Normal 5 4 2 2 2 2 2 5" xfId="20069" xr:uid="{4CC9669E-B1EB-4168-9A91-F4DCA9FCA0E1}"/>
    <cellStyle name="Normal 5 4 2 2 2 2 3" xfId="5244" xr:uid="{00000000-0005-0000-0000-0000B41A0000}"/>
    <cellStyle name="Normal 5 4 2 2 2 2 3 2" xfId="13694" xr:uid="{0AD22FD5-559A-4E16-903F-6A0B50F6AEB1}"/>
    <cellStyle name="Normal 5 4 2 2 2 2 3 2 2" xfId="39868" xr:uid="{109D6535-7EDA-4DB7-8676-5FCE466FBF0D}"/>
    <cellStyle name="Normal 5 4 2 2 2 2 3 3" xfId="30589" xr:uid="{A01DB67C-6508-433B-9574-5E5FCD48D554}"/>
    <cellStyle name="Normal 5 4 2 2 2 2 3 4" xfId="22141" xr:uid="{130F0AD1-C6F2-4AF8-B3A9-A2FDE977C030}"/>
    <cellStyle name="Normal 5 4 2 2 2 2 4" xfId="9476" xr:uid="{8B385C2D-D753-478C-AA2C-2B6C9A725DF5}"/>
    <cellStyle name="Normal 5 4 2 2 2 2 4 2" xfId="35651" xr:uid="{14C22F5F-BCE1-45ED-AC1A-0BFC266451DA}"/>
    <cellStyle name="Normal 5 4 2 2 2 2 5" xfId="34823" xr:uid="{ED30D066-F9AB-4A75-8540-6023FE56E6F9}"/>
    <cellStyle name="Normal 5 4 2 2 2 2 6" xfId="26371" xr:uid="{DF8205CC-360F-4C49-8E33-368137A858D8}"/>
    <cellStyle name="Normal 5 4 2 2 2 2 7" xfId="17924" xr:uid="{4001C510-D715-43F0-A66C-874A2EAE66B4}"/>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04E4DCAC-97F6-46AA-9A49-C76162457AE4}"/>
    <cellStyle name="Normal 5 4 2 2 2 3 2 2 2 2" xfId="42426" xr:uid="{FE61BFC9-D733-4555-8515-3975CB120E4C}"/>
    <cellStyle name="Normal 5 4 2 2 2 3 2 2 3" xfId="33147" xr:uid="{C86A9AA1-F69B-423A-8182-7B97A0280C8C}"/>
    <cellStyle name="Normal 5 4 2 2 2 3 2 2 4" xfId="24699" xr:uid="{A42285B6-75C8-4FF1-AF4E-18CA281A8EBD}"/>
    <cellStyle name="Normal 5 4 2 2 2 3 2 3" xfId="12034" xr:uid="{BEB8FC81-EFB1-4BFD-B8A5-8BE5E9482572}"/>
    <cellStyle name="Normal 5 4 2 2 2 3 2 3 2" xfId="38209" xr:uid="{C0F89610-ED41-40FF-8EEE-06EEEABB7E2B}"/>
    <cellStyle name="Normal 5 4 2 2 2 3 2 4" xfId="28929" xr:uid="{B8036F94-6DF6-4E6C-A98A-0BCDA512DFF8}"/>
    <cellStyle name="Normal 5 4 2 2 2 3 2 5" xfId="20482" xr:uid="{EE6A0F83-43C6-4644-93F3-9A299A7BC925}"/>
    <cellStyle name="Normal 5 4 2 2 2 3 3" xfId="5657" xr:uid="{00000000-0005-0000-0000-0000B81A0000}"/>
    <cellStyle name="Normal 5 4 2 2 2 3 3 2" xfId="14107" xr:uid="{13F1016C-D8CC-436C-B94E-598AB14B4E2F}"/>
    <cellStyle name="Normal 5 4 2 2 2 3 3 2 2" xfId="40281" xr:uid="{75F61175-4720-47F2-9D2D-9661AC36831B}"/>
    <cellStyle name="Normal 5 4 2 2 2 3 3 3" xfId="31002" xr:uid="{E2DFDE89-D10A-4D0A-8F18-879DB2CB04EC}"/>
    <cellStyle name="Normal 5 4 2 2 2 3 3 4" xfId="22554" xr:uid="{017A74DC-4D29-40B5-A6DF-CE30C62BC1BB}"/>
    <cellStyle name="Normal 5 4 2 2 2 3 4" xfId="9889" xr:uid="{A4141799-2974-45F1-9F05-46AFCEFFC718}"/>
    <cellStyle name="Normal 5 4 2 2 2 3 4 2" xfId="36064" xr:uid="{81F2D08C-C6DA-4A49-B997-7EB5CFED6149}"/>
    <cellStyle name="Normal 5 4 2 2 2 3 5" xfId="26784" xr:uid="{59738EFA-1D9E-46F3-8191-F5CA6501DF38}"/>
    <cellStyle name="Normal 5 4 2 2 2 3 6" xfId="18337" xr:uid="{21E463EA-A387-41C6-B155-731AB7EB8698}"/>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F8B7D34E-0AFB-42BD-B83D-E06E700386F4}"/>
    <cellStyle name="Normal 5 4 2 2 2 4 2 2 2 2" xfId="42839" xr:uid="{DCDD8A34-475C-4DE0-BDE3-97E15AD88443}"/>
    <cellStyle name="Normal 5 4 2 2 2 4 2 2 3" xfId="33560" xr:uid="{C6674177-72E2-4034-9F00-02015D205307}"/>
    <cellStyle name="Normal 5 4 2 2 2 4 2 2 4" xfId="25112" xr:uid="{28B07FA6-6A61-4F28-981A-AF548C12D2F2}"/>
    <cellStyle name="Normal 5 4 2 2 2 4 2 3" xfId="12447" xr:uid="{615319D7-1D1E-478D-9395-8B8D55F06F1A}"/>
    <cellStyle name="Normal 5 4 2 2 2 4 2 3 2" xfId="38622" xr:uid="{1D681327-24DF-4B0C-B594-8A74C7739D80}"/>
    <cellStyle name="Normal 5 4 2 2 2 4 2 4" xfId="29342" xr:uid="{8E88D5FB-13E8-4F55-AE92-B1F1833FE940}"/>
    <cellStyle name="Normal 5 4 2 2 2 4 2 5" xfId="20895" xr:uid="{8434189A-AC4E-4C74-9C7F-A94D0F9E7D0B}"/>
    <cellStyle name="Normal 5 4 2 2 2 4 3" xfId="6070" xr:uid="{00000000-0005-0000-0000-0000BC1A0000}"/>
    <cellStyle name="Normal 5 4 2 2 2 4 3 2" xfId="14520" xr:uid="{93691E34-789B-4D57-A95C-DBBEC3C4E90A}"/>
    <cellStyle name="Normal 5 4 2 2 2 4 3 2 2" xfId="40694" xr:uid="{371EEBB8-E2FB-47B3-9289-48AA523C7B8F}"/>
    <cellStyle name="Normal 5 4 2 2 2 4 3 3" xfId="31415" xr:uid="{CC656C4F-7281-4D38-8A52-30A9408C391F}"/>
    <cellStyle name="Normal 5 4 2 2 2 4 3 4" xfId="22967" xr:uid="{6E950A4A-EED1-40D1-841C-08DDB433AD77}"/>
    <cellStyle name="Normal 5 4 2 2 2 4 4" xfId="10302" xr:uid="{17C090F3-95F2-43A4-9EE1-222AE91D41D1}"/>
    <cellStyle name="Normal 5 4 2 2 2 4 4 2" xfId="36477" xr:uid="{3E3DB09E-4E65-4D6C-BFAB-C58E3F53F24A}"/>
    <cellStyle name="Normal 5 4 2 2 2 4 5" xfId="27197" xr:uid="{98496401-27EF-49C5-8452-F13F2B9D8ED8}"/>
    <cellStyle name="Normal 5 4 2 2 2 4 6" xfId="18750" xr:uid="{B9155373-907C-4DC4-95AE-61E8359D99F4}"/>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09A741BF-977C-43D2-961E-4E17D3B98D85}"/>
    <cellStyle name="Normal 5 4 2 2 2 5 2 2 2 2" xfId="43252" xr:uid="{83F5AAB4-D628-4023-B6D3-4CCB85862340}"/>
    <cellStyle name="Normal 5 4 2 2 2 5 2 2 3" xfId="33973" xr:uid="{D6801FB8-C818-4AF3-9FE7-0436EB7B7694}"/>
    <cellStyle name="Normal 5 4 2 2 2 5 2 2 4" xfId="25525" xr:uid="{42A35C77-BD73-442B-9581-B6F4374C85E3}"/>
    <cellStyle name="Normal 5 4 2 2 2 5 2 3" xfId="12860" xr:uid="{DE9FA5AC-630A-4744-B966-B70D25753DF6}"/>
    <cellStyle name="Normal 5 4 2 2 2 5 2 3 2" xfId="39035" xr:uid="{71016538-99A0-40FE-92A4-362FECE1B8E7}"/>
    <cellStyle name="Normal 5 4 2 2 2 5 2 4" xfId="29755" xr:uid="{FA648C8C-7757-48E7-B9B0-77309F5A211C}"/>
    <cellStyle name="Normal 5 4 2 2 2 5 2 5" xfId="21308" xr:uid="{78C0F80F-F8DC-482F-999D-502781DEC09A}"/>
    <cellStyle name="Normal 5 4 2 2 2 5 3" xfId="6483" xr:uid="{00000000-0005-0000-0000-0000C01A0000}"/>
    <cellStyle name="Normal 5 4 2 2 2 5 3 2" xfId="14933" xr:uid="{B2E48563-16BB-4040-A257-8553B9C30398}"/>
    <cellStyle name="Normal 5 4 2 2 2 5 3 2 2" xfId="41107" xr:uid="{CD9E3C79-5A09-4057-9739-60315ADC161C}"/>
    <cellStyle name="Normal 5 4 2 2 2 5 3 3" xfId="31828" xr:uid="{5FC6B039-2296-4C92-9579-CE0AC1C1FB0E}"/>
    <cellStyle name="Normal 5 4 2 2 2 5 3 4" xfId="23380" xr:uid="{DE161FA4-FC72-4976-B3C5-A48F3B938674}"/>
    <cellStyle name="Normal 5 4 2 2 2 5 4" xfId="10715" xr:uid="{9E37F814-B43D-463F-8ED8-B33368723033}"/>
    <cellStyle name="Normal 5 4 2 2 2 5 4 2" xfId="36890" xr:uid="{C40B5576-5F40-4E6C-94E3-771B2126F3D6}"/>
    <cellStyle name="Normal 5 4 2 2 2 5 5" xfId="27610" xr:uid="{20F42A80-A1A1-421E-A377-0F84D45D3EAC}"/>
    <cellStyle name="Normal 5 4 2 2 2 5 6" xfId="19163" xr:uid="{503744B7-838A-461A-BE4D-A32E9694E43E}"/>
    <cellStyle name="Normal 5 4 2 2 2 6" xfId="2613" xr:uid="{00000000-0005-0000-0000-0000C11A0000}"/>
    <cellStyle name="Normal 5 4 2 2 2 6 2" xfId="6896" xr:uid="{00000000-0005-0000-0000-0000C21A0000}"/>
    <cellStyle name="Normal 5 4 2 2 2 6 2 2" xfId="15346" xr:uid="{16395A14-AF8C-42FB-924F-5C59C48ABB0B}"/>
    <cellStyle name="Normal 5 4 2 2 2 6 2 2 2" xfId="41520" xr:uid="{1292ECAE-3176-4B4B-B84F-E47233DA946E}"/>
    <cellStyle name="Normal 5 4 2 2 2 6 2 3" xfId="32241" xr:uid="{C0F556C6-B4A3-4C10-BB5C-D7C928138226}"/>
    <cellStyle name="Normal 5 4 2 2 2 6 2 4" xfId="23793" xr:uid="{A9FF6D9A-AD50-4DFD-8B01-3BEB3CE8C8B9}"/>
    <cellStyle name="Normal 5 4 2 2 2 6 3" xfId="11128" xr:uid="{D4EA2EBF-E0DF-453D-8123-F12DECE1209E}"/>
    <cellStyle name="Normal 5 4 2 2 2 6 3 2" xfId="37303" xr:uid="{29B90619-0AC2-45EC-8B71-5443D485782A}"/>
    <cellStyle name="Normal 5 4 2 2 2 6 4" xfId="28023" xr:uid="{5A0E9779-B7EB-45A2-8C53-93D5D96E5F3B}"/>
    <cellStyle name="Normal 5 4 2 2 2 6 5" xfId="19576" xr:uid="{432F133F-0EB7-4DE8-A3CE-D1EB2D7CB490}"/>
    <cellStyle name="Normal 5 4 2 2 2 7" xfId="4831" xr:uid="{00000000-0005-0000-0000-0000C31A0000}"/>
    <cellStyle name="Normal 5 4 2 2 2 7 2" xfId="13281" xr:uid="{B29BC225-89A2-47B8-8FF5-DFFE9F4E0F60}"/>
    <cellStyle name="Normal 5 4 2 2 2 7 2 2" xfId="39455" xr:uid="{CAB5D1D9-F544-4433-A4BC-1BBC48BE28A6}"/>
    <cellStyle name="Normal 5 4 2 2 2 7 3" xfId="30176" xr:uid="{0E755941-A975-46D2-AA74-5782CD69E532}"/>
    <cellStyle name="Normal 5 4 2 2 2 7 4" xfId="21728" xr:uid="{DBE069B8-AD7B-4A91-B1EF-1AEDD6AB3139}"/>
    <cellStyle name="Normal 5 4 2 2 2 8" xfId="9063" xr:uid="{B4A92790-6EE5-4C92-AFC0-7FC805A26104}"/>
    <cellStyle name="Normal 5 4 2 2 2 8 2" xfId="35238" xr:uid="{C19C0DDB-833C-4475-ABF3-052CCC940850}"/>
    <cellStyle name="Normal 5 4 2 2 2 9" xfId="34405" xr:uid="{DF8DCA3F-EB4E-41C5-A593-FE44A3BB62C2}"/>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D2CDD81E-6517-4AD6-8781-DB2994BDBA30}"/>
    <cellStyle name="Normal 5 4 2 2 3 2 2 2 2" xfId="42012" xr:uid="{5BDC00B5-29C6-4E91-A96C-9D4E18B78D50}"/>
    <cellStyle name="Normal 5 4 2 2 3 2 2 3" xfId="32733" xr:uid="{DF0F4568-CC4D-4B7F-AA2C-FA3FCF794707}"/>
    <cellStyle name="Normal 5 4 2 2 3 2 2 4" xfId="24285" xr:uid="{D2514B22-9724-4964-B9F3-77D37BDAE31E}"/>
    <cellStyle name="Normal 5 4 2 2 3 2 3" xfId="11620" xr:uid="{F23A8F30-F4E2-48E1-9FE6-886FA4E1AF95}"/>
    <cellStyle name="Normal 5 4 2 2 3 2 3 2" xfId="37795" xr:uid="{2E8E2C3A-DCDE-4AE0-B29C-4826F6D6903C}"/>
    <cellStyle name="Normal 5 4 2 2 3 2 4" xfId="28515" xr:uid="{FBA4F861-A436-4F40-AF4A-176C9457250C}"/>
    <cellStyle name="Normal 5 4 2 2 3 2 5" xfId="20068" xr:uid="{8FCA7DE7-8CAD-4AB6-9DA6-33F9BA93DB07}"/>
    <cellStyle name="Normal 5 4 2 2 3 3" xfId="5243" xr:uid="{00000000-0005-0000-0000-0000C71A0000}"/>
    <cellStyle name="Normal 5 4 2 2 3 3 2" xfId="13693" xr:uid="{00A76ED5-0D44-4071-BCB8-6C625910ADF8}"/>
    <cellStyle name="Normal 5 4 2 2 3 3 2 2" xfId="39867" xr:uid="{DCAD654B-82F3-43F4-BE25-6675C16FCAE7}"/>
    <cellStyle name="Normal 5 4 2 2 3 3 3" xfId="30588" xr:uid="{8D85A517-6B8B-47B6-AC75-FF27B192AA4E}"/>
    <cellStyle name="Normal 5 4 2 2 3 3 4" xfId="22140" xr:uid="{BA5491BE-2383-4D84-A257-68582C78B7A3}"/>
    <cellStyle name="Normal 5 4 2 2 3 4" xfId="9475" xr:uid="{46F9059D-F3A7-4CEB-ADFC-7A144745BF46}"/>
    <cellStyle name="Normal 5 4 2 2 3 4 2" xfId="35650" xr:uid="{66E72641-5346-4D5A-8920-2F15B59CB4A4}"/>
    <cellStyle name="Normal 5 4 2 2 3 5" xfId="34822" xr:uid="{F8F8B59C-133C-452F-8A7E-8A2072EB2A07}"/>
    <cellStyle name="Normal 5 4 2 2 3 6" xfId="26370" xr:uid="{2CD99621-AFD7-4AA4-B6F6-8BC9028D76A8}"/>
    <cellStyle name="Normal 5 4 2 2 3 7" xfId="17923" xr:uid="{D607D713-40CF-4730-A6A7-1C1B7B1FD301}"/>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25FA88BB-4582-4144-8989-128C952F7E0F}"/>
    <cellStyle name="Normal 5 4 2 2 4 2 2 2 2" xfId="42425" xr:uid="{58BFF1B5-4090-4DF2-8CE1-47373DD536C0}"/>
    <cellStyle name="Normal 5 4 2 2 4 2 2 3" xfId="33146" xr:uid="{28C8FBA9-E3B7-430C-8158-94AD97859C7F}"/>
    <cellStyle name="Normal 5 4 2 2 4 2 2 4" xfId="24698" xr:uid="{55DB252E-9BFA-4389-9C9F-2ECB0FF63D8F}"/>
    <cellStyle name="Normal 5 4 2 2 4 2 3" xfId="12033" xr:uid="{AE1DF390-874A-437F-9F4A-72DF40FF6FEB}"/>
    <cellStyle name="Normal 5 4 2 2 4 2 3 2" xfId="38208" xr:uid="{EF269B7B-DFF0-423A-B495-FC474C6527FB}"/>
    <cellStyle name="Normal 5 4 2 2 4 2 4" xfId="28928" xr:uid="{6AF386DB-9136-41BE-8023-B4F86485C486}"/>
    <cellStyle name="Normal 5 4 2 2 4 2 5" xfId="20481" xr:uid="{FC88BDDC-A942-4F26-A6EF-04C6C56FB340}"/>
    <cellStyle name="Normal 5 4 2 2 4 3" xfId="5656" xr:uid="{00000000-0005-0000-0000-0000CB1A0000}"/>
    <cellStyle name="Normal 5 4 2 2 4 3 2" xfId="14106" xr:uid="{DACFDEFE-A1E8-41F7-98CE-ADBE5C6FDC1D}"/>
    <cellStyle name="Normal 5 4 2 2 4 3 2 2" xfId="40280" xr:uid="{AFF96DA9-5171-41FA-8FC0-72C4C9F8985D}"/>
    <cellStyle name="Normal 5 4 2 2 4 3 3" xfId="31001" xr:uid="{D237B4A1-EE72-4279-AA8D-CAB6ECD14B32}"/>
    <cellStyle name="Normal 5 4 2 2 4 3 4" xfId="22553" xr:uid="{864A6F2B-FC0A-40D9-B4ED-BBC874C5C34F}"/>
    <cellStyle name="Normal 5 4 2 2 4 4" xfId="9888" xr:uid="{5C335417-5096-41E8-9646-15C7EA92A5A1}"/>
    <cellStyle name="Normal 5 4 2 2 4 4 2" xfId="36063" xr:uid="{2255E9F1-AB02-4DE3-811B-90C4C8398D4E}"/>
    <cellStyle name="Normal 5 4 2 2 4 5" xfId="26783" xr:uid="{A1C4CDCF-53BD-4D31-A476-3197BF9795D7}"/>
    <cellStyle name="Normal 5 4 2 2 4 6" xfId="18336" xr:uid="{268CF50A-96DE-4DD5-8A9A-0E31650B926D}"/>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D7CEA6E0-76A9-41E8-8E4E-ABE6045E6DC0}"/>
    <cellStyle name="Normal 5 4 2 2 5 2 2 2 2" xfId="42838" xr:uid="{F7261E01-E714-4035-ADF2-A8B1C97C8966}"/>
    <cellStyle name="Normal 5 4 2 2 5 2 2 3" xfId="33559" xr:uid="{B7A298C1-8CFA-46B3-ADBA-2D06E321A0F5}"/>
    <cellStyle name="Normal 5 4 2 2 5 2 2 4" xfId="25111" xr:uid="{3A0309A5-B0B3-4978-B7FC-34C05EDF0A23}"/>
    <cellStyle name="Normal 5 4 2 2 5 2 3" xfId="12446" xr:uid="{C499A52E-32F6-479C-A806-530CB90778C3}"/>
    <cellStyle name="Normal 5 4 2 2 5 2 3 2" xfId="38621" xr:uid="{7CB57622-BC13-4DBA-A3A1-3109D6B80C50}"/>
    <cellStyle name="Normal 5 4 2 2 5 2 4" xfId="29341" xr:uid="{394FF1D2-BAA4-4D47-A87E-88EF59D4F67E}"/>
    <cellStyle name="Normal 5 4 2 2 5 2 5" xfId="20894" xr:uid="{272DD52F-34E8-4475-BA26-68E794AEF942}"/>
    <cellStyle name="Normal 5 4 2 2 5 3" xfId="6069" xr:uid="{00000000-0005-0000-0000-0000CF1A0000}"/>
    <cellStyle name="Normal 5 4 2 2 5 3 2" xfId="14519" xr:uid="{52162460-FF7B-4B57-9105-8ED2B4AADA83}"/>
    <cellStyle name="Normal 5 4 2 2 5 3 2 2" xfId="40693" xr:uid="{FAB6E0BF-21C1-4991-9CF8-6438EACBF56F}"/>
    <cellStyle name="Normal 5 4 2 2 5 3 3" xfId="31414" xr:uid="{1FA9CA9A-892E-42C3-A0CE-97574CE81AA8}"/>
    <cellStyle name="Normal 5 4 2 2 5 3 4" xfId="22966" xr:uid="{22633163-504A-4633-8953-CE2380D237E3}"/>
    <cellStyle name="Normal 5 4 2 2 5 4" xfId="10301" xr:uid="{8958F44D-C129-4AB4-9B50-53A3F51A7417}"/>
    <cellStyle name="Normal 5 4 2 2 5 4 2" xfId="36476" xr:uid="{DB103F51-E5A9-470A-9396-C3373A6BC332}"/>
    <cellStyle name="Normal 5 4 2 2 5 5" xfId="27196" xr:uid="{6B9AA1AF-CF85-4B15-8CF8-9B1233F4380F}"/>
    <cellStyle name="Normal 5 4 2 2 5 6" xfId="18749" xr:uid="{895EB2A8-AB3B-4B81-B8FA-C7923C55CDB6}"/>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B2A6334D-6D10-46CF-BBF3-1E694603A4ED}"/>
    <cellStyle name="Normal 5 4 2 2 6 2 2 2 2" xfId="43251" xr:uid="{8A81E1D0-F2E0-46BB-8329-5FCB7684E16C}"/>
    <cellStyle name="Normal 5 4 2 2 6 2 2 3" xfId="33972" xr:uid="{5B69694F-B6AC-45F6-9C14-D117D228ED9C}"/>
    <cellStyle name="Normal 5 4 2 2 6 2 2 4" xfId="25524" xr:uid="{1FCFA9F0-3064-4246-ABC8-3DC533E68C7E}"/>
    <cellStyle name="Normal 5 4 2 2 6 2 3" xfId="12859" xr:uid="{811BE1EF-16CC-4533-BB98-17D6CE2C2B79}"/>
    <cellStyle name="Normal 5 4 2 2 6 2 3 2" xfId="39034" xr:uid="{6DE68A5A-C2F1-4AF9-8A33-64DCB759E2AD}"/>
    <cellStyle name="Normal 5 4 2 2 6 2 4" xfId="29754" xr:uid="{9B24952F-C94E-47E6-852C-034CFCEC095A}"/>
    <cellStyle name="Normal 5 4 2 2 6 2 5" xfId="21307" xr:uid="{A6B53920-1A61-48BB-88FB-20FC47C84062}"/>
    <cellStyle name="Normal 5 4 2 2 6 3" xfId="6482" xr:uid="{00000000-0005-0000-0000-0000D31A0000}"/>
    <cellStyle name="Normal 5 4 2 2 6 3 2" xfId="14932" xr:uid="{23075EE2-4F3B-44E1-AC02-D806BCD42DF0}"/>
    <cellStyle name="Normal 5 4 2 2 6 3 2 2" xfId="41106" xr:uid="{D26C6EC2-52B5-4393-936C-659F8C0BC344}"/>
    <cellStyle name="Normal 5 4 2 2 6 3 3" xfId="31827" xr:uid="{79ED0684-846C-4F3A-92EF-57166173A5EF}"/>
    <cellStyle name="Normal 5 4 2 2 6 3 4" xfId="23379" xr:uid="{F35DB971-83A1-4915-8661-8B5894B3B020}"/>
    <cellStyle name="Normal 5 4 2 2 6 4" xfId="10714" xr:uid="{E73C971A-9F61-44D0-857E-477EC772ACF7}"/>
    <cellStyle name="Normal 5 4 2 2 6 4 2" xfId="36889" xr:uid="{7929E536-D4A8-4DE7-A7BE-C74D1378D818}"/>
    <cellStyle name="Normal 5 4 2 2 6 5" xfId="27609" xr:uid="{8F527CFB-CAB4-43E0-BFA1-D9B0280E2359}"/>
    <cellStyle name="Normal 5 4 2 2 6 6" xfId="19162" xr:uid="{632B7629-013E-4A36-828E-9BA588CDA6F0}"/>
    <cellStyle name="Normal 5 4 2 2 7" xfId="2612" xr:uid="{00000000-0005-0000-0000-0000D41A0000}"/>
    <cellStyle name="Normal 5 4 2 2 7 2" xfId="6895" xr:uid="{00000000-0005-0000-0000-0000D51A0000}"/>
    <cellStyle name="Normal 5 4 2 2 7 2 2" xfId="15345" xr:uid="{98030787-05F7-4D99-A81C-C2B44624445B}"/>
    <cellStyle name="Normal 5 4 2 2 7 2 2 2" xfId="41519" xr:uid="{443FDACF-B100-4B50-BB45-14A410D84B7B}"/>
    <cellStyle name="Normal 5 4 2 2 7 2 3" xfId="32240" xr:uid="{F9765B03-8115-4F8C-BA34-46C1724FFF39}"/>
    <cellStyle name="Normal 5 4 2 2 7 2 4" xfId="23792" xr:uid="{2330F131-5ADC-43CC-88BE-CDFE1AF6CE0E}"/>
    <cellStyle name="Normal 5 4 2 2 7 3" xfId="11127" xr:uid="{4BA28D6A-EAD6-4CA6-826E-2F132E75FE28}"/>
    <cellStyle name="Normal 5 4 2 2 7 3 2" xfId="37302" xr:uid="{5D9BF60B-81A7-453B-9FE5-526A1F2F2CDA}"/>
    <cellStyle name="Normal 5 4 2 2 7 4" xfId="28022" xr:uid="{D22E7896-824D-44E9-90DA-67CB7681E8E6}"/>
    <cellStyle name="Normal 5 4 2 2 7 5" xfId="19575" xr:uid="{4DF7D6FC-9128-4EE3-A650-17DF9A2F98DB}"/>
    <cellStyle name="Normal 5 4 2 2 8" xfId="4830" xr:uid="{00000000-0005-0000-0000-0000D61A0000}"/>
    <cellStyle name="Normal 5 4 2 2 8 2" xfId="13280" xr:uid="{38BAEBBA-6BEF-4BC8-98A2-AFB00E4398C5}"/>
    <cellStyle name="Normal 5 4 2 2 8 2 2" xfId="39454" xr:uid="{F8F5F970-B6F8-405D-903F-B9B2CAF84100}"/>
    <cellStyle name="Normal 5 4 2 2 8 3" xfId="30175" xr:uid="{206127B0-85EA-408B-BFF0-06439FECA60D}"/>
    <cellStyle name="Normal 5 4 2 2 8 4" xfId="21727" xr:uid="{303DDC3A-5CEF-42FA-BCA9-0AB0F75CB523}"/>
    <cellStyle name="Normal 5 4 2 2 9" xfId="9062" xr:uid="{4FD766E2-330B-40FE-837A-D2DC355C5659}"/>
    <cellStyle name="Normal 5 4 2 2 9 2" xfId="35237" xr:uid="{83F0F326-E28F-4F43-8280-D18CC76F3BE6}"/>
    <cellStyle name="Normal 5 4 2 3" xfId="460" xr:uid="{00000000-0005-0000-0000-0000D71A0000}"/>
    <cellStyle name="Normal 5 4 2 3 10" xfId="25959" xr:uid="{815BBD0C-A8AE-454D-A6CE-09557CE47B55}"/>
    <cellStyle name="Normal 5 4 2 3 11" xfId="17512" xr:uid="{1C25F999-C928-438D-BC99-01EE5DFC8871}"/>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A0597498-DA75-48C4-8761-2E0B29C34CB2}"/>
    <cellStyle name="Normal 5 4 2 3 2 2 2 2 2" xfId="42014" xr:uid="{0A7E5A3C-9D56-497C-B1FF-A7CC5C87254B}"/>
    <cellStyle name="Normal 5 4 2 3 2 2 2 3" xfId="32735" xr:uid="{AAFDF40C-F054-4C80-A19E-B95BFE48D68D}"/>
    <cellStyle name="Normal 5 4 2 3 2 2 2 4" xfId="24287" xr:uid="{EA81FA59-859C-4798-9252-CB77434E4D34}"/>
    <cellStyle name="Normal 5 4 2 3 2 2 3" xfId="11622" xr:uid="{13E25FEA-8310-46C1-A64B-8CE8EB652FBE}"/>
    <cellStyle name="Normal 5 4 2 3 2 2 3 2" xfId="37797" xr:uid="{2A57AE02-7D13-48BE-8AEB-6F815589C617}"/>
    <cellStyle name="Normal 5 4 2 3 2 2 4" xfId="28517" xr:uid="{2081037A-360A-4DEC-B70C-39B8C1D71406}"/>
    <cellStyle name="Normal 5 4 2 3 2 2 5" xfId="20070" xr:uid="{4043A1DF-D91A-4A74-A669-A99E2D0A6D82}"/>
    <cellStyle name="Normal 5 4 2 3 2 3" xfId="5245" xr:uid="{00000000-0005-0000-0000-0000DB1A0000}"/>
    <cellStyle name="Normal 5 4 2 3 2 3 2" xfId="13695" xr:uid="{72BD54F3-397E-4ADB-9EBF-6817672DAE2F}"/>
    <cellStyle name="Normal 5 4 2 3 2 3 2 2" xfId="39869" xr:uid="{DFC214E6-8288-4649-9786-43A983FAA218}"/>
    <cellStyle name="Normal 5 4 2 3 2 3 3" xfId="30590" xr:uid="{21971AE2-8834-46BB-A035-7B0194F4FBB0}"/>
    <cellStyle name="Normal 5 4 2 3 2 3 4" xfId="22142" xr:uid="{6D9B4CE9-17F3-4849-843F-FB523A467022}"/>
    <cellStyle name="Normal 5 4 2 3 2 4" xfId="9477" xr:uid="{B5A0F34B-DE8D-4A03-AEF4-2C25C517444B}"/>
    <cellStyle name="Normal 5 4 2 3 2 4 2" xfId="35652" xr:uid="{4C0B76A5-771F-4352-A49C-122290FCC6BA}"/>
    <cellStyle name="Normal 5 4 2 3 2 5" xfId="34824" xr:uid="{45C73B02-2CC5-411F-B9BF-AF7FC38DE384}"/>
    <cellStyle name="Normal 5 4 2 3 2 6" xfId="26372" xr:uid="{375A8AAA-7CDC-4154-9F8C-355581BF4D4A}"/>
    <cellStyle name="Normal 5 4 2 3 2 7" xfId="17925" xr:uid="{CAB317A2-9CF9-46BA-9BB4-4442C5566A32}"/>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243ECC4E-FB51-49EF-952C-05C4C13FB9A7}"/>
    <cellStyle name="Normal 5 4 2 3 3 2 2 2 2" xfId="42427" xr:uid="{A58CA0AE-C555-4B1D-8025-04A0EFFC4224}"/>
    <cellStyle name="Normal 5 4 2 3 3 2 2 3" xfId="33148" xr:uid="{DEE6D52C-EE4F-4D6D-B554-FC3D16C572AE}"/>
    <cellStyle name="Normal 5 4 2 3 3 2 2 4" xfId="24700" xr:uid="{4A321A64-75FA-4DC2-92FF-79205B499EEF}"/>
    <cellStyle name="Normal 5 4 2 3 3 2 3" xfId="12035" xr:uid="{5F513D63-CDC4-4EF9-9C7C-4BEBFC15BCF0}"/>
    <cellStyle name="Normal 5 4 2 3 3 2 3 2" xfId="38210" xr:uid="{FC4B35EB-4110-4097-AC20-C742788B507A}"/>
    <cellStyle name="Normal 5 4 2 3 3 2 4" xfId="28930" xr:uid="{99304EAB-9AD5-4FB1-B6B8-FEAE6A520867}"/>
    <cellStyle name="Normal 5 4 2 3 3 2 5" xfId="20483" xr:uid="{8910CC79-E86B-43AE-BD3C-B60E3B3ACCD8}"/>
    <cellStyle name="Normal 5 4 2 3 3 3" xfId="5658" xr:uid="{00000000-0005-0000-0000-0000DF1A0000}"/>
    <cellStyle name="Normal 5 4 2 3 3 3 2" xfId="14108" xr:uid="{8EDD7D61-FB4A-4EFC-BCA4-BE66A8CF2F74}"/>
    <cellStyle name="Normal 5 4 2 3 3 3 2 2" xfId="40282" xr:uid="{C5DA9F5B-E208-4B46-88C8-6FD3AB21FA66}"/>
    <cellStyle name="Normal 5 4 2 3 3 3 3" xfId="31003" xr:uid="{82B6154D-C0EE-480B-9F07-EECE683EFC14}"/>
    <cellStyle name="Normal 5 4 2 3 3 3 4" xfId="22555" xr:uid="{72A6C36E-D0ED-4A12-8E5F-C736A12CA33E}"/>
    <cellStyle name="Normal 5 4 2 3 3 4" xfId="9890" xr:uid="{F67A8EDF-F8A2-47CD-B122-FECC9E66D01B}"/>
    <cellStyle name="Normal 5 4 2 3 3 4 2" xfId="36065" xr:uid="{9B40F243-FFE5-45EF-BD9B-2EF6AFB0A8DE}"/>
    <cellStyle name="Normal 5 4 2 3 3 5" xfId="26785" xr:uid="{217F03DF-5726-458D-B7AF-408B0D7A3E75}"/>
    <cellStyle name="Normal 5 4 2 3 3 6" xfId="18338" xr:uid="{9288BE0B-938D-4BE0-8E19-0B866086C90C}"/>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6EDBA37E-DAB4-4CD4-859F-3EC46FC6678E}"/>
    <cellStyle name="Normal 5 4 2 3 4 2 2 2 2" xfId="42840" xr:uid="{E30DD9C0-7789-449B-BB43-C8016CC31D89}"/>
    <cellStyle name="Normal 5 4 2 3 4 2 2 3" xfId="33561" xr:uid="{1B5CE75C-8C1B-4888-A794-35FC0A80C502}"/>
    <cellStyle name="Normal 5 4 2 3 4 2 2 4" xfId="25113" xr:uid="{2284FC79-8A0E-48AA-8857-42CE1561D691}"/>
    <cellStyle name="Normal 5 4 2 3 4 2 3" xfId="12448" xr:uid="{C877DEC9-3E59-4666-8792-6AF9F4988F37}"/>
    <cellStyle name="Normal 5 4 2 3 4 2 3 2" xfId="38623" xr:uid="{9A4DCE1B-73B1-48F9-9490-66613D140D2C}"/>
    <cellStyle name="Normal 5 4 2 3 4 2 4" xfId="29343" xr:uid="{2519E7EC-839D-44A1-BC37-E80F7DA29C58}"/>
    <cellStyle name="Normal 5 4 2 3 4 2 5" xfId="20896" xr:uid="{A3DDD984-E756-4B2F-993F-E23020112551}"/>
    <cellStyle name="Normal 5 4 2 3 4 3" xfId="6071" xr:uid="{00000000-0005-0000-0000-0000E31A0000}"/>
    <cellStyle name="Normal 5 4 2 3 4 3 2" xfId="14521" xr:uid="{FE8A6FAF-8928-4615-AEB6-95AC66CB9D86}"/>
    <cellStyle name="Normal 5 4 2 3 4 3 2 2" xfId="40695" xr:uid="{05101EEF-FA17-4BEC-B664-6E8631843184}"/>
    <cellStyle name="Normal 5 4 2 3 4 3 3" xfId="31416" xr:uid="{48D7C3CF-1BDD-459A-953C-5883E46AB187}"/>
    <cellStyle name="Normal 5 4 2 3 4 3 4" xfId="22968" xr:uid="{B434A4EB-9D0F-44B2-8ABB-44BC5F56AE7A}"/>
    <cellStyle name="Normal 5 4 2 3 4 4" xfId="10303" xr:uid="{30B4191A-DAB0-4E78-A418-00366EDE3B71}"/>
    <cellStyle name="Normal 5 4 2 3 4 4 2" xfId="36478" xr:uid="{1DE8D636-EE02-4A03-9A2D-8A4D61AE371D}"/>
    <cellStyle name="Normal 5 4 2 3 4 5" xfId="27198" xr:uid="{E961C120-4606-4FF2-9984-264E7A9E9995}"/>
    <cellStyle name="Normal 5 4 2 3 4 6" xfId="18751" xr:uid="{A7040009-0D7D-483B-873E-E7BD0420E507}"/>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6440B994-B242-4EDF-AB90-7C93FBA189B2}"/>
    <cellStyle name="Normal 5 4 2 3 5 2 2 2 2" xfId="43253" xr:uid="{D17EFE53-B1E2-4461-B39A-B416EE7ED354}"/>
    <cellStyle name="Normal 5 4 2 3 5 2 2 3" xfId="33974" xr:uid="{10EDCCBA-2AFE-4912-BABE-40722141F297}"/>
    <cellStyle name="Normal 5 4 2 3 5 2 2 4" xfId="25526" xr:uid="{0289D506-BCEF-441B-888F-8515BC9E8E08}"/>
    <cellStyle name="Normal 5 4 2 3 5 2 3" xfId="12861" xr:uid="{DD37855E-B6F9-48D2-BCB1-212FA692B205}"/>
    <cellStyle name="Normal 5 4 2 3 5 2 3 2" xfId="39036" xr:uid="{D1BC60C2-674A-4D67-B079-C8888C3ECAFE}"/>
    <cellStyle name="Normal 5 4 2 3 5 2 4" xfId="29756" xr:uid="{FA373918-C1C2-49E6-89D0-28823F3768A2}"/>
    <cellStyle name="Normal 5 4 2 3 5 2 5" xfId="21309" xr:uid="{640AA49B-0E58-4B7B-87CA-C87B9DDDB6C6}"/>
    <cellStyle name="Normal 5 4 2 3 5 3" xfId="6484" xr:uid="{00000000-0005-0000-0000-0000E71A0000}"/>
    <cellStyle name="Normal 5 4 2 3 5 3 2" xfId="14934" xr:uid="{EA05DC81-F1E7-474A-AD2C-FA09A55DFD31}"/>
    <cellStyle name="Normal 5 4 2 3 5 3 2 2" xfId="41108" xr:uid="{AFDEA5EF-10BF-4107-B2C3-0005FDA7B90D}"/>
    <cellStyle name="Normal 5 4 2 3 5 3 3" xfId="31829" xr:uid="{8E854E7F-1DB1-4230-B4FC-69800F944A04}"/>
    <cellStyle name="Normal 5 4 2 3 5 3 4" xfId="23381" xr:uid="{60323D25-83EF-4705-B064-1C33E0FC0280}"/>
    <cellStyle name="Normal 5 4 2 3 5 4" xfId="10716" xr:uid="{FBD2F01F-66FC-42F4-B3F2-31BEA8E06D1C}"/>
    <cellStyle name="Normal 5 4 2 3 5 4 2" xfId="36891" xr:uid="{09437A70-4E6C-4A96-B4B8-9F0D25005F01}"/>
    <cellStyle name="Normal 5 4 2 3 5 5" xfId="27611" xr:uid="{0EB1AEFC-0D91-4CB6-84E1-676C0462E9A8}"/>
    <cellStyle name="Normal 5 4 2 3 5 6" xfId="19164" xr:uid="{2C9EA162-053E-4FF8-8DF7-AF3E1E32ACF2}"/>
    <cellStyle name="Normal 5 4 2 3 6" xfId="2614" xr:uid="{00000000-0005-0000-0000-0000E81A0000}"/>
    <cellStyle name="Normal 5 4 2 3 6 2" xfId="6897" xr:uid="{00000000-0005-0000-0000-0000E91A0000}"/>
    <cellStyle name="Normal 5 4 2 3 6 2 2" xfId="15347" xr:uid="{9E76EBFA-B1F5-41D4-ABFF-80D8D5CA817C}"/>
    <cellStyle name="Normal 5 4 2 3 6 2 2 2" xfId="41521" xr:uid="{AEDB953B-93C7-46FE-8A54-973C57DAAE10}"/>
    <cellStyle name="Normal 5 4 2 3 6 2 3" xfId="32242" xr:uid="{5507F08E-7092-47A7-8D4A-073879DEC168}"/>
    <cellStyle name="Normal 5 4 2 3 6 2 4" xfId="23794" xr:uid="{ECA97850-27BB-4BBD-B716-C6BD4671A610}"/>
    <cellStyle name="Normal 5 4 2 3 6 3" xfId="11129" xr:uid="{6B7D70D5-2F8E-454A-9A55-E3BC1DAAE3FE}"/>
    <cellStyle name="Normal 5 4 2 3 6 3 2" xfId="37304" xr:uid="{3A6D02C9-A078-416F-9181-5F2A5E669BFE}"/>
    <cellStyle name="Normal 5 4 2 3 6 4" xfId="28024" xr:uid="{C61FA56C-3B53-4A77-B44D-009C3A149C67}"/>
    <cellStyle name="Normal 5 4 2 3 6 5" xfId="19577" xr:uid="{FB856A16-41D8-4902-B7F0-C72A2C0C39CF}"/>
    <cellStyle name="Normal 5 4 2 3 7" xfId="4832" xr:uid="{00000000-0005-0000-0000-0000EA1A0000}"/>
    <cellStyle name="Normal 5 4 2 3 7 2" xfId="13282" xr:uid="{D91DFBFB-A897-4FBB-BE04-0FDC1CE772F8}"/>
    <cellStyle name="Normal 5 4 2 3 7 2 2" xfId="39456" xr:uid="{24610C10-B67F-4D5B-A3A5-27BEB4DB82B2}"/>
    <cellStyle name="Normal 5 4 2 3 7 3" xfId="30177" xr:uid="{466157F8-7FE1-44F7-A5ED-DABF2633F113}"/>
    <cellStyle name="Normal 5 4 2 3 7 4" xfId="21729" xr:uid="{03CE28C8-4322-444E-8721-3E51FBA8BEB2}"/>
    <cellStyle name="Normal 5 4 2 3 8" xfId="9064" xr:uid="{1C9BD59D-CFAA-4103-A09C-C94584807F2D}"/>
    <cellStyle name="Normal 5 4 2 3 8 2" xfId="35239" xr:uid="{D60A9EAE-3182-4F38-985D-D65EF5ACA047}"/>
    <cellStyle name="Normal 5 4 2 3 9" xfId="34406" xr:uid="{8A846247-6B2A-47C8-B666-AC79E898B981}"/>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83D28C39-450C-4BE9-80AC-DBB6053B5EF4}"/>
    <cellStyle name="Normal 5 4 2 4 2 2 2 2" xfId="42011" xr:uid="{8452374B-17FA-462B-B5F9-CE7E64050A5E}"/>
    <cellStyle name="Normal 5 4 2 4 2 2 3" xfId="32732" xr:uid="{80AD7CF4-E0F2-4279-8A3A-1A2E4421C0A8}"/>
    <cellStyle name="Normal 5 4 2 4 2 2 4" xfId="24284" xr:uid="{370DD360-9953-4D41-BBF5-831AA99A57BF}"/>
    <cellStyle name="Normal 5 4 2 4 2 3" xfId="11619" xr:uid="{C4F3E8AB-FCD5-4691-BE64-3EC6170809DD}"/>
    <cellStyle name="Normal 5 4 2 4 2 3 2" xfId="37794" xr:uid="{2069C80C-6C42-42FC-A03A-95BB75BAE62C}"/>
    <cellStyle name="Normal 5 4 2 4 2 4" xfId="28514" xr:uid="{13D491DA-18C9-4577-94D4-D772E6D655B1}"/>
    <cellStyle name="Normal 5 4 2 4 2 5" xfId="20067" xr:uid="{7F9B66EF-4CA4-4DE5-887A-40D9D2245DC0}"/>
    <cellStyle name="Normal 5 4 2 4 3" xfId="5242" xr:uid="{00000000-0005-0000-0000-0000EE1A0000}"/>
    <cellStyle name="Normal 5 4 2 4 3 2" xfId="13692" xr:uid="{55DA11B4-0F17-46FA-A50C-0D17AFAAF811}"/>
    <cellStyle name="Normal 5 4 2 4 3 2 2" xfId="39866" xr:uid="{8AC733CA-0744-45E4-B13B-2576649B0ED6}"/>
    <cellStyle name="Normal 5 4 2 4 3 3" xfId="30587" xr:uid="{E509110C-B09D-4463-B439-859CB5296BD2}"/>
    <cellStyle name="Normal 5 4 2 4 3 4" xfId="22139" xr:uid="{331E9F3B-ACA2-4077-9101-F57A1C7E9D60}"/>
    <cellStyle name="Normal 5 4 2 4 4" xfId="9474" xr:uid="{08EA2538-EF12-428D-9C64-20D7D663DD0E}"/>
    <cellStyle name="Normal 5 4 2 4 4 2" xfId="35649" xr:uid="{0D895F07-EAE4-4DA2-88C3-C06807A4CA67}"/>
    <cellStyle name="Normal 5 4 2 4 5" xfId="34821" xr:uid="{DEE6C506-BAF7-47F5-98D9-CEF1E6E49CCA}"/>
    <cellStyle name="Normal 5 4 2 4 6" xfId="26369" xr:uid="{AB982680-E9AE-4A6E-93D4-7C0571E6984B}"/>
    <cellStyle name="Normal 5 4 2 4 7" xfId="17922" xr:uid="{0DE19341-A126-4AF9-BEC2-D999B64A2F76}"/>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4678792A-CF2B-4E57-B781-542FC54B11A7}"/>
    <cellStyle name="Normal 5 4 2 5 2 2 2 2" xfId="42424" xr:uid="{FC6FAE6A-C5C3-46CD-99FE-DD93D8F4DD89}"/>
    <cellStyle name="Normal 5 4 2 5 2 2 3" xfId="33145" xr:uid="{80B1CC0F-0F91-42E5-A364-F414248C101B}"/>
    <cellStyle name="Normal 5 4 2 5 2 2 4" xfId="24697" xr:uid="{569ACE6A-D7FD-46B5-B414-EC1FDFD2DEC5}"/>
    <cellStyle name="Normal 5 4 2 5 2 3" xfId="12032" xr:uid="{CF9D8491-8648-4C13-BA9B-7D2F496CC3CE}"/>
    <cellStyle name="Normal 5 4 2 5 2 3 2" xfId="38207" xr:uid="{C7369025-A9D1-4AAD-B9BC-2302EAD50483}"/>
    <cellStyle name="Normal 5 4 2 5 2 4" xfId="28927" xr:uid="{93773B81-77F5-4502-8897-01FE99AC2B8F}"/>
    <cellStyle name="Normal 5 4 2 5 2 5" xfId="20480" xr:uid="{41010C17-EE09-453F-9F38-8DA6BEC7C644}"/>
    <cellStyle name="Normal 5 4 2 5 3" xfId="5655" xr:uid="{00000000-0005-0000-0000-0000F21A0000}"/>
    <cellStyle name="Normal 5 4 2 5 3 2" xfId="14105" xr:uid="{BA448CAA-643D-4C31-AF59-CEF047F4FD2F}"/>
    <cellStyle name="Normal 5 4 2 5 3 2 2" xfId="40279" xr:uid="{F24C205A-910A-4B5E-8F5E-9F57E9F04A8F}"/>
    <cellStyle name="Normal 5 4 2 5 3 3" xfId="31000" xr:uid="{50A6E0C0-D394-4C30-B751-280EB41B5DB6}"/>
    <cellStyle name="Normal 5 4 2 5 3 4" xfId="22552" xr:uid="{F6E5D64B-9900-43E4-AABB-A1272E7CDA71}"/>
    <cellStyle name="Normal 5 4 2 5 4" xfId="9887" xr:uid="{EB2A98B9-1638-4836-813D-BEF70EA6E940}"/>
    <cellStyle name="Normal 5 4 2 5 4 2" xfId="36062" xr:uid="{435828A7-411B-42D9-8691-7248B5AE1549}"/>
    <cellStyle name="Normal 5 4 2 5 5" xfId="26782" xr:uid="{AE290173-3217-4CE1-8C0B-61081DEFD955}"/>
    <cellStyle name="Normal 5 4 2 5 6" xfId="18335" xr:uid="{FCB9A3CB-A1E1-4D20-BF51-E5AABDDFFE77}"/>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81708FE6-D674-4A40-B994-753BE4E4E1CD}"/>
    <cellStyle name="Normal 5 4 2 6 2 2 2 2" xfId="42837" xr:uid="{D3FB7990-8A1F-4EBC-985E-278886BB0B51}"/>
    <cellStyle name="Normal 5 4 2 6 2 2 3" xfId="33558" xr:uid="{37D98F7C-B745-4AC2-96CC-298B85F9C414}"/>
    <cellStyle name="Normal 5 4 2 6 2 2 4" xfId="25110" xr:uid="{727965CA-1DD8-4143-AD6C-67B4D02CA8F2}"/>
    <cellStyle name="Normal 5 4 2 6 2 3" xfId="12445" xr:uid="{259A9230-6B4B-43F8-AAB3-A0A28C2E8D00}"/>
    <cellStyle name="Normal 5 4 2 6 2 3 2" xfId="38620" xr:uid="{C1334BFD-4BC4-4897-BE82-B72D52AF52AC}"/>
    <cellStyle name="Normal 5 4 2 6 2 4" xfId="29340" xr:uid="{AF61CD45-579E-4EE1-8B59-7D5C7E642523}"/>
    <cellStyle name="Normal 5 4 2 6 2 5" xfId="20893" xr:uid="{154783F7-41F6-4A68-9059-62F2256759F9}"/>
    <cellStyle name="Normal 5 4 2 6 3" xfId="6068" xr:uid="{00000000-0005-0000-0000-0000F61A0000}"/>
    <cellStyle name="Normal 5 4 2 6 3 2" xfId="14518" xr:uid="{4F2E8416-540D-4AE3-A169-F8F4A2EDFF5D}"/>
    <cellStyle name="Normal 5 4 2 6 3 2 2" xfId="40692" xr:uid="{0572FD51-0FD0-4718-9814-00B19133A4CC}"/>
    <cellStyle name="Normal 5 4 2 6 3 3" xfId="31413" xr:uid="{6DB4D50F-3CAF-4F2E-AB76-5CC44B9F8A0A}"/>
    <cellStyle name="Normal 5 4 2 6 3 4" xfId="22965" xr:uid="{88449EDB-6B4E-4C6E-9CA8-80BA8DE39063}"/>
    <cellStyle name="Normal 5 4 2 6 4" xfId="10300" xr:uid="{7F99B6CC-987C-4F0C-B3CE-7CA3A76361D8}"/>
    <cellStyle name="Normal 5 4 2 6 4 2" xfId="36475" xr:uid="{C7DC9D70-D82A-40F2-A40E-6091F0F72D57}"/>
    <cellStyle name="Normal 5 4 2 6 5" xfId="27195" xr:uid="{31A2C3AD-2829-4C02-B369-DE96EC6EF07B}"/>
    <cellStyle name="Normal 5 4 2 6 6" xfId="18748" xr:uid="{D1D1B38D-B3C2-4879-86EC-C878E3CA959C}"/>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B0B3B116-5B1A-45A7-B6E8-79709AE449C3}"/>
    <cellStyle name="Normal 5 4 2 7 2 2 2 2" xfId="43250" xr:uid="{5B8867B0-E0BA-4037-BAA6-EF4DCCA09576}"/>
    <cellStyle name="Normal 5 4 2 7 2 2 3" xfId="33971" xr:uid="{BE41455E-4AFF-49FE-BC44-0CCF3C9AA88B}"/>
    <cellStyle name="Normal 5 4 2 7 2 2 4" xfId="25523" xr:uid="{E46524B6-A3D2-4A2B-A86A-977BDB6742E3}"/>
    <cellStyle name="Normal 5 4 2 7 2 3" xfId="12858" xr:uid="{E70EC1A2-0D60-4980-B4C0-4F2B4D38F04E}"/>
    <cellStyle name="Normal 5 4 2 7 2 3 2" xfId="39033" xr:uid="{182FF0F9-21E8-4E92-9DA3-431DEE2D6257}"/>
    <cellStyle name="Normal 5 4 2 7 2 4" xfId="29753" xr:uid="{D23C2D16-9033-4BA4-91CD-65B0C59B302A}"/>
    <cellStyle name="Normal 5 4 2 7 2 5" xfId="21306" xr:uid="{7C02E5C1-FCA6-4562-9860-1EC90CB4595F}"/>
    <cellStyle name="Normal 5 4 2 7 3" xfId="6481" xr:uid="{00000000-0005-0000-0000-0000FA1A0000}"/>
    <cellStyle name="Normal 5 4 2 7 3 2" xfId="14931" xr:uid="{007B2D56-E333-4C1B-9033-5DE69035D146}"/>
    <cellStyle name="Normal 5 4 2 7 3 2 2" xfId="41105" xr:uid="{C861C0E9-C137-43C3-A9DC-A13913122F21}"/>
    <cellStyle name="Normal 5 4 2 7 3 3" xfId="31826" xr:uid="{F0DDA82F-8D02-4AAA-8C41-D0632AAF2A7A}"/>
    <cellStyle name="Normal 5 4 2 7 3 4" xfId="23378" xr:uid="{82F4A2FA-51F0-4549-896C-B1A64CDE4774}"/>
    <cellStyle name="Normal 5 4 2 7 4" xfId="10713" xr:uid="{4EC582DB-1816-470E-8E3E-09D6C7F04FC5}"/>
    <cellStyle name="Normal 5 4 2 7 4 2" xfId="36888" xr:uid="{63CD85D9-232F-48A1-892E-02F2B616D633}"/>
    <cellStyle name="Normal 5 4 2 7 5" xfId="27608" xr:uid="{69F5913B-DB66-4A6D-B58F-B0DC7BFC370C}"/>
    <cellStyle name="Normal 5 4 2 7 6" xfId="19161" xr:uid="{0D196327-1DB8-4225-B52A-2860FEE6CF7B}"/>
    <cellStyle name="Normal 5 4 2 8" xfId="2611" xr:uid="{00000000-0005-0000-0000-0000FB1A0000}"/>
    <cellStyle name="Normal 5 4 2 8 2" xfId="6894" xr:uid="{00000000-0005-0000-0000-0000FC1A0000}"/>
    <cellStyle name="Normal 5 4 2 8 2 2" xfId="15344" xr:uid="{D7149C9E-D384-4BB7-9B1F-3669CD43DD9E}"/>
    <cellStyle name="Normal 5 4 2 8 2 2 2" xfId="41518" xr:uid="{208EC264-246A-444C-9288-7850021EDECE}"/>
    <cellStyle name="Normal 5 4 2 8 2 3" xfId="32239" xr:uid="{3D1ADCCF-0EFA-463B-A79C-64C1FE265FBE}"/>
    <cellStyle name="Normal 5 4 2 8 2 4" xfId="23791" xr:uid="{13C0808E-1C4B-41EF-BDC9-D87F02E720AF}"/>
    <cellStyle name="Normal 5 4 2 8 3" xfId="11126" xr:uid="{1644593C-8BB3-47AA-9E4C-025936074872}"/>
    <cellStyle name="Normal 5 4 2 8 3 2" xfId="37301" xr:uid="{F5D6F4E8-E352-4F69-833B-0DD6E7BCE814}"/>
    <cellStyle name="Normal 5 4 2 8 4" xfId="28021" xr:uid="{AC4C7E76-2AF9-4D77-8A12-D1D3EA08C973}"/>
    <cellStyle name="Normal 5 4 2 8 5" xfId="19574" xr:uid="{4117FB44-4E6E-4E30-B457-287600A86B9A}"/>
    <cellStyle name="Normal 5 4 2 9" xfId="4829" xr:uid="{00000000-0005-0000-0000-0000FD1A0000}"/>
    <cellStyle name="Normal 5 4 2 9 2" xfId="13279" xr:uid="{291257A8-12E3-4641-87E8-BEFB8642E582}"/>
    <cellStyle name="Normal 5 4 2 9 2 2" xfId="39453" xr:uid="{75717D41-A5AC-4173-A3EA-32910DF82C1C}"/>
    <cellStyle name="Normal 5 4 2 9 3" xfId="30174" xr:uid="{F23E8912-797A-4A24-81A1-D3E48BE4FFC7}"/>
    <cellStyle name="Normal 5 4 2 9 4" xfId="21726" xr:uid="{5AA799DE-036E-4434-9191-DF666F1A1231}"/>
    <cellStyle name="Normal 5 4 3" xfId="461" xr:uid="{00000000-0005-0000-0000-0000FE1A0000}"/>
    <cellStyle name="Normal 5 4 3 10" xfId="34407" xr:uid="{1ECBF6D4-AF63-458B-9F08-62EBA2D98716}"/>
    <cellStyle name="Normal 5 4 3 11" xfId="25960" xr:uid="{F9A1C028-A2AB-4ED0-881E-4F2575ECCD03}"/>
    <cellStyle name="Normal 5 4 3 12" xfId="17513" xr:uid="{8E4677C0-5631-4B6A-AFEA-8BA9BB96B196}"/>
    <cellStyle name="Normal 5 4 3 2" xfId="462" xr:uid="{00000000-0005-0000-0000-0000FF1A0000}"/>
    <cellStyle name="Normal 5 4 3 2 10" xfId="25961" xr:uid="{9BF0B83C-D13D-418A-9F88-A8590DD14446}"/>
    <cellStyle name="Normal 5 4 3 2 11" xfId="17514" xr:uid="{FC2771E3-A9DE-45E4-BF57-5029DCEB0CC3}"/>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6D5E113D-4564-45FB-A8D2-A0F4C45E2BC5}"/>
    <cellStyle name="Normal 5 4 3 2 2 2 2 2 2" xfId="42016" xr:uid="{4EA181AA-7A43-444E-BE49-FC8CD49D8EC0}"/>
    <cellStyle name="Normal 5 4 3 2 2 2 2 3" xfId="32737" xr:uid="{67F214FC-BD29-4069-84BC-4A73EFC93173}"/>
    <cellStyle name="Normal 5 4 3 2 2 2 2 4" xfId="24289" xr:uid="{4B095DF1-797B-470E-A690-37D6E303BB3E}"/>
    <cellStyle name="Normal 5 4 3 2 2 2 3" xfId="11624" xr:uid="{8C3DA80E-67DB-4A25-8098-DCE704C26F3B}"/>
    <cellStyle name="Normal 5 4 3 2 2 2 3 2" xfId="37799" xr:uid="{E28E415D-0354-4867-80D9-65220F1E760A}"/>
    <cellStyle name="Normal 5 4 3 2 2 2 4" xfId="28519" xr:uid="{D3B39E02-EA26-4279-B034-99C65368F31C}"/>
    <cellStyle name="Normal 5 4 3 2 2 2 5" xfId="20072" xr:uid="{D3238882-405B-409B-B2D1-D5C913267474}"/>
    <cellStyle name="Normal 5 4 3 2 2 3" xfId="5247" xr:uid="{00000000-0005-0000-0000-0000031B0000}"/>
    <cellStyle name="Normal 5 4 3 2 2 3 2" xfId="13697" xr:uid="{07FB4BE2-52C5-4FAC-9360-3EFBFC93832E}"/>
    <cellStyle name="Normal 5 4 3 2 2 3 2 2" xfId="39871" xr:uid="{FF8FA678-7F8A-42B8-8975-71B261075FD6}"/>
    <cellStyle name="Normal 5 4 3 2 2 3 3" xfId="30592" xr:uid="{A405DFE9-3C52-4DD5-AC7C-3325AD9349F8}"/>
    <cellStyle name="Normal 5 4 3 2 2 3 4" xfId="22144" xr:uid="{2BFADAA7-85ED-4239-B41F-D40A778FD01A}"/>
    <cellStyle name="Normal 5 4 3 2 2 4" xfId="9479" xr:uid="{62C28025-DF4E-4D78-AF76-E592D648D92A}"/>
    <cellStyle name="Normal 5 4 3 2 2 4 2" xfId="35654" xr:uid="{5989DD91-7F48-418B-97C4-A118D07A42A4}"/>
    <cellStyle name="Normal 5 4 3 2 2 5" xfId="34826" xr:uid="{D9673037-976D-4F2B-B65F-B05136B16ABD}"/>
    <cellStyle name="Normal 5 4 3 2 2 6" xfId="26374" xr:uid="{81C6661A-470F-40F4-95D9-8D9C6474FBD7}"/>
    <cellStyle name="Normal 5 4 3 2 2 7" xfId="17927" xr:uid="{F74E3616-63D7-479A-ABE3-3C7C47228D07}"/>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BEF89F6E-F815-4824-95E8-274774E625DA}"/>
    <cellStyle name="Normal 5 4 3 2 3 2 2 2 2" xfId="42429" xr:uid="{D512B2A5-EE62-4664-BBBD-FEE750CCA296}"/>
    <cellStyle name="Normal 5 4 3 2 3 2 2 3" xfId="33150" xr:uid="{88280D88-1601-43D0-A606-1AA7D8028DBD}"/>
    <cellStyle name="Normal 5 4 3 2 3 2 2 4" xfId="24702" xr:uid="{141EAEEB-9F70-41B8-BB4C-A10BED1500E6}"/>
    <cellStyle name="Normal 5 4 3 2 3 2 3" xfId="12037" xr:uid="{9DE3CB87-E08D-48D4-A84F-2BE2ED792A52}"/>
    <cellStyle name="Normal 5 4 3 2 3 2 3 2" xfId="38212" xr:uid="{814F976A-AA94-4233-8786-8E1C00067604}"/>
    <cellStyle name="Normal 5 4 3 2 3 2 4" xfId="28932" xr:uid="{810F828F-02DF-4729-B22C-E3C8278C8A86}"/>
    <cellStyle name="Normal 5 4 3 2 3 2 5" xfId="20485" xr:uid="{EC98BE97-A604-47B4-9A25-4B4E58D940A0}"/>
    <cellStyle name="Normal 5 4 3 2 3 3" xfId="5660" xr:uid="{00000000-0005-0000-0000-0000071B0000}"/>
    <cellStyle name="Normal 5 4 3 2 3 3 2" xfId="14110" xr:uid="{5A47696D-2970-48BA-B877-BDCCE365AD20}"/>
    <cellStyle name="Normal 5 4 3 2 3 3 2 2" xfId="40284" xr:uid="{E9A174AD-6C52-43F4-84EF-6229FA2398FE}"/>
    <cellStyle name="Normal 5 4 3 2 3 3 3" xfId="31005" xr:uid="{185BBEC7-FC2E-40B9-B91E-49D3C6DFDE47}"/>
    <cellStyle name="Normal 5 4 3 2 3 3 4" xfId="22557" xr:uid="{D6BC03C1-8D7F-4981-8BF3-C0EC42EE2CFC}"/>
    <cellStyle name="Normal 5 4 3 2 3 4" xfId="9892" xr:uid="{E9020E3F-5EE9-409E-A476-A3EB8A47EB17}"/>
    <cellStyle name="Normal 5 4 3 2 3 4 2" xfId="36067" xr:uid="{B02DC6EA-49FA-4B9D-A628-D5C7619B66FA}"/>
    <cellStyle name="Normal 5 4 3 2 3 5" xfId="26787" xr:uid="{5FA1A500-137A-4837-A1C3-673F731F3BB1}"/>
    <cellStyle name="Normal 5 4 3 2 3 6" xfId="18340" xr:uid="{894F31EC-1A47-4F20-9B56-FBF7A83D50C6}"/>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E2BAADB5-0AB3-4AC0-B085-DFC0D36CA7DB}"/>
    <cellStyle name="Normal 5 4 3 2 4 2 2 2 2" xfId="42842" xr:uid="{5E16B3C1-961E-45EC-B981-8CB12433C394}"/>
    <cellStyle name="Normal 5 4 3 2 4 2 2 3" xfId="33563" xr:uid="{7F4F51CD-117C-45DA-94C1-812DDB76559D}"/>
    <cellStyle name="Normal 5 4 3 2 4 2 2 4" xfId="25115" xr:uid="{DD2471B6-0C6E-44AB-BCC7-786B607DDCE9}"/>
    <cellStyle name="Normal 5 4 3 2 4 2 3" xfId="12450" xr:uid="{287D8425-946E-492E-8063-FCCF75DC7E8A}"/>
    <cellStyle name="Normal 5 4 3 2 4 2 3 2" xfId="38625" xr:uid="{5734E9F3-BD99-4749-B0BD-BA928248B5F4}"/>
    <cellStyle name="Normal 5 4 3 2 4 2 4" xfId="29345" xr:uid="{593828E7-0E12-4A65-B214-9F00333E938C}"/>
    <cellStyle name="Normal 5 4 3 2 4 2 5" xfId="20898" xr:uid="{4D9FA16B-D4BD-4588-BD0A-D7F9FCA64081}"/>
    <cellStyle name="Normal 5 4 3 2 4 3" xfId="6073" xr:uid="{00000000-0005-0000-0000-00000B1B0000}"/>
    <cellStyle name="Normal 5 4 3 2 4 3 2" xfId="14523" xr:uid="{848B42E8-F6CD-4CFE-8D5B-BC72EB13C54B}"/>
    <cellStyle name="Normal 5 4 3 2 4 3 2 2" xfId="40697" xr:uid="{6F60330E-46F6-4EBE-9552-7E28A105D5AB}"/>
    <cellStyle name="Normal 5 4 3 2 4 3 3" xfId="31418" xr:uid="{10A18BC1-4461-44B9-AC17-AA6FBA082FDA}"/>
    <cellStyle name="Normal 5 4 3 2 4 3 4" xfId="22970" xr:uid="{6906CD28-C100-47FE-8DE2-B73619D1D8F9}"/>
    <cellStyle name="Normal 5 4 3 2 4 4" xfId="10305" xr:uid="{22B26A47-EC9D-407E-A800-05F460D98C73}"/>
    <cellStyle name="Normal 5 4 3 2 4 4 2" xfId="36480" xr:uid="{0315C189-89DE-410D-8AB8-442D3051AC0A}"/>
    <cellStyle name="Normal 5 4 3 2 4 5" xfId="27200" xr:uid="{7E76BA2D-827D-4190-9636-796284EA2F21}"/>
    <cellStyle name="Normal 5 4 3 2 4 6" xfId="18753" xr:uid="{DB303EE8-FABE-40CC-8CF6-1EE5A4449F0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C03F0C3F-4341-4239-AF99-4AFFBB67B3FD}"/>
    <cellStyle name="Normal 5 4 3 2 5 2 2 2 2" xfId="43255" xr:uid="{3FD35AEC-7703-4C6F-A183-B3D9E41577C2}"/>
    <cellStyle name="Normal 5 4 3 2 5 2 2 3" xfId="33976" xr:uid="{D91F5C6E-70A0-4403-9DB0-28AD633B49ED}"/>
    <cellStyle name="Normal 5 4 3 2 5 2 2 4" xfId="25528" xr:uid="{15CBF2F9-DF34-41BD-9077-6F5108448F08}"/>
    <cellStyle name="Normal 5 4 3 2 5 2 3" xfId="12863" xr:uid="{4CD7B2B5-53C0-4BAE-AB05-C51601E4D57A}"/>
    <cellStyle name="Normal 5 4 3 2 5 2 3 2" xfId="39038" xr:uid="{0C3C58CE-1683-43FB-9C5B-8B1CE86ADC61}"/>
    <cellStyle name="Normal 5 4 3 2 5 2 4" xfId="29758" xr:uid="{F04BDA9D-CD5F-4F91-BF54-CD597BF5C57D}"/>
    <cellStyle name="Normal 5 4 3 2 5 2 5" xfId="21311" xr:uid="{F51B0012-C583-454F-968F-EA3B8782FA4D}"/>
    <cellStyle name="Normal 5 4 3 2 5 3" xfId="6486" xr:uid="{00000000-0005-0000-0000-00000F1B0000}"/>
    <cellStyle name="Normal 5 4 3 2 5 3 2" xfId="14936" xr:uid="{634F73B0-C74D-4AD5-B023-771530EAFEE7}"/>
    <cellStyle name="Normal 5 4 3 2 5 3 2 2" xfId="41110" xr:uid="{1BEA37DE-C78F-4236-807C-902EF7A3E0E0}"/>
    <cellStyle name="Normal 5 4 3 2 5 3 3" xfId="31831" xr:uid="{2DA8A936-24EB-470C-8C89-8D841060C844}"/>
    <cellStyle name="Normal 5 4 3 2 5 3 4" xfId="23383" xr:uid="{3210C21F-2B2C-4116-8F57-49FF86DEC242}"/>
    <cellStyle name="Normal 5 4 3 2 5 4" xfId="10718" xr:uid="{B291FA9E-14AB-46FB-807C-6E571450876B}"/>
    <cellStyle name="Normal 5 4 3 2 5 4 2" xfId="36893" xr:uid="{33B9A87C-3775-437F-AC8A-DDD72F403362}"/>
    <cellStyle name="Normal 5 4 3 2 5 5" xfId="27613" xr:uid="{FCE0AD64-6569-4BA9-995D-3664B8CC21B2}"/>
    <cellStyle name="Normal 5 4 3 2 5 6" xfId="19166" xr:uid="{93C11526-305C-4579-9615-53A2928E3E5A}"/>
    <cellStyle name="Normal 5 4 3 2 6" xfId="2616" xr:uid="{00000000-0005-0000-0000-0000101B0000}"/>
    <cellStyle name="Normal 5 4 3 2 6 2" xfId="6899" xr:uid="{00000000-0005-0000-0000-0000111B0000}"/>
    <cellStyle name="Normal 5 4 3 2 6 2 2" xfId="15349" xr:uid="{3F6F3DEA-9DFC-4749-9063-A536A9957462}"/>
    <cellStyle name="Normal 5 4 3 2 6 2 2 2" xfId="41523" xr:uid="{F6B14864-5C71-46D5-B59E-55DD9A8AA8DB}"/>
    <cellStyle name="Normal 5 4 3 2 6 2 3" xfId="32244" xr:uid="{1A6008F3-F27C-467B-96EB-5338FF56AF59}"/>
    <cellStyle name="Normal 5 4 3 2 6 2 4" xfId="23796" xr:uid="{22E46B1D-A5EA-4C6F-A3C5-7FF032AEC3B8}"/>
    <cellStyle name="Normal 5 4 3 2 6 3" xfId="11131" xr:uid="{6D274D38-8F79-4D50-8DCE-7FB8119CED6C}"/>
    <cellStyle name="Normal 5 4 3 2 6 3 2" xfId="37306" xr:uid="{738F2310-287F-431A-B0D7-F72C7758AA40}"/>
    <cellStyle name="Normal 5 4 3 2 6 4" xfId="28026" xr:uid="{6E7E451B-8606-4C21-B8E9-87BB12C1014D}"/>
    <cellStyle name="Normal 5 4 3 2 6 5" xfId="19579" xr:uid="{5B7ACE5E-5681-45A9-9A02-B19F3EC79224}"/>
    <cellStyle name="Normal 5 4 3 2 7" xfId="4834" xr:uid="{00000000-0005-0000-0000-0000121B0000}"/>
    <cellStyle name="Normal 5 4 3 2 7 2" xfId="13284" xr:uid="{E860CF62-C3CA-419D-BD6A-5568E8CA5930}"/>
    <cellStyle name="Normal 5 4 3 2 7 2 2" xfId="39458" xr:uid="{A9B13691-DA59-4EC9-B787-7FA7ABEAF12E}"/>
    <cellStyle name="Normal 5 4 3 2 7 3" xfId="30179" xr:uid="{336413BF-573A-455D-81B4-B6E454DF2309}"/>
    <cellStyle name="Normal 5 4 3 2 7 4" xfId="21731" xr:uid="{31870CB4-8015-4590-BB05-D69F83BBC9D0}"/>
    <cellStyle name="Normal 5 4 3 2 8" xfId="9066" xr:uid="{34615A59-EF7F-47A0-8F0D-23B536CB0A1A}"/>
    <cellStyle name="Normal 5 4 3 2 8 2" xfId="35241" xr:uid="{EB48DFD5-6927-433A-8629-6544AD017C4C}"/>
    <cellStyle name="Normal 5 4 3 2 9" xfId="34408" xr:uid="{649F7131-52D8-4BB2-98BE-78BA953110EA}"/>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0B91DAC0-865A-4A22-ADC9-14CDCDA183FD}"/>
    <cellStyle name="Normal 5 4 3 3 2 2 2 2" xfId="42015" xr:uid="{B69DB7DF-B53C-4B2F-AF20-A51EEC935664}"/>
    <cellStyle name="Normal 5 4 3 3 2 2 3" xfId="32736" xr:uid="{5CBFF746-29C7-4C64-881B-A48729554123}"/>
    <cellStyle name="Normal 5 4 3 3 2 2 4" xfId="24288" xr:uid="{2AB43444-210D-4C33-AEA8-5742845E88E3}"/>
    <cellStyle name="Normal 5 4 3 3 2 3" xfId="11623" xr:uid="{2BF74CA1-6E59-4AAC-B65A-509C87F010C4}"/>
    <cellStyle name="Normal 5 4 3 3 2 3 2" xfId="37798" xr:uid="{55E3141C-B79E-4E39-9865-7651568F795F}"/>
    <cellStyle name="Normal 5 4 3 3 2 4" xfId="28518" xr:uid="{ED21974A-410F-4551-9CB6-864BD7CD6246}"/>
    <cellStyle name="Normal 5 4 3 3 2 5" xfId="20071" xr:uid="{7DA999F7-6644-460B-AC36-3CC915BCB43B}"/>
    <cellStyle name="Normal 5 4 3 3 3" xfId="5246" xr:uid="{00000000-0005-0000-0000-0000161B0000}"/>
    <cellStyle name="Normal 5 4 3 3 3 2" xfId="13696" xr:uid="{0810D345-4A59-49B4-8AA1-FB0B59A9842E}"/>
    <cellStyle name="Normal 5 4 3 3 3 2 2" xfId="39870" xr:uid="{AE8B0F91-B223-47DE-907E-5E4941200AAB}"/>
    <cellStyle name="Normal 5 4 3 3 3 3" xfId="30591" xr:uid="{FB14D505-107C-4503-BEA0-839DB47D08B3}"/>
    <cellStyle name="Normal 5 4 3 3 3 4" xfId="22143" xr:uid="{19187CAF-44CB-4078-B586-981B3329371E}"/>
    <cellStyle name="Normal 5 4 3 3 4" xfId="9478" xr:uid="{51825590-2825-4C7E-A55B-0A18CF0BE88E}"/>
    <cellStyle name="Normal 5 4 3 3 4 2" xfId="35653" xr:uid="{5BD81C53-4EA0-44E2-A459-A00E84792226}"/>
    <cellStyle name="Normal 5 4 3 3 5" xfId="34825" xr:uid="{B85F297C-4383-4376-BB49-1B76559E4CE9}"/>
    <cellStyle name="Normal 5 4 3 3 6" xfId="26373" xr:uid="{0A69599B-8D85-4484-B1D0-4414BA40498A}"/>
    <cellStyle name="Normal 5 4 3 3 7" xfId="17926" xr:uid="{D15CB595-A98E-4F75-8B02-0BCF535E0296}"/>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432BCEE9-10E6-41C9-A772-602BD985C25B}"/>
    <cellStyle name="Normal 5 4 3 4 2 2 2 2" xfId="42428" xr:uid="{634F6056-14E7-43CE-85A2-E43FF89F386A}"/>
    <cellStyle name="Normal 5 4 3 4 2 2 3" xfId="33149" xr:uid="{9D404CF6-B885-4EE9-9B08-4B0A64B31B46}"/>
    <cellStyle name="Normal 5 4 3 4 2 2 4" xfId="24701" xr:uid="{3527B789-AE94-47CA-975A-A4D28F0313E7}"/>
    <cellStyle name="Normal 5 4 3 4 2 3" xfId="12036" xr:uid="{970E7367-A7F8-46BD-87A5-7599964D7C52}"/>
    <cellStyle name="Normal 5 4 3 4 2 3 2" xfId="38211" xr:uid="{12A6E125-35DB-4083-8441-AA89C56F071A}"/>
    <cellStyle name="Normal 5 4 3 4 2 4" xfId="28931" xr:uid="{45CEF8A1-B897-4D04-BE5E-28B6295D1A17}"/>
    <cellStyle name="Normal 5 4 3 4 2 5" xfId="20484" xr:uid="{B269E357-41D9-4189-B0AF-87A562C2C85B}"/>
    <cellStyle name="Normal 5 4 3 4 3" xfId="5659" xr:uid="{00000000-0005-0000-0000-00001A1B0000}"/>
    <cellStyle name="Normal 5 4 3 4 3 2" xfId="14109" xr:uid="{00B71D97-25B8-4327-8BF8-8A89224B73F5}"/>
    <cellStyle name="Normal 5 4 3 4 3 2 2" xfId="40283" xr:uid="{095FF5C3-AB41-482C-B8E4-6A60BAC17BE5}"/>
    <cellStyle name="Normal 5 4 3 4 3 3" xfId="31004" xr:uid="{8A8561F9-EA26-4FFD-B120-6697E53FDD40}"/>
    <cellStyle name="Normal 5 4 3 4 3 4" xfId="22556" xr:uid="{E8CEE977-2330-4782-841C-0AD8866E92FF}"/>
    <cellStyle name="Normal 5 4 3 4 4" xfId="9891" xr:uid="{2F04F78C-5854-424E-9977-B5958CA3A902}"/>
    <cellStyle name="Normal 5 4 3 4 4 2" xfId="36066" xr:uid="{84C53DA2-2EDF-4DCD-B6C6-4205D564DE1D}"/>
    <cellStyle name="Normal 5 4 3 4 5" xfId="26786" xr:uid="{AB072409-CF6D-4330-A3A2-4B732E2AE22E}"/>
    <cellStyle name="Normal 5 4 3 4 6" xfId="18339" xr:uid="{A0CD2D3C-E5F0-4125-AF74-26EBAB9532ED}"/>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5BAA6BDE-9BD4-4EF2-B158-BEA0E9E222E0}"/>
    <cellStyle name="Normal 5 4 3 5 2 2 2 2" xfId="42841" xr:uid="{61721B6B-E89E-4B9F-852A-AF4B93C0EC87}"/>
    <cellStyle name="Normal 5 4 3 5 2 2 3" xfId="33562" xr:uid="{2F75CC5E-04EC-46C1-8603-FDF4B4454DEE}"/>
    <cellStyle name="Normal 5 4 3 5 2 2 4" xfId="25114" xr:uid="{75E39DAF-3F76-4BE0-8754-DA204F3749BC}"/>
    <cellStyle name="Normal 5 4 3 5 2 3" xfId="12449" xr:uid="{F144BFE1-B3C5-437D-B1A7-3865BB710784}"/>
    <cellStyle name="Normal 5 4 3 5 2 3 2" xfId="38624" xr:uid="{DDB2F43F-C946-4B51-9F49-54314D7EF501}"/>
    <cellStyle name="Normal 5 4 3 5 2 4" xfId="29344" xr:uid="{5501D997-7A71-4EDE-A7DF-76C2EB355744}"/>
    <cellStyle name="Normal 5 4 3 5 2 5" xfId="20897" xr:uid="{ACB68F1F-4E65-44F6-8DE7-284BA6EA6078}"/>
    <cellStyle name="Normal 5 4 3 5 3" xfId="6072" xr:uid="{00000000-0005-0000-0000-00001E1B0000}"/>
    <cellStyle name="Normal 5 4 3 5 3 2" xfId="14522" xr:uid="{F456A51C-21BE-4DF5-9CBD-068A3C025455}"/>
    <cellStyle name="Normal 5 4 3 5 3 2 2" xfId="40696" xr:uid="{D2152951-3A43-4050-905A-EBED8F940C18}"/>
    <cellStyle name="Normal 5 4 3 5 3 3" xfId="31417" xr:uid="{FF3E3736-9C15-490C-893E-5A848C2EABE3}"/>
    <cellStyle name="Normal 5 4 3 5 3 4" xfId="22969" xr:uid="{1B3E2FC9-0E1D-41F8-BCBF-73F40E690856}"/>
    <cellStyle name="Normal 5 4 3 5 4" xfId="10304" xr:uid="{50F2AC0B-938F-4C8C-AEE4-B7229AC46146}"/>
    <cellStyle name="Normal 5 4 3 5 4 2" xfId="36479" xr:uid="{A76CFE6B-BCD0-4114-9395-9172616BE226}"/>
    <cellStyle name="Normal 5 4 3 5 5" xfId="27199" xr:uid="{A9B2771A-A401-47BB-903D-840FE524A5DC}"/>
    <cellStyle name="Normal 5 4 3 5 6" xfId="18752" xr:uid="{6E849C4F-C318-4C56-A896-CE4B3A0A46E2}"/>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5DE70F5A-F3A9-412C-9C00-95BC8E5B2D65}"/>
    <cellStyle name="Normal 5 4 3 6 2 2 2 2" xfId="43254" xr:uid="{5B4069D1-3F21-43B2-A972-15A37CF34518}"/>
    <cellStyle name="Normal 5 4 3 6 2 2 3" xfId="33975" xr:uid="{7D973F47-B52D-4171-9AA7-57B5CAC9739B}"/>
    <cellStyle name="Normal 5 4 3 6 2 2 4" xfId="25527" xr:uid="{9F1C48C7-0A3E-474F-9FBC-38646C775807}"/>
    <cellStyle name="Normal 5 4 3 6 2 3" xfId="12862" xr:uid="{F532F5F4-0512-4E72-AC5D-F2BB0968D56F}"/>
    <cellStyle name="Normal 5 4 3 6 2 3 2" xfId="39037" xr:uid="{FAF004D7-31FE-4FC6-A81E-0C908BACABB4}"/>
    <cellStyle name="Normal 5 4 3 6 2 4" xfId="29757" xr:uid="{6D36A061-A1E2-4096-BA3A-F8FD986F55E0}"/>
    <cellStyle name="Normal 5 4 3 6 2 5" xfId="21310" xr:uid="{708A3368-6618-4FB7-B12A-F508EDF8C4EF}"/>
    <cellStyle name="Normal 5 4 3 6 3" xfId="6485" xr:uid="{00000000-0005-0000-0000-0000221B0000}"/>
    <cellStyle name="Normal 5 4 3 6 3 2" xfId="14935" xr:uid="{0DE26781-D1AC-4D00-B2BB-08B0A3BC01E7}"/>
    <cellStyle name="Normal 5 4 3 6 3 2 2" xfId="41109" xr:uid="{7C2B323E-61F0-4B38-AF58-EE148C332782}"/>
    <cellStyle name="Normal 5 4 3 6 3 3" xfId="31830" xr:uid="{E45938A1-EEEE-4767-9FD5-947090D7A529}"/>
    <cellStyle name="Normal 5 4 3 6 3 4" xfId="23382" xr:uid="{DCD72D92-BB63-4344-B0AA-B98016951502}"/>
    <cellStyle name="Normal 5 4 3 6 4" xfId="10717" xr:uid="{6BDA52E5-7E77-4B5C-BA7F-4B556BEBF61E}"/>
    <cellStyle name="Normal 5 4 3 6 4 2" xfId="36892" xr:uid="{00AEBAE3-BB0D-4AE7-A4AF-6C91CDDDA9AE}"/>
    <cellStyle name="Normal 5 4 3 6 5" xfId="27612" xr:uid="{49ACDD98-01FE-49B1-AAD6-6ABE0C4747A0}"/>
    <cellStyle name="Normal 5 4 3 6 6" xfId="19165" xr:uid="{0878BFBA-AE1E-4A4A-AC9A-039C4B2FE95C}"/>
    <cellStyle name="Normal 5 4 3 7" xfId="2615" xr:uid="{00000000-0005-0000-0000-0000231B0000}"/>
    <cellStyle name="Normal 5 4 3 7 2" xfId="6898" xr:uid="{00000000-0005-0000-0000-0000241B0000}"/>
    <cellStyle name="Normal 5 4 3 7 2 2" xfId="15348" xr:uid="{5F501BF4-E8E3-4F56-9E91-7E28A0C1DF2D}"/>
    <cellStyle name="Normal 5 4 3 7 2 2 2" xfId="41522" xr:uid="{A9609AD5-A7A9-4FD4-8DEC-18EC7DF62E50}"/>
    <cellStyle name="Normal 5 4 3 7 2 3" xfId="32243" xr:uid="{2B37BA85-81B1-4931-B3DB-1EC6311082ED}"/>
    <cellStyle name="Normal 5 4 3 7 2 4" xfId="23795" xr:uid="{F058DE39-E2F1-48CD-99E3-C160EACE774F}"/>
    <cellStyle name="Normal 5 4 3 7 3" xfId="11130" xr:uid="{A8E88A11-0311-4239-B4F1-C72EA1EC0773}"/>
    <cellStyle name="Normal 5 4 3 7 3 2" xfId="37305" xr:uid="{26CE4AD0-0DA5-4808-9062-D11FC3783CFC}"/>
    <cellStyle name="Normal 5 4 3 7 4" xfId="28025" xr:uid="{871FCF76-67D6-40A5-8399-657217534A05}"/>
    <cellStyle name="Normal 5 4 3 7 5" xfId="19578" xr:uid="{7803F61C-42F4-4F98-BD1C-8F65FBD1C51F}"/>
    <cellStyle name="Normal 5 4 3 8" xfId="4833" xr:uid="{00000000-0005-0000-0000-0000251B0000}"/>
    <cellStyle name="Normal 5 4 3 8 2" xfId="13283" xr:uid="{E1074644-9F18-46CA-AF8E-8A1210D8BED5}"/>
    <cellStyle name="Normal 5 4 3 8 2 2" xfId="39457" xr:uid="{E5135B02-EFA2-4974-847F-6CFC44B843F8}"/>
    <cellStyle name="Normal 5 4 3 8 3" xfId="30178" xr:uid="{98F1A3B5-2EFE-4FAC-A83A-8E7DC8D57D31}"/>
    <cellStyle name="Normal 5 4 3 8 4" xfId="21730" xr:uid="{A3BDE455-2F89-46B5-89C1-DC733EE406B0}"/>
    <cellStyle name="Normal 5 4 3 9" xfId="9065" xr:uid="{619495BE-E2DE-49F3-BE78-50F390BA1CE6}"/>
    <cellStyle name="Normal 5 4 3 9 2" xfId="35240" xr:uid="{FE69EB5B-FF89-4E1B-BBD6-D15493A2CD23}"/>
    <cellStyle name="Normal 5 4 4" xfId="463" xr:uid="{00000000-0005-0000-0000-0000261B0000}"/>
    <cellStyle name="Normal 5 4 4 10" xfId="25962" xr:uid="{DA3E4E96-7229-446D-A563-B0F3768BB058}"/>
    <cellStyle name="Normal 5 4 4 11" xfId="17515" xr:uid="{62658039-E2C5-4C5F-B4FE-B412D06E1E5F}"/>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1A62376A-C2DC-42B1-BAC7-D74399310645}"/>
    <cellStyle name="Normal 5 4 4 2 2 2 2 2" xfId="42017" xr:uid="{6DE96ED0-9F97-498A-B764-D8E1518CEC08}"/>
    <cellStyle name="Normal 5 4 4 2 2 2 3" xfId="32738" xr:uid="{DB2053BF-0942-4C1B-B529-B13AB6857051}"/>
    <cellStyle name="Normal 5 4 4 2 2 2 4" xfId="24290" xr:uid="{CECB6A14-4606-4AF2-94FB-A41F84DAE88B}"/>
    <cellStyle name="Normal 5 4 4 2 2 3" xfId="11625" xr:uid="{1592A530-55E7-4532-BCDA-8B38D3E73AD4}"/>
    <cellStyle name="Normal 5 4 4 2 2 3 2" xfId="37800" xr:uid="{3029E0FC-4450-4E72-8B80-2B9E53C91CCB}"/>
    <cellStyle name="Normal 5 4 4 2 2 4" xfId="28520" xr:uid="{AA32BDB3-390C-4A0F-A5DB-FB704B7F3AD8}"/>
    <cellStyle name="Normal 5 4 4 2 2 5" xfId="20073" xr:uid="{AE9B4ECF-B052-4097-95B8-4BFB5DCC8EA4}"/>
    <cellStyle name="Normal 5 4 4 2 3" xfId="5248" xr:uid="{00000000-0005-0000-0000-00002A1B0000}"/>
    <cellStyle name="Normal 5 4 4 2 3 2" xfId="13698" xr:uid="{84F4A281-6CCB-4A98-9AF7-1A1E5105C056}"/>
    <cellStyle name="Normal 5 4 4 2 3 2 2" xfId="39872" xr:uid="{2A1D53DB-132A-4B21-B782-647143EE80DD}"/>
    <cellStyle name="Normal 5 4 4 2 3 3" xfId="30593" xr:uid="{5C09C86B-E6D5-455E-8986-46D880C6976B}"/>
    <cellStyle name="Normal 5 4 4 2 3 4" xfId="22145" xr:uid="{C5C2CAB8-B031-4B8D-87BD-815AABCDC539}"/>
    <cellStyle name="Normal 5 4 4 2 4" xfId="9480" xr:uid="{89FDA891-EAF4-4884-8ECD-53267659E8AB}"/>
    <cellStyle name="Normal 5 4 4 2 4 2" xfId="35655" xr:uid="{C8A82CAB-390F-4E8C-8C99-F9AA116817CA}"/>
    <cellStyle name="Normal 5 4 4 2 5" xfId="34827" xr:uid="{9ADB4B03-D45F-45DF-BA61-BC4AC0B6A079}"/>
    <cellStyle name="Normal 5 4 4 2 6" xfId="26375" xr:uid="{FB4300C5-AEE0-4370-9723-B808667483AE}"/>
    <cellStyle name="Normal 5 4 4 2 7" xfId="17928" xr:uid="{E7148565-E2B0-4AC8-BF49-91F088183006}"/>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F6E93C5E-FA68-4776-ABE3-38ECF7B8C5D8}"/>
    <cellStyle name="Normal 5 4 4 3 2 2 2 2" xfId="42430" xr:uid="{946CAA05-E7B7-4C63-AC3A-B673B07085DE}"/>
    <cellStyle name="Normal 5 4 4 3 2 2 3" xfId="33151" xr:uid="{75DC66E5-AA51-4B1E-A5F5-90EA95306B50}"/>
    <cellStyle name="Normal 5 4 4 3 2 2 4" xfId="24703" xr:uid="{308EB527-BB82-4142-BAA6-1078397A0D7F}"/>
    <cellStyle name="Normal 5 4 4 3 2 3" xfId="12038" xr:uid="{CE5A878E-A771-4EA9-851E-BAEF4F28D826}"/>
    <cellStyle name="Normal 5 4 4 3 2 3 2" xfId="38213" xr:uid="{C45AF8FC-B96E-4B54-A4FF-0B4EA3446964}"/>
    <cellStyle name="Normal 5 4 4 3 2 4" xfId="28933" xr:uid="{B63BF458-5CB7-4E9A-86C0-7DB32F2D95BE}"/>
    <cellStyle name="Normal 5 4 4 3 2 5" xfId="20486" xr:uid="{81FA0FFF-B27B-4FAB-8904-F6EB9CEEC993}"/>
    <cellStyle name="Normal 5 4 4 3 3" xfId="5661" xr:uid="{00000000-0005-0000-0000-00002E1B0000}"/>
    <cellStyle name="Normal 5 4 4 3 3 2" xfId="14111" xr:uid="{C0E24E8D-48A7-4C2B-AC2B-680FCE813EEF}"/>
    <cellStyle name="Normal 5 4 4 3 3 2 2" xfId="40285" xr:uid="{883702C6-1D6D-44C0-87ED-AC7EF1653945}"/>
    <cellStyle name="Normal 5 4 4 3 3 3" xfId="31006" xr:uid="{D12EC107-25FF-4E9A-9E5D-C35DB708A026}"/>
    <cellStyle name="Normal 5 4 4 3 3 4" xfId="22558" xr:uid="{E44265A2-B7FA-4930-A0BE-414827BFB987}"/>
    <cellStyle name="Normal 5 4 4 3 4" xfId="9893" xr:uid="{C0A74DB1-3483-4F99-98ED-AAF8496C12AD}"/>
    <cellStyle name="Normal 5 4 4 3 4 2" xfId="36068" xr:uid="{D476021F-141A-4241-987C-991D6C17055F}"/>
    <cellStyle name="Normal 5 4 4 3 5" xfId="26788" xr:uid="{261C48F5-D603-425B-A09B-8F3282AFB883}"/>
    <cellStyle name="Normal 5 4 4 3 6" xfId="18341" xr:uid="{B5FD2C27-4EA5-4863-998E-5E56F3E50459}"/>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CEE1CE37-40A7-46D9-AEC6-8C393CAA4547}"/>
    <cellStyle name="Normal 5 4 4 4 2 2 2 2" xfId="42843" xr:uid="{FA3E010A-2A69-435C-9B71-520D34BA377A}"/>
    <cellStyle name="Normal 5 4 4 4 2 2 3" xfId="33564" xr:uid="{DDC8A3FF-150D-400F-8D6E-7B3EB39288C5}"/>
    <cellStyle name="Normal 5 4 4 4 2 2 4" xfId="25116" xr:uid="{889C43C1-0E19-4C59-9972-BE8CDF044B90}"/>
    <cellStyle name="Normal 5 4 4 4 2 3" xfId="12451" xr:uid="{1A7C591B-5875-4221-BCAA-156A94B03F11}"/>
    <cellStyle name="Normal 5 4 4 4 2 3 2" xfId="38626" xr:uid="{EDF872EB-343F-4B77-8725-644E2E656ADD}"/>
    <cellStyle name="Normal 5 4 4 4 2 4" xfId="29346" xr:uid="{8AE2B0E7-1752-4FF5-ABE4-B2BA98BE7173}"/>
    <cellStyle name="Normal 5 4 4 4 2 5" xfId="20899" xr:uid="{040805C5-5A8C-47FF-908C-C3A4D14B00D3}"/>
    <cellStyle name="Normal 5 4 4 4 3" xfId="6074" xr:uid="{00000000-0005-0000-0000-0000321B0000}"/>
    <cellStyle name="Normal 5 4 4 4 3 2" xfId="14524" xr:uid="{3AD6C80F-97BC-46AE-839D-6AE05FBD51B7}"/>
    <cellStyle name="Normal 5 4 4 4 3 2 2" xfId="40698" xr:uid="{03390EF7-0787-48EC-A90C-FC81749ED1FD}"/>
    <cellStyle name="Normal 5 4 4 4 3 3" xfId="31419" xr:uid="{ED06CFFD-C871-4DB8-8AD9-2FBD3165EB50}"/>
    <cellStyle name="Normal 5 4 4 4 3 4" xfId="22971" xr:uid="{8AE0BD6C-D47F-45FB-B103-AF551DBD025A}"/>
    <cellStyle name="Normal 5 4 4 4 4" xfId="10306" xr:uid="{FF1B8B72-F408-47D1-B40D-81ED838A9100}"/>
    <cellStyle name="Normal 5 4 4 4 4 2" xfId="36481" xr:uid="{C26A1B3A-0ECD-4D53-8249-B4844A9202FC}"/>
    <cellStyle name="Normal 5 4 4 4 5" xfId="27201" xr:uid="{5A4C8A28-CCC0-4816-A258-970D14B523AE}"/>
    <cellStyle name="Normal 5 4 4 4 6" xfId="18754" xr:uid="{1419F6F2-40D0-449E-9F3E-E97B0D60CDE2}"/>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F06503A5-B6B2-406D-9F0E-AC57FFD5E32F}"/>
    <cellStyle name="Normal 5 4 4 5 2 2 2 2" xfId="43256" xr:uid="{FC2263CE-8D44-4F9D-A51B-2B0E08F91B9B}"/>
    <cellStyle name="Normal 5 4 4 5 2 2 3" xfId="33977" xr:uid="{443314E5-B37C-4381-9342-879200F59851}"/>
    <cellStyle name="Normal 5 4 4 5 2 2 4" xfId="25529" xr:uid="{38D0E9B2-A507-4B2A-82EC-E30654B1BBB8}"/>
    <cellStyle name="Normal 5 4 4 5 2 3" xfId="12864" xr:uid="{49841D8F-2F33-4A3E-84C0-7BC56C7F4905}"/>
    <cellStyle name="Normal 5 4 4 5 2 3 2" xfId="39039" xr:uid="{D4DECE20-1981-458A-9745-71DFC21E1928}"/>
    <cellStyle name="Normal 5 4 4 5 2 4" xfId="29759" xr:uid="{51CBC07D-5A94-4F38-B555-F37626D4F8A5}"/>
    <cellStyle name="Normal 5 4 4 5 2 5" xfId="21312" xr:uid="{DB40DA03-7E09-470F-875A-655BB912D0FA}"/>
    <cellStyle name="Normal 5 4 4 5 3" xfId="6487" xr:uid="{00000000-0005-0000-0000-0000361B0000}"/>
    <cellStyle name="Normal 5 4 4 5 3 2" xfId="14937" xr:uid="{2AA679A1-1C6C-4058-94C1-F5F728DF1899}"/>
    <cellStyle name="Normal 5 4 4 5 3 2 2" xfId="41111" xr:uid="{D0FAD911-C9C7-4B41-9829-1ADF657316FD}"/>
    <cellStyle name="Normal 5 4 4 5 3 3" xfId="31832" xr:uid="{CB223878-1AB6-4CF8-9C18-3B6E8C0566DB}"/>
    <cellStyle name="Normal 5 4 4 5 3 4" xfId="23384" xr:uid="{4410FB6B-E2EB-4F78-BB5E-EEB2DE1A53C4}"/>
    <cellStyle name="Normal 5 4 4 5 4" xfId="10719" xr:uid="{A9180393-F055-4A4D-BF65-96EB6155B44E}"/>
    <cellStyle name="Normal 5 4 4 5 4 2" xfId="36894" xr:uid="{5821E3A7-E850-444E-A260-0EB048D9D5BD}"/>
    <cellStyle name="Normal 5 4 4 5 5" xfId="27614" xr:uid="{0308F3E7-0F47-4206-B727-52E887A71F8A}"/>
    <cellStyle name="Normal 5 4 4 5 6" xfId="19167" xr:uid="{EB8EB938-EE89-4FEE-98EB-B7A77CD2D8CC}"/>
    <cellStyle name="Normal 5 4 4 6" xfId="2617" xr:uid="{00000000-0005-0000-0000-0000371B0000}"/>
    <cellStyle name="Normal 5 4 4 6 2" xfId="6900" xr:uid="{00000000-0005-0000-0000-0000381B0000}"/>
    <cellStyle name="Normal 5 4 4 6 2 2" xfId="15350" xr:uid="{5B3D1E93-1471-4102-9F53-65830C2E4BE3}"/>
    <cellStyle name="Normal 5 4 4 6 2 2 2" xfId="41524" xr:uid="{2F1368BE-EB3D-4831-BF15-24C371FACE36}"/>
    <cellStyle name="Normal 5 4 4 6 2 3" xfId="32245" xr:uid="{91C72166-A9FF-4812-BBEA-E12D9895DAEA}"/>
    <cellStyle name="Normal 5 4 4 6 2 4" xfId="23797" xr:uid="{9C531720-AEBE-4185-9080-F5269BD8256F}"/>
    <cellStyle name="Normal 5 4 4 6 3" xfId="11132" xr:uid="{D8A46016-DE61-49C8-995B-93B77503E9AF}"/>
    <cellStyle name="Normal 5 4 4 6 3 2" xfId="37307" xr:uid="{47978153-2B0F-4163-B4C9-03DA01D5B471}"/>
    <cellStyle name="Normal 5 4 4 6 4" xfId="28027" xr:uid="{7A0F08E2-0EA3-4F72-85BF-F30AB808699D}"/>
    <cellStyle name="Normal 5 4 4 6 5" xfId="19580" xr:uid="{C58363AC-CC64-41A6-BA38-BD7ABCBF0E93}"/>
    <cellStyle name="Normal 5 4 4 7" xfId="4835" xr:uid="{00000000-0005-0000-0000-0000391B0000}"/>
    <cellStyle name="Normal 5 4 4 7 2" xfId="13285" xr:uid="{8EA6ECA9-B7E8-42F6-A36D-1D35C535682B}"/>
    <cellStyle name="Normal 5 4 4 7 2 2" xfId="39459" xr:uid="{2C0834BA-5D14-4B94-BEFB-241BD678C2F7}"/>
    <cellStyle name="Normal 5 4 4 7 3" xfId="30180" xr:uid="{E0F2ECEE-E8CE-46E1-9257-1AB17F0F611A}"/>
    <cellStyle name="Normal 5 4 4 7 4" xfId="21732" xr:uid="{1BB2CFAE-EB18-41B9-9015-7455A0B3E4DC}"/>
    <cellStyle name="Normal 5 4 4 8" xfId="9067" xr:uid="{266D409B-0CD7-4AFE-BA51-B84F4B41955A}"/>
    <cellStyle name="Normal 5 4 4 8 2" xfId="35242" xr:uid="{487E4016-EE76-46BB-8782-F0BC50F7F937}"/>
    <cellStyle name="Normal 5 4 4 9" xfId="34409" xr:uid="{1343ECAC-6874-4D83-BE67-9D0E92C43793}"/>
    <cellStyle name="Normal 5 4 5" xfId="930" xr:uid="{00000000-0005-0000-0000-00003A1B0000}"/>
    <cellStyle name="Normal 5 4 5 2" xfId="3164" xr:uid="{00000000-0005-0000-0000-00003B1B0000}"/>
    <cellStyle name="Normal 5 4 5 2 2" xfId="7386" xr:uid="{00000000-0005-0000-0000-00003C1B0000}"/>
    <cellStyle name="Normal 5 4 5 2 2 2" xfId="15836" xr:uid="{C41CB2C4-BFF7-470F-A9F4-79BCA7817E71}"/>
    <cellStyle name="Normal 5 4 5 2 2 2 2" xfId="42010" xr:uid="{AEDB110F-CD1F-49A3-83C1-DB0D38D2E599}"/>
    <cellStyle name="Normal 5 4 5 2 2 3" xfId="32731" xr:uid="{2044B61D-C116-4797-A699-9A731F81B14D}"/>
    <cellStyle name="Normal 5 4 5 2 2 4" xfId="24283" xr:uid="{8956D79A-94F2-44D5-8DB3-D5642113002D}"/>
    <cellStyle name="Normal 5 4 5 2 3" xfId="11618" xr:uid="{AE58D10E-EFC0-41DB-96D2-448A0F6C09E4}"/>
    <cellStyle name="Normal 5 4 5 2 3 2" xfId="37793" xr:uid="{1C32C552-3A69-4650-8873-48E431774DE4}"/>
    <cellStyle name="Normal 5 4 5 2 4" xfId="28513" xr:uid="{6835EC72-B551-4BB8-9E68-3DCD6D944606}"/>
    <cellStyle name="Normal 5 4 5 2 5" xfId="20066" xr:uid="{4CF7A348-7F05-4960-BC3D-84B8DA938BB8}"/>
    <cellStyle name="Normal 5 4 5 3" xfId="5241" xr:uid="{00000000-0005-0000-0000-00003D1B0000}"/>
    <cellStyle name="Normal 5 4 5 3 2" xfId="13691" xr:uid="{E0532952-658C-4AEC-A64A-1F36545F204E}"/>
    <cellStyle name="Normal 5 4 5 3 2 2" xfId="39865" xr:uid="{42149E60-2B31-4B1F-9927-249DFF9CDA8C}"/>
    <cellStyle name="Normal 5 4 5 3 3" xfId="30586" xr:uid="{059F4F69-B97A-48DB-8090-1101CE282928}"/>
    <cellStyle name="Normal 5 4 5 3 4" xfId="22138" xr:uid="{BFB0B4CC-B5F9-4F62-B994-6A1C47870734}"/>
    <cellStyle name="Normal 5 4 5 4" xfId="9473" xr:uid="{F0572B6E-EE28-4FCC-BCE3-8C3FB605AB63}"/>
    <cellStyle name="Normal 5 4 5 4 2" xfId="35648" xr:uid="{4B009EB0-DECD-4426-BFAE-D87026BF1B18}"/>
    <cellStyle name="Normal 5 4 5 5" xfId="34820" xr:uid="{9D3C29F0-5808-4045-B571-76434DA3BA27}"/>
    <cellStyle name="Normal 5 4 5 6" xfId="26368" xr:uid="{A0CD6200-1292-45F2-887E-23B1DC997E75}"/>
    <cellStyle name="Normal 5 4 5 7" xfId="17921" xr:uid="{97A3FEEB-22EF-4E80-AC4E-221AA6CEF695}"/>
    <cellStyle name="Normal 5 4 6" xfId="1347" xr:uid="{00000000-0005-0000-0000-00003E1B0000}"/>
    <cellStyle name="Normal 5 4 6 2" xfId="3577" xr:uid="{00000000-0005-0000-0000-00003F1B0000}"/>
    <cellStyle name="Normal 5 4 6 2 2" xfId="7799" xr:uid="{00000000-0005-0000-0000-0000401B0000}"/>
    <cellStyle name="Normal 5 4 6 2 2 2" xfId="16249" xr:uid="{062ACBD3-4839-4AA1-B57E-F4954E0245FC}"/>
    <cellStyle name="Normal 5 4 6 2 2 2 2" xfId="42423" xr:uid="{7A10181C-64C8-4ECD-96C6-7783DD4822AC}"/>
    <cellStyle name="Normal 5 4 6 2 2 3" xfId="33144" xr:uid="{0F2F03CC-59D4-4171-A91E-090F8AD153DE}"/>
    <cellStyle name="Normal 5 4 6 2 2 4" xfId="24696" xr:uid="{AAFEF528-BD3C-4932-A8C9-D55CB6361FEB}"/>
    <cellStyle name="Normal 5 4 6 2 3" xfId="12031" xr:uid="{AF546003-899F-410A-90E5-46D822C2E276}"/>
    <cellStyle name="Normal 5 4 6 2 3 2" xfId="38206" xr:uid="{8E86043E-CD5F-4DD7-8519-E614D42D2376}"/>
    <cellStyle name="Normal 5 4 6 2 4" xfId="28926" xr:uid="{C08ACDD4-1AEF-44AA-884C-30385302DAD0}"/>
    <cellStyle name="Normal 5 4 6 2 5" xfId="20479" xr:uid="{6FAFF2CB-7331-499B-B60C-877130B5F2C1}"/>
    <cellStyle name="Normal 5 4 6 3" xfId="5654" xr:uid="{00000000-0005-0000-0000-0000411B0000}"/>
    <cellStyle name="Normal 5 4 6 3 2" xfId="14104" xr:uid="{842E7FB3-1208-4110-B61C-9434AD4D3D6C}"/>
    <cellStyle name="Normal 5 4 6 3 2 2" xfId="40278" xr:uid="{0A666A14-E54E-4B35-8D08-99E4D5DD5C26}"/>
    <cellStyle name="Normal 5 4 6 3 3" xfId="30999" xr:uid="{BEE7D8C4-1ED6-4F17-A686-2A8E47715F92}"/>
    <cellStyle name="Normal 5 4 6 3 4" xfId="22551" xr:uid="{1F91BFCA-3F44-49BD-B446-505AF5F44700}"/>
    <cellStyle name="Normal 5 4 6 4" xfId="9886" xr:uid="{B6C91ED9-3ABC-408E-8488-5DE56882F903}"/>
    <cellStyle name="Normal 5 4 6 4 2" xfId="36061" xr:uid="{F5DB9920-37B7-491B-A3A1-C9DAB5ACAE64}"/>
    <cellStyle name="Normal 5 4 6 5" xfId="26781" xr:uid="{389B0377-2DA1-4873-9A3E-82B667355CCB}"/>
    <cellStyle name="Normal 5 4 6 6" xfId="18334" xr:uid="{155B4845-FF27-481F-9F1C-0937BED94CC2}"/>
    <cellStyle name="Normal 5 4 7" xfId="1760" xr:uid="{00000000-0005-0000-0000-0000421B0000}"/>
    <cellStyle name="Normal 5 4 7 2" xfId="3990" xr:uid="{00000000-0005-0000-0000-0000431B0000}"/>
    <cellStyle name="Normal 5 4 7 2 2" xfId="8212" xr:uid="{00000000-0005-0000-0000-0000441B0000}"/>
    <cellStyle name="Normal 5 4 7 2 2 2" xfId="16662" xr:uid="{5FC8B1F5-09B5-4371-A159-46D2B7B5C4B5}"/>
    <cellStyle name="Normal 5 4 7 2 2 2 2" xfId="42836" xr:uid="{9300B35D-D19E-4A1D-8FA8-6BBD3752D606}"/>
    <cellStyle name="Normal 5 4 7 2 2 3" xfId="33557" xr:uid="{3DF09A77-53CA-419A-AE37-BC91B305907F}"/>
    <cellStyle name="Normal 5 4 7 2 2 4" xfId="25109" xr:uid="{701AE2D3-379D-4C95-9A27-26346F836D2A}"/>
    <cellStyle name="Normal 5 4 7 2 3" xfId="12444" xr:uid="{294ECE61-3A09-4173-BC6E-2E9195C6760A}"/>
    <cellStyle name="Normal 5 4 7 2 3 2" xfId="38619" xr:uid="{E7CFF713-68FF-4A5A-987B-036DA42AD15F}"/>
    <cellStyle name="Normal 5 4 7 2 4" xfId="29339" xr:uid="{2C64D506-73A9-4018-BD06-7B827CEFC8BD}"/>
    <cellStyle name="Normal 5 4 7 2 5" xfId="20892" xr:uid="{3A2C9A56-356B-49F3-B73F-4543D25DC3EE}"/>
    <cellStyle name="Normal 5 4 7 3" xfId="6067" xr:uid="{00000000-0005-0000-0000-0000451B0000}"/>
    <cellStyle name="Normal 5 4 7 3 2" xfId="14517" xr:uid="{05496610-C619-4615-9251-293682E54B2B}"/>
    <cellStyle name="Normal 5 4 7 3 2 2" xfId="40691" xr:uid="{D66A4C99-AC1A-4EFA-8A45-03B9BF9D46BC}"/>
    <cellStyle name="Normal 5 4 7 3 3" xfId="31412" xr:uid="{9836846F-65A1-4A5D-A65E-BD70933C2AFA}"/>
    <cellStyle name="Normal 5 4 7 3 4" xfId="22964" xr:uid="{F8313BAE-7D7A-4F8A-A5F4-40B7C28E0CC4}"/>
    <cellStyle name="Normal 5 4 7 4" xfId="10299" xr:uid="{F2D53D35-D54D-4BDA-8E91-9173DC82B0C3}"/>
    <cellStyle name="Normal 5 4 7 4 2" xfId="36474" xr:uid="{0C9B2464-9685-4054-AEBE-9D13927E60B4}"/>
    <cellStyle name="Normal 5 4 7 5" xfId="27194" xr:uid="{C90DA2FA-09D0-4936-A19D-78B0373ACBEC}"/>
    <cellStyle name="Normal 5 4 7 6" xfId="18747" xr:uid="{7AE5D5E9-E5D9-4477-BC04-375D502D930F}"/>
    <cellStyle name="Normal 5 4 8" xfId="2174" xr:uid="{00000000-0005-0000-0000-0000461B0000}"/>
    <cellStyle name="Normal 5 4 8 2" xfId="4403" xr:uid="{00000000-0005-0000-0000-0000471B0000}"/>
    <cellStyle name="Normal 5 4 8 2 2" xfId="8625" xr:uid="{00000000-0005-0000-0000-0000481B0000}"/>
    <cellStyle name="Normal 5 4 8 2 2 2" xfId="17075" xr:uid="{28097C1B-532B-4490-BC1C-C9EEB18EAF73}"/>
    <cellStyle name="Normal 5 4 8 2 2 2 2" xfId="43249" xr:uid="{F0D1309F-5091-476F-AFBC-127CCF0F78AF}"/>
    <cellStyle name="Normal 5 4 8 2 2 3" xfId="33970" xr:uid="{6047B719-A02E-44A0-8338-06F48613BC12}"/>
    <cellStyle name="Normal 5 4 8 2 2 4" xfId="25522" xr:uid="{DA406688-D45D-4D0B-B62F-862EFB19DC96}"/>
    <cellStyle name="Normal 5 4 8 2 3" xfId="12857" xr:uid="{DDFA43FB-380D-40DC-A95C-FB901C884AB7}"/>
    <cellStyle name="Normal 5 4 8 2 3 2" xfId="39032" xr:uid="{25BFB1CD-BE74-4DCA-B5BF-12C615E8E27F}"/>
    <cellStyle name="Normal 5 4 8 2 4" xfId="29752" xr:uid="{3FDE0A33-044E-453E-ADD4-9B8523AEA841}"/>
    <cellStyle name="Normal 5 4 8 2 5" xfId="21305" xr:uid="{B2D90797-7FDA-40E5-8E4E-1997A4B0ECE2}"/>
    <cellStyle name="Normal 5 4 8 3" xfId="6480" xr:uid="{00000000-0005-0000-0000-0000491B0000}"/>
    <cellStyle name="Normal 5 4 8 3 2" xfId="14930" xr:uid="{B59AD31A-0D3F-428C-8263-E90A465B2158}"/>
    <cellStyle name="Normal 5 4 8 3 2 2" xfId="41104" xr:uid="{FE8FD3BA-4B58-44D3-9E95-4DB9FBA8BEE1}"/>
    <cellStyle name="Normal 5 4 8 3 3" xfId="31825" xr:uid="{AFDD403E-F9B8-49ED-A838-B841456FF99F}"/>
    <cellStyle name="Normal 5 4 8 3 4" xfId="23377" xr:uid="{C82501E8-1C96-4B71-B9DC-D40018E3282F}"/>
    <cellStyle name="Normal 5 4 8 4" xfId="10712" xr:uid="{EAFDD91E-8BD5-4F00-A760-DAE53E943AF8}"/>
    <cellStyle name="Normal 5 4 8 4 2" xfId="36887" xr:uid="{9A7B15FA-1A8F-46F7-9C7F-3672B64B9AFC}"/>
    <cellStyle name="Normal 5 4 8 5" xfId="27607" xr:uid="{691A2ED4-DD93-4774-A7D5-BE0C1E2200C2}"/>
    <cellStyle name="Normal 5 4 8 6" xfId="19160" xr:uid="{384D6B75-8BD9-4080-A3E9-5055A1C792F2}"/>
    <cellStyle name="Normal 5 4 9" xfId="2610" xr:uid="{00000000-0005-0000-0000-00004A1B0000}"/>
    <cellStyle name="Normal 5 4 9 2" xfId="6893" xr:uid="{00000000-0005-0000-0000-00004B1B0000}"/>
    <cellStyle name="Normal 5 4 9 2 2" xfId="15343" xr:uid="{99FB1407-EEB6-484D-A62D-D15B68B87466}"/>
    <cellStyle name="Normal 5 4 9 2 2 2" xfId="41517" xr:uid="{DFEBE8B9-F7DC-4BE1-8F5B-E2135C40FFDE}"/>
    <cellStyle name="Normal 5 4 9 2 3" xfId="32238" xr:uid="{9092BEB8-EE76-449D-B882-A84C49DCE475}"/>
    <cellStyle name="Normal 5 4 9 2 4" xfId="23790" xr:uid="{326AE5A9-66DD-482E-8887-C761F8A1D820}"/>
    <cellStyle name="Normal 5 4 9 3" xfId="11125" xr:uid="{2184FBEC-B607-43AE-8D58-DFA71D5CF4EB}"/>
    <cellStyle name="Normal 5 4 9 3 2" xfId="37300" xr:uid="{797B4F9C-8A67-42C4-9827-66C99480B37F}"/>
    <cellStyle name="Normal 5 4 9 4" xfId="28020" xr:uid="{4191BC33-84D7-444C-BB37-6B199173D0C7}"/>
    <cellStyle name="Normal 5 4 9 5" xfId="19573" xr:uid="{7670D7AB-D146-4D34-9344-61B2A90C970C}"/>
    <cellStyle name="Normal 5 5" xfId="464" xr:uid="{00000000-0005-0000-0000-00004C1B0000}"/>
    <cellStyle name="Normal 5 5 10" xfId="9068" xr:uid="{1DAC2BAD-40C5-43D8-B6D8-69CD4597BBB7}"/>
    <cellStyle name="Normal 5 5 10 2" xfId="35243" xr:uid="{46E4C3E2-7B9E-4F7E-BED2-ADD401CA150D}"/>
    <cellStyle name="Normal 5 5 11" xfId="34410" xr:uid="{40F7C8D3-5A8E-4EE8-8C36-BA46D4D5C30E}"/>
    <cellStyle name="Normal 5 5 12" xfId="25963" xr:uid="{B9A138E1-F970-4FB6-979D-569607924673}"/>
    <cellStyle name="Normal 5 5 13" xfId="17516" xr:uid="{E96F6AEF-E80B-4B98-8E50-A5935E2980CC}"/>
    <cellStyle name="Normal 5 5 2" xfId="465" xr:uid="{00000000-0005-0000-0000-00004D1B0000}"/>
    <cellStyle name="Normal 5 5 2 10" xfId="34411" xr:uid="{A2EB6B3A-F978-412A-997F-60D3D3F25CEB}"/>
    <cellStyle name="Normal 5 5 2 11" xfId="25964" xr:uid="{011DD385-E434-46E5-8982-DB3AF1356A1C}"/>
    <cellStyle name="Normal 5 5 2 12" xfId="17517" xr:uid="{A03D9B13-D0A8-43FF-9465-7107956D463B}"/>
    <cellStyle name="Normal 5 5 2 2" xfId="466" xr:uid="{00000000-0005-0000-0000-00004E1B0000}"/>
    <cellStyle name="Normal 5 5 2 2 10" xfId="25965" xr:uid="{C88C3A68-2C13-4004-A63C-5AEE5FD2AF22}"/>
    <cellStyle name="Normal 5 5 2 2 11" xfId="17518" xr:uid="{FD515259-E133-4D83-A1D3-3ABDC09A1EDF}"/>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3698F441-BE08-49BD-8E9D-81508FADDFAC}"/>
    <cellStyle name="Normal 5 5 2 2 2 2 2 2 2" xfId="42020" xr:uid="{C92020B9-4BF2-456A-A05C-CC911B7EB4BA}"/>
    <cellStyle name="Normal 5 5 2 2 2 2 2 3" xfId="32741" xr:uid="{6EBADEAD-8124-457F-AF69-531ECCED1A97}"/>
    <cellStyle name="Normal 5 5 2 2 2 2 2 4" xfId="24293" xr:uid="{E2F01FCD-9CCB-4AA6-8D7B-EF28646F133A}"/>
    <cellStyle name="Normal 5 5 2 2 2 2 3" xfId="11628" xr:uid="{2D7B6EB5-53E0-4173-AF35-2D8AEDAF05E0}"/>
    <cellStyle name="Normal 5 5 2 2 2 2 3 2" xfId="37803" xr:uid="{46C11AB5-22FC-45ED-A101-580564F8EA67}"/>
    <cellStyle name="Normal 5 5 2 2 2 2 4" xfId="28523" xr:uid="{4377B9F5-E0BD-43D4-BA2C-33E218695E7F}"/>
    <cellStyle name="Normal 5 5 2 2 2 2 5" xfId="20076" xr:uid="{1DC2A544-749F-4467-A488-D6EB9092532B}"/>
    <cellStyle name="Normal 5 5 2 2 2 3" xfId="5251" xr:uid="{00000000-0005-0000-0000-0000521B0000}"/>
    <cellStyle name="Normal 5 5 2 2 2 3 2" xfId="13701" xr:uid="{7CCC715E-B583-4341-A406-24956DA70BE4}"/>
    <cellStyle name="Normal 5 5 2 2 2 3 2 2" xfId="39875" xr:uid="{E4F5357C-758C-4081-977B-7CA4077CF936}"/>
    <cellStyle name="Normal 5 5 2 2 2 3 3" xfId="30596" xr:uid="{2D03BB87-74B6-456E-8897-FE4BE4C6F17D}"/>
    <cellStyle name="Normal 5 5 2 2 2 3 4" xfId="22148" xr:uid="{5B49BB0C-707F-46D4-AD57-283AF860C46A}"/>
    <cellStyle name="Normal 5 5 2 2 2 4" xfId="9483" xr:uid="{46EDB9AC-7595-4620-8B5E-C9ED249FE5BA}"/>
    <cellStyle name="Normal 5 5 2 2 2 4 2" xfId="35658" xr:uid="{3C715306-55AA-4C9A-99E5-662158B7F63D}"/>
    <cellStyle name="Normal 5 5 2 2 2 5" xfId="34830" xr:uid="{9701C8E7-D5B3-4B12-9EB9-25125F8725FC}"/>
    <cellStyle name="Normal 5 5 2 2 2 6" xfId="26378" xr:uid="{36D19090-76EC-44E8-B04D-7DB28270004D}"/>
    <cellStyle name="Normal 5 5 2 2 2 7" xfId="17931" xr:uid="{CF59B0A6-1C3D-4323-9E54-8475280DD8CA}"/>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6CD15068-4067-4906-9CB7-6E2778464FAB}"/>
    <cellStyle name="Normal 5 5 2 2 3 2 2 2 2" xfId="42433" xr:uid="{BB755B9F-F859-44EE-A7F5-D73C8AAD29F5}"/>
    <cellStyle name="Normal 5 5 2 2 3 2 2 3" xfId="33154" xr:uid="{14EE1F48-9B5F-4FE7-96B0-273B0183B1DA}"/>
    <cellStyle name="Normal 5 5 2 2 3 2 2 4" xfId="24706" xr:uid="{F5104D06-3136-45C7-9B1C-3C52C5208EFE}"/>
    <cellStyle name="Normal 5 5 2 2 3 2 3" xfId="12041" xr:uid="{DD75DEC3-E32D-4B57-A2AB-0D4D0FCCF8DC}"/>
    <cellStyle name="Normal 5 5 2 2 3 2 3 2" xfId="38216" xr:uid="{D27BDCF8-0935-4155-8C2C-538AC6D8BF89}"/>
    <cellStyle name="Normal 5 5 2 2 3 2 4" xfId="28936" xr:uid="{82680E83-78F5-4E8E-A05F-B3E33EEA55F9}"/>
    <cellStyle name="Normal 5 5 2 2 3 2 5" xfId="20489" xr:uid="{A8A7EB83-77B7-4E71-B8EC-E27E79B4B8CE}"/>
    <cellStyle name="Normal 5 5 2 2 3 3" xfId="5664" xr:uid="{00000000-0005-0000-0000-0000561B0000}"/>
    <cellStyle name="Normal 5 5 2 2 3 3 2" xfId="14114" xr:uid="{29F36E2C-D2C8-4D4D-AB65-5445EDE7FA2E}"/>
    <cellStyle name="Normal 5 5 2 2 3 3 2 2" xfId="40288" xr:uid="{FD8393CA-C947-4567-8D31-E9C6DE9170E2}"/>
    <cellStyle name="Normal 5 5 2 2 3 3 3" xfId="31009" xr:uid="{6BA9BD7C-084D-4CE1-BE40-12A4157D37DB}"/>
    <cellStyle name="Normal 5 5 2 2 3 3 4" xfId="22561" xr:uid="{6486A825-255F-44D7-B247-F7EA390D64F9}"/>
    <cellStyle name="Normal 5 5 2 2 3 4" xfId="9896" xr:uid="{F4B55068-8720-4821-A512-D2A1DC9AA775}"/>
    <cellStyle name="Normal 5 5 2 2 3 4 2" xfId="36071" xr:uid="{54D194B5-2CBF-4320-A53F-D96628C362C4}"/>
    <cellStyle name="Normal 5 5 2 2 3 5" xfId="26791" xr:uid="{1E1D8AF8-8206-4B40-A842-EDB923FD1993}"/>
    <cellStyle name="Normal 5 5 2 2 3 6" xfId="18344" xr:uid="{481DCCD3-2B77-4822-BEE8-6A4E52AD5197}"/>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4535FC7B-512E-43C3-8F41-4CABE5E4888D}"/>
    <cellStyle name="Normal 5 5 2 2 4 2 2 2 2" xfId="42846" xr:uid="{6DEBC6D2-83FE-4B43-AFB1-DC78F9CAD9E5}"/>
    <cellStyle name="Normal 5 5 2 2 4 2 2 3" xfId="33567" xr:uid="{5CEC4457-628F-4720-A4E5-A14FC8E6AEE1}"/>
    <cellStyle name="Normal 5 5 2 2 4 2 2 4" xfId="25119" xr:uid="{98EF0315-9FCE-4152-A83A-1C9A68FFC41F}"/>
    <cellStyle name="Normal 5 5 2 2 4 2 3" xfId="12454" xr:uid="{691896B1-B087-4DDA-8909-D3687AC77815}"/>
    <cellStyle name="Normal 5 5 2 2 4 2 3 2" xfId="38629" xr:uid="{04826FAD-CB1E-44F5-9204-5F6A4A824398}"/>
    <cellStyle name="Normal 5 5 2 2 4 2 4" xfId="29349" xr:uid="{5BCB3B04-1193-461D-A6B0-355F3D53F40F}"/>
    <cellStyle name="Normal 5 5 2 2 4 2 5" xfId="20902" xr:uid="{1B4AF15D-A3C9-4109-929B-ACF116DC83BA}"/>
    <cellStyle name="Normal 5 5 2 2 4 3" xfId="6077" xr:uid="{00000000-0005-0000-0000-00005A1B0000}"/>
    <cellStyle name="Normal 5 5 2 2 4 3 2" xfId="14527" xr:uid="{4A14DA50-7552-4D2E-B971-2C65FDB9BA70}"/>
    <cellStyle name="Normal 5 5 2 2 4 3 2 2" xfId="40701" xr:uid="{BBC133FD-E981-4DF7-A631-011D7BE83FBE}"/>
    <cellStyle name="Normal 5 5 2 2 4 3 3" xfId="31422" xr:uid="{72BA4BB1-B5A3-49BF-8603-89EEC9276D36}"/>
    <cellStyle name="Normal 5 5 2 2 4 3 4" xfId="22974" xr:uid="{5ADA9951-FA3C-4C40-B865-45B348A29663}"/>
    <cellStyle name="Normal 5 5 2 2 4 4" xfId="10309" xr:uid="{BFB2C34D-EC42-4263-8474-82F855B3A7A7}"/>
    <cellStyle name="Normal 5 5 2 2 4 4 2" xfId="36484" xr:uid="{0786BD80-C139-4CA0-AE18-2024F739E025}"/>
    <cellStyle name="Normal 5 5 2 2 4 5" xfId="27204" xr:uid="{30A0671F-BE18-4207-A4C6-30AA81B84EB8}"/>
    <cellStyle name="Normal 5 5 2 2 4 6" xfId="18757" xr:uid="{FC411D0E-F014-4569-965A-06C5445E6402}"/>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AC0871D2-7D60-44A2-AEF2-6208DD939E2D}"/>
    <cellStyle name="Normal 5 5 2 2 5 2 2 2 2" xfId="43259" xr:uid="{345A972B-731A-4FCE-97D2-146368C24969}"/>
    <cellStyle name="Normal 5 5 2 2 5 2 2 3" xfId="33980" xr:uid="{C6498E61-AD36-4647-84B8-554AA29F13EA}"/>
    <cellStyle name="Normal 5 5 2 2 5 2 2 4" xfId="25532" xr:uid="{18C11E8D-0995-4792-A062-8CBB5A9BA730}"/>
    <cellStyle name="Normal 5 5 2 2 5 2 3" xfId="12867" xr:uid="{BDCB1DF2-3CCB-4AC9-A774-3BF46BC296D0}"/>
    <cellStyle name="Normal 5 5 2 2 5 2 3 2" xfId="39042" xr:uid="{7BF8403E-DE5B-4631-963B-17E5419374FE}"/>
    <cellStyle name="Normal 5 5 2 2 5 2 4" xfId="29762" xr:uid="{89E49754-97EB-4064-A3A8-327F0066A65A}"/>
    <cellStyle name="Normal 5 5 2 2 5 2 5" xfId="21315" xr:uid="{E66ACDFC-AAC7-4BBC-844C-A49881B84818}"/>
    <cellStyle name="Normal 5 5 2 2 5 3" xfId="6490" xr:uid="{00000000-0005-0000-0000-00005E1B0000}"/>
    <cellStyle name="Normal 5 5 2 2 5 3 2" xfId="14940" xr:uid="{7FC44501-D427-4CC5-ACF0-C9E1AEEB2208}"/>
    <cellStyle name="Normal 5 5 2 2 5 3 2 2" xfId="41114" xr:uid="{910E65A1-DD39-4CDF-829C-1F69C1293421}"/>
    <cellStyle name="Normal 5 5 2 2 5 3 3" xfId="31835" xr:uid="{ED6A1E73-ECF4-4694-BABD-23F2B658768D}"/>
    <cellStyle name="Normal 5 5 2 2 5 3 4" xfId="23387" xr:uid="{D9474635-913B-4430-BA3C-ADE6E21E547A}"/>
    <cellStyle name="Normal 5 5 2 2 5 4" xfId="10722" xr:uid="{58FF721A-0C8D-4E87-9B28-522E18880625}"/>
    <cellStyle name="Normal 5 5 2 2 5 4 2" xfId="36897" xr:uid="{8C385E15-F075-4B16-AEDF-D36708C85FD8}"/>
    <cellStyle name="Normal 5 5 2 2 5 5" xfId="27617" xr:uid="{A880588F-1942-4BD3-8093-64D826ABFE04}"/>
    <cellStyle name="Normal 5 5 2 2 5 6" xfId="19170" xr:uid="{995578DC-F494-450B-80CA-6C822D0A0133}"/>
    <cellStyle name="Normal 5 5 2 2 6" xfId="2620" xr:uid="{00000000-0005-0000-0000-00005F1B0000}"/>
    <cellStyle name="Normal 5 5 2 2 6 2" xfId="6903" xr:uid="{00000000-0005-0000-0000-0000601B0000}"/>
    <cellStyle name="Normal 5 5 2 2 6 2 2" xfId="15353" xr:uid="{8B8D7445-372A-4682-BFC4-4A30F2CBF6CB}"/>
    <cellStyle name="Normal 5 5 2 2 6 2 2 2" xfId="41527" xr:uid="{0372FC74-9D7F-48E8-BE11-DA074828D09F}"/>
    <cellStyle name="Normal 5 5 2 2 6 2 3" xfId="32248" xr:uid="{D19B367C-53E6-48B8-9A37-0C405D77ACFD}"/>
    <cellStyle name="Normal 5 5 2 2 6 2 4" xfId="23800" xr:uid="{64CBBBD9-6C64-42A4-A214-978703CA94A9}"/>
    <cellStyle name="Normal 5 5 2 2 6 3" xfId="11135" xr:uid="{DD341A56-574F-4276-BAE1-E6E49DE22C6D}"/>
    <cellStyle name="Normal 5 5 2 2 6 3 2" xfId="37310" xr:uid="{EF9289C1-6ED5-4DBB-98DF-23C0994EEF07}"/>
    <cellStyle name="Normal 5 5 2 2 6 4" xfId="28030" xr:uid="{318B3E6C-ADDE-4AE2-9C8A-84CB9849A42E}"/>
    <cellStyle name="Normal 5 5 2 2 6 5" xfId="19583" xr:uid="{95D58E44-AB3C-4BB9-B567-80351A3494B9}"/>
    <cellStyle name="Normal 5 5 2 2 7" xfId="4838" xr:uid="{00000000-0005-0000-0000-0000611B0000}"/>
    <cellStyle name="Normal 5 5 2 2 7 2" xfId="13288" xr:uid="{363D64F8-D4E2-46E7-A1CD-E3D9D69F9A0C}"/>
    <cellStyle name="Normal 5 5 2 2 7 2 2" xfId="39462" xr:uid="{B2A91DBE-59AD-41D8-A663-18A95BFF5D02}"/>
    <cellStyle name="Normal 5 5 2 2 7 3" xfId="30183" xr:uid="{3FD16437-9B6E-483A-8BEC-C21B87D677B9}"/>
    <cellStyle name="Normal 5 5 2 2 7 4" xfId="21735" xr:uid="{C07AE830-91CE-4E48-B8C5-9C15990E467B}"/>
    <cellStyle name="Normal 5 5 2 2 8" xfId="9070" xr:uid="{4CC16E2F-1D6C-4DCC-9AD8-B661AAAC852A}"/>
    <cellStyle name="Normal 5 5 2 2 8 2" xfId="35245" xr:uid="{F8781E2E-F64F-48BB-A501-FBF728005142}"/>
    <cellStyle name="Normal 5 5 2 2 9" xfId="34412" xr:uid="{88CF8303-9B52-413A-8ADA-73A32B26698E}"/>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B074A998-18DC-4D07-B428-3A30AFB72EBD}"/>
    <cellStyle name="Normal 5 5 2 3 2 2 2 2" xfId="42019" xr:uid="{CEF4ED03-1A66-46C2-B15E-F5E75FB47B72}"/>
    <cellStyle name="Normal 5 5 2 3 2 2 3" xfId="32740" xr:uid="{5C1D25CF-F92F-4095-BA4B-5FF341B5F422}"/>
    <cellStyle name="Normal 5 5 2 3 2 2 4" xfId="24292" xr:uid="{A3EED0CE-559E-48AC-A3BB-217A766A20BD}"/>
    <cellStyle name="Normal 5 5 2 3 2 3" xfId="11627" xr:uid="{9B59859D-FAFF-4388-8028-D61431B10FE0}"/>
    <cellStyle name="Normal 5 5 2 3 2 3 2" xfId="37802" xr:uid="{66129FB6-35A6-4E9B-A4D9-A465B399827D}"/>
    <cellStyle name="Normal 5 5 2 3 2 4" xfId="28522" xr:uid="{D5290DE0-38D6-4DAE-A223-AD8459BC522C}"/>
    <cellStyle name="Normal 5 5 2 3 2 5" xfId="20075" xr:uid="{69E79B23-7DAB-44B2-85EC-B3EF5C377F23}"/>
    <cellStyle name="Normal 5 5 2 3 3" xfId="5250" xr:uid="{00000000-0005-0000-0000-0000651B0000}"/>
    <cellStyle name="Normal 5 5 2 3 3 2" xfId="13700" xr:uid="{00B0B7D9-ECB5-4337-8E7B-C429309E6E1E}"/>
    <cellStyle name="Normal 5 5 2 3 3 2 2" xfId="39874" xr:uid="{B1D91CA6-9EE2-426E-9E55-C03D6E850369}"/>
    <cellStyle name="Normal 5 5 2 3 3 3" xfId="30595" xr:uid="{FB0C0ABB-C1DF-4AA9-B596-ED7B7F4B30EF}"/>
    <cellStyle name="Normal 5 5 2 3 3 4" xfId="22147" xr:uid="{F06E1626-C702-4A6E-9CAF-D81E329C186B}"/>
    <cellStyle name="Normal 5 5 2 3 4" xfId="9482" xr:uid="{E43167CB-AAD3-42D4-83BA-DE7B1C91756D}"/>
    <cellStyle name="Normal 5 5 2 3 4 2" xfId="35657" xr:uid="{A3B4AE99-CA64-42AA-A5ED-41D6F8357884}"/>
    <cellStyle name="Normal 5 5 2 3 5" xfId="34829" xr:uid="{AA49023D-9F22-4021-8F93-9E770778ED97}"/>
    <cellStyle name="Normal 5 5 2 3 6" xfId="26377" xr:uid="{C0CC6390-6AC5-4745-9610-8CBCDAA61D90}"/>
    <cellStyle name="Normal 5 5 2 3 7" xfId="17930" xr:uid="{0546DD73-1E71-4CEF-984A-5390D1AD0EC6}"/>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027518D4-5947-4805-9464-D72C2E8E606E}"/>
    <cellStyle name="Normal 5 5 2 4 2 2 2 2" xfId="42432" xr:uid="{DE7A058C-0FBD-401E-9DF3-0E0CC6D73EF7}"/>
    <cellStyle name="Normal 5 5 2 4 2 2 3" xfId="33153" xr:uid="{40D6BA9D-90A5-42F1-AB45-52B808CB10FB}"/>
    <cellStyle name="Normal 5 5 2 4 2 2 4" xfId="24705" xr:uid="{863B0DD3-C6E2-4FF0-B0C7-D238EACD3FF6}"/>
    <cellStyle name="Normal 5 5 2 4 2 3" xfId="12040" xr:uid="{53E25535-641F-4CB5-919D-85B2811DC361}"/>
    <cellStyle name="Normal 5 5 2 4 2 3 2" xfId="38215" xr:uid="{C01C6196-4FC2-401F-A8EE-EF84138C1822}"/>
    <cellStyle name="Normal 5 5 2 4 2 4" xfId="28935" xr:uid="{49F5925C-C2C9-458B-921A-9D42B15A3363}"/>
    <cellStyle name="Normal 5 5 2 4 2 5" xfId="20488" xr:uid="{8FCDB5EB-23B6-49B7-A095-C57C9A0E2B79}"/>
    <cellStyle name="Normal 5 5 2 4 3" xfId="5663" xr:uid="{00000000-0005-0000-0000-0000691B0000}"/>
    <cellStyle name="Normal 5 5 2 4 3 2" xfId="14113" xr:uid="{3A6F7CC2-3D61-4926-9DF0-20BD46E47645}"/>
    <cellStyle name="Normal 5 5 2 4 3 2 2" xfId="40287" xr:uid="{ECC48F61-1BA2-4C13-84BF-DA3AC9BC9EBF}"/>
    <cellStyle name="Normal 5 5 2 4 3 3" xfId="31008" xr:uid="{90B61E57-20D5-4A85-B18C-F34ECE9D086F}"/>
    <cellStyle name="Normal 5 5 2 4 3 4" xfId="22560" xr:uid="{3092E085-DA49-471C-852E-85B9B11EF08B}"/>
    <cellStyle name="Normal 5 5 2 4 4" xfId="9895" xr:uid="{E0C07F91-08B6-4170-A528-F54073D6F984}"/>
    <cellStyle name="Normal 5 5 2 4 4 2" xfId="36070" xr:uid="{9FFF61FD-DA8E-4C52-8031-3DEA9A6D31F4}"/>
    <cellStyle name="Normal 5 5 2 4 5" xfId="26790" xr:uid="{BCFA4E98-3B80-45CC-B48D-EEA1E8BF3617}"/>
    <cellStyle name="Normal 5 5 2 4 6" xfId="18343" xr:uid="{8E237447-0B07-44C4-AA48-BA68B55184D3}"/>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C1F91952-564E-4537-B203-EE281DD8FD61}"/>
    <cellStyle name="Normal 5 5 2 5 2 2 2 2" xfId="42845" xr:uid="{1AE171C8-DEF8-4674-9053-DD20834A9D02}"/>
    <cellStyle name="Normal 5 5 2 5 2 2 3" xfId="33566" xr:uid="{32EC4280-267C-4E85-BF99-F0F7258C84B0}"/>
    <cellStyle name="Normal 5 5 2 5 2 2 4" xfId="25118" xr:uid="{0C130A3E-727B-4705-B1D2-A255DEE01E7C}"/>
    <cellStyle name="Normal 5 5 2 5 2 3" xfId="12453" xr:uid="{57D0C270-ECCE-4BCA-886A-D83BB9BA55A2}"/>
    <cellStyle name="Normal 5 5 2 5 2 3 2" xfId="38628" xr:uid="{0491F555-75C2-4416-93AC-83F36B771EA5}"/>
    <cellStyle name="Normal 5 5 2 5 2 4" xfId="29348" xr:uid="{CE7900AC-BCE5-4143-822C-BB9B61A56B8F}"/>
    <cellStyle name="Normal 5 5 2 5 2 5" xfId="20901" xr:uid="{A8344738-63CC-4A64-85DF-C4DA5CC43C81}"/>
    <cellStyle name="Normal 5 5 2 5 3" xfId="6076" xr:uid="{00000000-0005-0000-0000-00006D1B0000}"/>
    <cellStyle name="Normal 5 5 2 5 3 2" xfId="14526" xr:uid="{1CA38C9C-196E-4091-8D28-A7B3485F4501}"/>
    <cellStyle name="Normal 5 5 2 5 3 2 2" xfId="40700" xr:uid="{660A2C54-ACE0-482F-BA6C-0C371E31E12E}"/>
    <cellStyle name="Normal 5 5 2 5 3 3" xfId="31421" xr:uid="{B04313B6-82CD-417F-8581-DC39C45E647F}"/>
    <cellStyle name="Normal 5 5 2 5 3 4" xfId="22973" xr:uid="{17937403-9149-46C0-8FB0-528D003CF4E9}"/>
    <cellStyle name="Normal 5 5 2 5 4" xfId="10308" xr:uid="{37ED3920-06D0-4AF4-9FAC-3EDEA6416430}"/>
    <cellStyle name="Normal 5 5 2 5 4 2" xfId="36483" xr:uid="{AEC00111-2F7E-4C28-8065-0E10E464C0AB}"/>
    <cellStyle name="Normal 5 5 2 5 5" xfId="27203" xr:uid="{FC3BA337-3939-4BBB-8A3B-254A5183E2E0}"/>
    <cellStyle name="Normal 5 5 2 5 6" xfId="18756" xr:uid="{BD5A7220-0326-4102-99DD-251B36ABD839}"/>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3E4B5A8E-911D-4C9A-B7EB-5D4C70C3B27F}"/>
    <cellStyle name="Normal 5 5 2 6 2 2 2 2" xfId="43258" xr:uid="{D5093EC5-8AC0-4491-9F9E-A295CDE954C1}"/>
    <cellStyle name="Normal 5 5 2 6 2 2 3" xfId="33979" xr:uid="{C126AA3C-5721-4A05-801F-8FDE014DF6C3}"/>
    <cellStyle name="Normal 5 5 2 6 2 2 4" xfId="25531" xr:uid="{3099674A-2138-4F69-A0DD-7CDE47659AE2}"/>
    <cellStyle name="Normal 5 5 2 6 2 3" xfId="12866" xr:uid="{249C858F-A3EC-41E6-B1A1-978C3BE13B0D}"/>
    <cellStyle name="Normal 5 5 2 6 2 3 2" xfId="39041" xr:uid="{41A9BA91-D65D-4B7B-879E-B143C03B94B5}"/>
    <cellStyle name="Normal 5 5 2 6 2 4" xfId="29761" xr:uid="{67E3F19D-E7D2-47DA-B76C-A926D4447596}"/>
    <cellStyle name="Normal 5 5 2 6 2 5" xfId="21314" xr:uid="{1F33B5C1-663D-4A11-A294-F040B9A2B5F3}"/>
    <cellStyle name="Normal 5 5 2 6 3" xfId="6489" xr:uid="{00000000-0005-0000-0000-0000711B0000}"/>
    <cellStyle name="Normal 5 5 2 6 3 2" xfId="14939" xr:uid="{3920186A-1776-4416-B87C-E91C006F75B9}"/>
    <cellStyle name="Normal 5 5 2 6 3 2 2" xfId="41113" xr:uid="{7AC1AD20-4F59-4F4C-B414-88623FA73A81}"/>
    <cellStyle name="Normal 5 5 2 6 3 3" xfId="31834" xr:uid="{D0BDA087-E653-439D-9EC5-5AF720D4CE94}"/>
    <cellStyle name="Normal 5 5 2 6 3 4" xfId="23386" xr:uid="{07FC7216-F73E-4DEA-AD8A-3EF943AEACFD}"/>
    <cellStyle name="Normal 5 5 2 6 4" xfId="10721" xr:uid="{3746CBC2-5B33-452E-8030-37625A62781C}"/>
    <cellStyle name="Normal 5 5 2 6 4 2" xfId="36896" xr:uid="{AEC19B6F-A928-47F8-8054-F0622560F2AA}"/>
    <cellStyle name="Normal 5 5 2 6 5" xfId="27616" xr:uid="{4345C8E1-AD2A-4549-8C94-EABA306ECCF0}"/>
    <cellStyle name="Normal 5 5 2 6 6" xfId="19169" xr:uid="{35D0742B-E63F-4842-B151-B1456F846B40}"/>
    <cellStyle name="Normal 5 5 2 7" xfId="2619" xr:uid="{00000000-0005-0000-0000-0000721B0000}"/>
    <cellStyle name="Normal 5 5 2 7 2" xfId="6902" xr:uid="{00000000-0005-0000-0000-0000731B0000}"/>
    <cellStyle name="Normal 5 5 2 7 2 2" xfId="15352" xr:uid="{E2C3671A-E6F5-479C-99B3-6326081033E5}"/>
    <cellStyle name="Normal 5 5 2 7 2 2 2" xfId="41526" xr:uid="{142FBE04-ADF1-489B-886A-343794B06FE3}"/>
    <cellStyle name="Normal 5 5 2 7 2 3" xfId="32247" xr:uid="{86FD4E0E-1CD5-4454-BCF3-08C7133A93BC}"/>
    <cellStyle name="Normal 5 5 2 7 2 4" xfId="23799" xr:uid="{B31852C3-22F3-444F-9989-75FE518BF81F}"/>
    <cellStyle name="Normal 5 5 2 7 3" xfId="11134" xr:uid="{7414ACAB-F668-443E-9000-F049B5E6787E}"/>
    <cellStyle name="Normal 5 5 2 7 3 2" xfId="37309" xr:uid="{D765C2B0-C4A9-44D4-9D7C-1BD652895034}"/>
    <cellStyle name="Normal 5 5 2 7 4" xfId="28029" xr:uid="{B6A99419-1204-4D9F-BFB9-EEFC05174209}"/>
    <cellStyle name="Normal 5 5 2 7 5" xfId="19582" xr:uid="{D65B818B-DE16-491B-B382-54E57F3583C7}"/>
    <cellStyle name="Normal 5 5 2 8" xfId="4837" xr:uid="{00000000-0005-0000-0000-0000741B0000}"/>
    <cellStyle name="Normal 5 5 2 8 2" xfId="13287" xr:uid="{F5A56B31-D14D-4CDF-BB8A-3888599AF09C}"/>
    <cellStyle name="Normal 5 5 2 8 2 2" xfId="39461" xr:uid="{2060D8C2-4A3F-4FC3-B668-5786F26C2642}"/>
    <cellStyle name="Normal 5 5 2 8 3" xfId="30182" xr:uid="{DB080921-9988-4335-8CAF-5BF6D085FD48}"/>
    <cellStyle name="Normal 5 5 2 8 4" xfId="21734" xr:uid="{89257D95-7327-4339-B879-64D8D9EAE0DD}"/>
    <cellStyle name="Normal 5 5 2 9" xfId="9069" xr:uid="{B85F25D6-29BE-4CF3-B207-B7278C82CDFE}"/>
    <cellStyle name="Normal 5 5 2 9 2" xfId="35244" xr:uid="{7156FB22-F2E1-4601-A2AE-0D25654E2E30}"/>
    <cellStyle name="Normal 5 5 3" xfId="467" xr:uid="{00000000-0005-0000-0000-0000751B0000}"/>
    <cellStyle name="Normal 5 5 3 10" xfId="25966" xr:uid="{9155A2D1-FB02-43C4-B2BF-CCAC549DAC4C}"/>
    <cellStyle name="Normal 5 5 3 11" xfId="17519" xr:uid="{DD6216E0-F342-46CA-A516-E06A2BAA347B}"/>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94CB2A2C-ADD7-41E5-9F32-4679264A1E5D}"/>
    <cellStyle name="Normal 5 5 3 2 2 2 2 2" xfId="42021" xr:uid="{C8ED1F4B-7A8D-4D50-AB9F-8553541CF06C}"/>
    <cellStyle name="Normal 5 5 3 2 2 2 3" xfId="32742" xr:uid="{39B0314D-E74B-4273-A570-ADFCF561A8B5}"/>
    <cellStyle name="Normal 5 5 3 2 2 2 4" xfId="24294" xr:uid="{990F07BC-532B-4C82-9097-FDAD9850F441}"/>
    <cellStyle name="Normal 5 5 3 2 2 3" xfId="11629" xr:uid="{0F79D92A-6EC6-44D0-B9A0-D32F6702D762}"/>
    <cellStyle name="Normal 5 5 3 2 2 3 2" xfId="37804" xr:uid="{3DB4CB6A-6352-4021-9999-8E3F45826DBD}"/>
    <cellStyle name="Normal 5 5 3 2 2 4" xfId="28524" xr:uid="{F3457027-20C7-4A42-9F0C-97F9E5058FF8}"/>
    <cellStyle name="Normal 5 5 3 2 2 5" xfId="20077" xr:uid="{D70700BF-C8DA-4FF6-9809-FED662DF1E1C}"/>
    <cellStyle name="Normal 5 5 3 2 3" xfId="5252" xr:uid="{00000000-0005-0000-0000-0000791B0000}"/>
    <cellStyle name="Normal 5 5 3 2 3 2" xfId="13702" xr:uid="{B97C7DA8-D32A-4E07-AA48-23B574DADD71}"/>
    <cellStyle name="Normal 5 5 3 2 3 2 2" xfId="39876" xr:uid="{06A4249E-5D9C-4613-8107-D4C53DA254DA}"/>
    <cellStyle name="Normal 5 5 3 2 3 3" xfId="30597" xr:uid="{C72C1267-22B0-4855-AAA3-7F50CA816035}"/>
    <cellStyle name="Normal 5 5 3 2 3 4" xfId="22149" xr:uid="{72BFBD27-C97E-4B4A-8AE9-8F9B983E4076}"/>
    <cellStyle name="Normal 5 5 3 2 4" xfId="9484" xr:uid="{CF475C59-6A46-4AE3-8E23-9E66E965F852}"/>
    <cellStyle name="Normal 5 5 3 2 4 2" xfId="35659" xr:uid="{645E780A-D3EA-43D3-9C3A-999990518310}"/>
    <cellStyle name="Normal 5 5 3 2 5" xfId="34831" xr:uid="{09D724BD-D5C4-4979-AC45-EB50EA300A0E}"/>
    <cellStyle name="Normal 5 5 3 2 6" xfId="26379" xr:uid="{0B3A735F-9E77-478F-8C6E-9C3B26A088A3}"/>
    <cellStyle name="Normal 5 5 3 2 7" xfId="17932" xr:uid="{28845EE9-CD08-453C-997E-4AB193565A2E}"/>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233B9281-D850-4F3D-BEEA-697B42E07773}"/>
    <cellStyle name="Normal 5 5 3 3 2 2 2 2" xfId="42434" xr:uid="{F1DFD798-4180-4DAE-A27C-B761B2A393CF}"/>
    <cellStyle name="Normal 5 5 3 3 2 2 3" xfId="33155" xr:uid="{46C0FD3B-8B34-4F94-9868-6153DCE6112C}"/>
    <cellStyle name="Normal 5 5 3 3 2 2 4" xfId="24707" xr:uid="{50F70888-5862-4D60-BB1D-806C101EF96F}"/>
    <cellStyle name="Normal 5 5 3 3 2 3" xfId="12042" xr:uid="{A35672AC-4C37-4647-A9A6-8FC7920D0135}"/>
    <cellStyle name="Normal 5 5 3 3 2 3 2" xfId="38217" xr:uid="{EB43FA61-8E3A-4651-92D3-EF71EB8CB6B0}"/>
    <cellStyle name="Normal 5 5 3 3 2 4" xfId="28937" xr:uid="{992FEEB2-38CD-43F1-9BFB-E9C2B1471919}"/>
    <cellStyle name="Normal 5 5 3 3 2 5" xfId="20490" xr:uid="{C2C94BEF-543E-4A65-84E3-FDA3DF2A37E7}"/>
    <cellStyle name="Normal 5 5 3 3 3" xfId="5665" xr:uid="{00000000-0005-0000-0000-00007D1B0000}"/>
    <cellStyle name="Normal 5 5 3 3 3 2" xfId="14115" xr:uid="{62A90B7D-F554-4CC6-BEFB-15A432CE6C2F}"/>
    <cellStyle name="Normal 5 5 3 3 3 2 2" xfId="40289" xr:uid="{2FA8CD22-006B-431F-B70F-5C9428C6C4E5}"/>
    <cellStyle name="Normal 5 5 3 3 3 3" xfId="31010" xr:uid="{EEA1EC00-3014-42A9-B809-D87C8715AA88}"/>
    <cellStyle name="Normal 5 5 3 3 3 4" xfId="22562" xr:uid="{CB0A5707-E659-4C5F-8C32-1234E74E25CE}"/>
    <cellStyle name="Normal 5 5 3 3 4" xfId="9897" xr:uid="{A3585D22-AAC5-48DA-861A-60FEFC39C7B5}"/>
    <cellStyle name="Normal 5 5 3 3 4 2" xfId="36072" xr:uid="{EA595D95-06B7-473F-BD82-BF71A8917F56}"/>
    <cellStyle name="Normal 5 5 3 3 5" xfId="26792" xr:uid="{60437DE1-E85E-4CB7-8470-42EDD7AB43DC}"/>
    <cellStyle name="Normal 5 5 3 3 6" xfId="18345" xr:uid="{DBD8151C-A1BA-4BA5-9E51-CDEDA8C0C55C}"/>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DDCDC653-68B6-44CD-94AC-9BEF20B6918D}"/>
    <cellStyle name="Normal 5 5 3 4 2 2 2 2" xfId="42847" xr:uid="{5F70E9DD-EAA1-4AED-8A4A-53A41CFC74E1}"/>
    <cellStyle name="Normal 5 5 3 4 2 2 3" xfId="33568" xr:uid="{D0793336-AAE7-4B34-B595-88B38453ADE7}"/>
    <cellStyle name="Normal 5 5 3 4 2 2 4" xfId="25120" xr:uid="{022B19D7-3E16-4189-816C-E48D79E45ED9}"/>
    <cellStyle name="Normal 5 5 3 4 2 3" xfId="12455" xr:uid="{858F4F4B-F64A-4D4E-9025-67EF03C27DBA}"/>
    <cellStyle name="Normal 5 5 3 4 2 3 2" xfId="38630" xr:uid="{F2702DC5-FDC1-43A3-A46D-D79E0E5CAC7C}"/>
    <cellStyle name="Normal 5 5 3 4 2 4" xfId="29350" xr:uid="{C6191C88-9C2E-4B8D-A53E-D016C0AC04A2}"/>
    <cellStyle name="Normal 5 5 3 4 2 5" xfId="20903" xr:uid="{7DC57663-F467-4E40-88F9-0EC50D7FF8AA}"/>
    <cellStyle name="Normal 5 5 3 4 3" xfId="6078" xr:uid="{00000000-0005-0000-0000-0000811B0000}"/>
    <cellStyle name="Normal 5 5 3 4 3 2" xfId="14528" xr:uid="{BC3361F5-06D1-4E9F-BC38-637133B99342}"/>
    <cellStyle name="Normal 5 5 3 4 3 2 2" xfId="40702" xr:uid="{DD978EAC-C485-4981-A582-FF6FD88A477E}"/>
    <cellStyle name="Normal 5 5 3 4 3 3" xfId="31423" xr:uid="{DC474C0B-3DFC-49E0-A0E0-B50BAF475E16}"/>
    <cellStyle name="Normal 5 5 3 4 3 4" xfId="22975" xr:uid="{0ADBF165-A591-4199-B7C9-7EEF6113AF3C}"/>
    <cellStyle name="Normal 5 5 3 4 4" xfId="10310" xr:uid="{D2CCEDB0-89A1-4563-ADED-8B98975484C7}"/>
    <cellStyle name="Normal 5 5 3 4 4 2" xfId="36485" xr:uid="{D15FABE3-2062-46BB-8816-8BC7BF4125CA}"/>
    <cellStyle name="Normal 5 5 3 4 5" xfId="27205" xr:uid="{73918E97-B196-4CF9-8E01-64522A890040}"/>
    <cellStyle name="Normal 5 5 3 4 6" xfId="18758" xr:uid="{B777299C-DD3D-462A-8517-30D784C9DE58}"/>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AE18C399-77C1-4BE2-B3AB-D55DEF9E7979}"/>
    <cellStyle name="Normal 5 5 3 5 2 2 2 2" xfId="43260" xr:uid="{B723C560-F8F9-452D-8138-670568434B67}"/>
    <cellStyle name="Normal 5 5 3 5 2 2 3" xfId="33981" xr:uid="{F3B96DC0-4F14-4F9B-82D7-DE688AB86528}"/>
    <cellStyle name="Normal 5 5 3 5 2 2 4" xfId="25533" xr:uid="{C45DC4FE-0E3D-4ADF-84E7-F68864EACD9A}"/>
    <cellStyle name="Normal 5 5 3 5 2 3" xfId="12868" xr:uid="{5A28A41B-FA6C-4CDD-8002-6F0894F05CD4}"/>
    <cellStyle name="Normal 5 5 3 5 2 3 2" xfId="39043" xr:uid="{F151000B-958E-4F92-9285-4CEB420AC999}"/>
    <cellStyle name="Normal 5 5 3 5 2 4" xfId="29763" xr:uid="{CE851515-DC8B-4A6E-8611-98A8ABC1A5E7}"/>
    <cellStyle name="Normal 5 5 3 5 2 5" xfId="21316" xr:uid="{DD8F51D7-F7A7-4485-B59B-C3F5012A84A9}"/>
    <cellStyle name="Normal 5 5 3 5 3" xfId="6491" xr:uid="{00000000-0005-0000-0000-0000851B0000}"/>
    <cellStyle name="Normal 5 5 3 5 3 2" xfId="14941" xr:uid="{EBCC8E14-4F51-4942-A300-302477CC4A78}"/>
    <cellStyle name="Normal 5 5 3 5 3 2 2" xfId="41115" xr:uid="{D599ACAB-10B6-43F8-97A7-DB8945EDB68C}"/>
    <cellStyle name="Normal 5 5 3 5 3 3" xfId="31836" xr:uid="{5FE03C21-73B4-4938-951C-8C5FD168A436}"/>
    <cellStyle name="Normal 5 5 3 5 3 4" xfId="23388" xr:uid="{9EDB8CDA-9F11-4E53-A8C4-CAF26E7A2C24}"/>
    <cellStyle name="Normal 5 5 3 5 4" xfId="10723" xr:uid="{7D40D06F-3B85-41A0-BDAA-FC94600AA94A}"/>
    <cellStyle name="Normal 5 5 3 5 4 2" xfId="36898" xr:uid="{D719C62E-5536-420D-A136-861A0D920685}"/>
    <cellStyle name="Normal 5 5 3 5 5" xfId="27618" xr:uid="{2E0ED8EF-70DC-4F8B-8B8F-FDDA7114C425}"/>
    <cellStyle name="Normal 5 5 3 5 6" xfId="19171" xr:uid="{A64DD973-9E60-4348-B06F-82C68A32F924}"/>
    <cellStyle name="Normal 5 5 3 6" xfId="2621" xr:uid="{00000000-0005-0000-0000-0000861B0000}"/>
    <cellStyle name="Normal 5 5 3 6 2" xfId="6904" xr:uid="{00000000-0005-0000-0000-0000871B0000}"/>
    <cellStyle name="Normal 5 5 3 6 2 2" xfId="15354" xr:uid="{C4A04562-8141-489A-BA7A-DC032410FE49}"/>
    <cellStyle name="Normal 5 5 3 6 2 2 2" xfId="41528" xr:uid="{7907B5B6-8F81-400A-8835-902EA56EAA1D}"/>
    <cellStyle name="Normal 5 5 3 6 2 3" xfId="32249" xr:uid="{7F2141B5-74E2-4C5D-9A24-6E0415DA015E}"/>
    <cellStyle name="Normal 5 5 3 6 2 4" xfId="23801" xr:uid="{64C1D682-C347-4922-80B5-D5E930BB9D2E}"/>
    <cellStyle name="Normal 5 5 3 6 3" xfId="11136" xr:uid="{F1F2C306-C2C5-4AC8-8D04-09D5B9CE6BC1}"/>
    <cellStyle name="Normal 5 5 3 6 3 2" xfId="37311" xr:uid="{ADC8D711-BBDE-492C-B0B7-E07BF21E1953}"/>
    <cellStyle name="Normal 5 5 3 6 4" xfId="28031" xr:uid="{2118386A-C74C-468E-BD37-78BA76C77949}"/>
    <cellStyle name="Normal 5 5 3 6 5" xfId="19584" xr:uid="{D85A3579-D9A2-4D51-A752-C31F4BFDD714}"/>
    <cellStyle name="Normal 5 5 3 7" xfId="4839" xr:uid="{00000000-0005-0000-0000-0000881B0000}"/>
    <cellStyle name="Normal 5 5 3 7 2" xfId="13289" xr:uid="{93A7A524-916C-4AC3-B9A2-8DEC87F9A65F}"/>
    <cellStyle name="Normal 5 5 3 7 2 2" xfId="39463" xr:uid="{1A2D5F6A-5A46-415E-BB58-A6EDA5463446}"/>
    <cellStyle name="Normal 5 5 3 7 3" xfId="30184" xr:uid="{5169C72E-7641-4794-9644-4309A544C789}"/>
    <cellStyle name="Normal 5 5 3 7 4" xfId="21736" xr:uid="{71236470-721E-4452-958C-1ADB370DF682}"/>
    <cellStyle name="Normal 5 5 3 8" xfId="9071" xr:uid="{38EB92F3-E669-432A-9949-01D5CB6D45A0}"/>
    <cellStyle name="Normal 5 5 3 8 2" xfId="35246" xr:uid="{3FBA3B62-E313-4D41-B2AC-9FC01D9C075F}"/>
    <cellStyle name="Normal 5 5 3 9" xfId="34413" xr:uid="{22EAA22B-0470-4B73-9830-D228AA82ACB4}"/>
    <cellStyle name="Normal 5 5 4" xfId="938" xr:uid="{00000000-0005-0000-0000-0000891B0000}"/>
    <cellStyle name="Normal 5 5 4 2" xfId="3172" xr:uid="{00000000-0005-0000-0000-00008A1B0000}"/>
    <cellStyle name="Normal 5 5 4 2 2" xfId="7394" xr:uid="{00000000-0005-0000-0000-00008B1B0000}"/>
    <cellStyle name="Normal 5 5 4 2 2 2" xfId="15844" xr:uid="{4BAE632F-3897-4AB6-B517-F610080A2838}"/>
    <cellStyle name="Normal 5 5 4 2 2 2 2" xfId="42018" xr:uid="{8E5BD327-49E5-45C8-8BDA-969FC60F2DAB}"/>
    <cellStyle name="Normal 5 5 4 2 2 3" xfId="32739" xr:uid="{A6186BD3-FD3A-4993-846B-68F4E0BCE638}"/>
    <cellStyle name="Normal 5 5 4 2 2 4" xfId="24291" xr:uid="{71A45A74-B03A-43BA-B252-C184853E279A}"/>
    <cellStyle name="Normal 5 5 4 2 3" xfId="11626" xr:uid="{A8876D0C-3F60-4913-8637-2199935B77D8}"/>
    <cellStyle name="Normal 5 5 4 2 3 2" xfId="37801" xr:uid="{F47A9494-1B92-4368-84BF-6C98657FDA2F}"/>
    <cellStyle name="Normal 5 5 4 2 4" xfId="28521" xr:uid="{7104EB76-F9F7-4B45-B09A-228F573A946F}"/>
    <cellStyle name="Normal 5 5 4 2 5" xfId="20074" xr:uid="{444010B3-DF0A-4A65-917C-A439B5D982E3}"/>
    <cellStyle name="Normal 5 5 4 3" xfId="5249" xr:uid="{00000000-0005-0000-0000-00008C1B0000}"/>
    <cellStyle name="Normal 5 5 4 3 2" xfId="13699" xr:uid="{585E3851-D289-4A8B-B906-6CA008C888DF}"/>
    <cellStyle name="Normal 5 5 4 3 2 2" xfId="39873" xr:uid="{155407A6-D614-40EF-B51D-31C042B79173}"/>
    <cellStyle name="Normal 5 5 4 3 3" xfId="30594" xr:uid="{6E61D40B-60D8-4381-9EE4-7D49E84285CC}"/>
    <cellStyle name="Normal 5 5 4 3 4" xfId="22146" xr:uid="{1345618A-02D3-4735-B130-BB25ABE2AC9D}"/>
    <cellStyle name="Normal 5 5 4 4" xfId="9481" xr:uid="{4D48F57E-1362-4300-826B-5A0E39876315}"/>
    <cellStyle name="Normal 5 5 4 4 2" xfId="35656" xr:uid="{6C9E7578-6856-4161-A87C-D50199D8D43A}"/>
    <cellStyle name="Normal 5 5 4 5" xfId="34828" xr:uid="{564E4941-2448-4B39-95BA-DB8DE19CB167}"/>
    <cellStyle name="Normal 5 5 4 6" xfId="26376" xr:uid="{27BAE771-1531-4AA7-A4CA-E2AB105504F6}"/>
    <cellStyle name="Normal 5 5 4 7" xfId="17929" xr:uid="{5B675393-5CAD-42DD-BC6A-33616355BA0E}"/>
    <cellStyle name="Normal 5 5 5" xfId="1355" xr:uid="{00000000-0005-0000-0000-00008D1B0000}"/>
    <cellStyle name="Normal 5 5 5 2" xfId="3585" xr:uid="{00000000-0005-0000-0000-00008E1B0000}"/>
    <cellStyle name="Normal 5 5 5 2 2" xfId="7807" xr:uid="{00000000-0005-0000-0000-00008F1B0000}"/>
    <cellStyle name="Normal 5 5 5 2 2 2" xfId="16257" xr:uid="{FE9E5EC6-6B70-445A-B0C4-EA620F1781FA}"/>
    <cellStyle name="Normal 5 5 5 2 2 2 2" xfId="42431" xr:uid="{F60CC0CC-D8D4-4694-AE2D-F22FEE2AF559}"/>
    <cellStyle name="Normal 5 5 5 2 2 3" xfId="33152" xr:uid="{5D8EC813-A37F-4AA0-9879-15A78D96311A}"/>
    <cellStyle name="Normal 5 5 5 2 2 4" xfId="24704" xr:uid="{C708F430-6633-4C71-A053-EAE856659CD6}"/>
    <cellStyle name="Normal 5 5 5 2 3" xfId="12039" xr:uid="{68D205CE-F4E9-42C4-8FCC-25C8795EF773}"/>
    <cellStyle name="Normal 5 5 5 2 3 2" xfId="38214" xr:uid="{EB529960-2210-4D56-BCA0-1B5BE915840E}"/>
    <cellStyle name="Normal 5 5 5 2 4" xfId="28934" xr:uid="{04EE9DA1-B555-47E5-B056-047E3405D528}"/>
    <cellStyle name="Normal 5 5 5 2 5" xfId="20487" xr:uid="{F6560083-0BDD-43B8-8C63-775D64D04BA3}"/>
    <cellStyle name="Normal 5 5 5 3" xfId="5662" xr:uid="{00000000-0005-0000-0000-0000901B0000}"/>
    <cellStyle name="Normal 5 5 5 3 2" xfId="14112" xr:uid="{52AA72D2-756D-44DA-9040-1BAD619C0D8D}"/>
    <cellStyle name="Normal 5 5 5 3 2 2" xfId="40286" xr:uid="{DC3A7C9C-92D8-469F-B777-1AF5E46F5875}"/>
    <cellStyle name="Normal 5 5 5 3 3" xfId="31007" xr:uid="{F9896F26-8573-421E-B04D-D8C51B488EE9}"/>
    <cellStyle name="Normal 5 5 5 3 4" xfId="22559" xr:uid="{9C68CD71-323F-48F1-9A0A-0C9032550B66}"/>
    <cellStyle name="Normal 5 5 5 4" xfId="9894" xr:uid="{C793ABA3-A05A-45CA-892D-BB9686FD5E76}"/>
    <cellStyle name="Normal 5 5 5 4 2" xfId="36069" xr:uid="{1BB1D9CE-874A-4C71-B479-DFB1BB62C7BA}"/>
    <cellStyle name="Normal 5 5 5 5" xfId="26789" xr:uid="{F856A866-6B98-4C51-B7CA-FFD77835B16D}"/>
    <cellStyle name="Normal 5 5 5 6" xfId="18342" xr:uid="{B11F7AD0-9FDE-43E9-8D54-BAB284038C83}"/>
    <cellStyle name="Normal 5 5 6" xfId="1768" xr:uid="{00000000-0005-0000-0000-0000911B0000}"/>
    <cellStyle name="Normal 5 5 6 2" xfId="3998" xr:uid="{00000000-0005-0000-0000-0000921B0000}"/>
    <cellStyle name="Normal 5 5 6 2 2" xfId="8220" xr:uid="{00000000-0005-0000-0000-0000931B0000}"/>
    <cellStyle name="Normal 5 5 6 2 2 2" xfId="16670" xr:uid="{1BDDA90A-B7BF-4318-B382-15F9267D5488}"/>
    <cellStyle name="Normal 5 5 6 2 2 2 2" xfId="42844" xr:uid="{010EA346-0B1A-4A09-9ECF-5B1CA00A4853}"/>
    <cellStyle name="Normal 5 5 6 2 2 3" xfId="33565" xr:uid="{736CEFB7-B879-4F19-8930-721614A1E975}"/>
    <cellStyle name="Normal 5 5 6 2 2 4" xfId="25117" xr:uid="{DD9489E6-C4E8-496B-9C33-83AFA1275C93}"/>
    <cellStyle name="Normal 5 5 6 2 3" xfId="12452" xr:uid="{F8A736C5-9EFF-4E2A-ADAE-C0F52F121D2A}"/>
    <cellStyle name="Normal 5 5 6 2 3 2" xfId="38627" xr:uid="{7F8325AE-DCFF-45EA-A104-73F1D5C67E57}"/>
    <cellStyle name="Normal 5 5 6 2 4" xfId="29347" xr:uid="{E7F5013C-9EBB-4503-A885-59F2044DB918}"/>
    <cellStyle name="Normal 5 5 6 2 5" xfId="20900" xr:uid="{90EC6190-8BD4-4D53-AE7C-500F96BDE4EA}"/>
    <cellStyle name="Normal 5 5 6 3" xfId="6075" xr:uid="{00000000-0005-0000-0000-0000941B0000}"/>
    <cellStyle name="Normal 5 5 6 3 2" xfId="14525" xr:uid="{5AC1D023-4617-4775-AC74-55ADCF778072}"/>
    <cellStyle name="Normal 5 5 6 3 2 2" xfId="40699" xr:uid="{2383612B-9707-44B5-9B79-653A50C60E38}"/>
    <cellStyle name="Normal 5 5 6 3 3" xfId="31420" xr:uid="{E38FDB90-2B37-4E83-9F5E-CF7AA486123B}"/>
    <cellStyle name="Normal 5 5 6 3 4" xfId="22972" xr:uid="{C1AA35A9-2736-4520-BF52-6BE291A07845}"/>
    <cellStyle name="Normal 5 5 6 4" xfId="10307" xr:uid="{FA64B53E-45E1-44CE-A557-FBA7517B54F0}"/>
    <cellStyle name="Normal 5 5 6 4 2" xfId="36482" xr:uid="{E9EB0565-EB4A-4D3C-B20C-DAEF9EAD7D68}"/>
    <cellStyle name="Normal 5 5 6 5" xfId="27202" xr:uid="{36E800C3-E76D-4911-9723-6A3755AC128F}"/>
    <cellStyle name="Normal 5 5 6 6" xfId="18755" xr:uid="{46A16758-CF38-437D-809F-F3437858C5DE}"/>
    <cellStyle name="Normal 5 5 7" xfId="2182" xr:uid="{00000000-0005-0000-0000-0000951B0000}"/>
    <cellStyle name="Normal 5 5 7 2" xfId="4411" xr:uid="{00000000-0005-0000-0000-0000961B0000}"/>
    <cellStyle name="Normal 5 5 7 2 2" xfId="8633" xr:uid="{00000000-0005-0000-0000-0000971B0000}"/>
    <cellStyle name="Normal 5 5 7 2 2 2" xfId="17083" xr:uid="{8249D7C7-39DD-4099-9FD8-EEE8A5CECBAF}"/>
    <cellStyle name="Normal 5 5 7 2 2 2 2" xfId="43257" xr:uid="{0FCB3DEE-3249-4653-A5DD-588B98949DCE}"/>
    <cellStyle name="Normal 5 5 7 2 2 3" xfId="33978" xr:uid="{81E6A04D-3B62-4CE7-A4A3-96CDFD6F4E37}"/>
    <cellStyle name="Normal 5 5 7 2 2 4" xfId="25530" xr:uid="{6101E0F2-8DEA-40EC-8184-03EE82402785}"/>
    <cellStyle name="Normal 5 5 7 2 3" xfId="12865" xr:uid="{CE3C4F4B-9A8D-42A9-AF7E-470CB22783A7}"/>
    <cellStyle name="Normal 5 5 7 2 3 2" xfId="39040" xr:uid="{BF3D0314-FEF8-489E-89E3-C193518C4617}"/>
    <cellStyle name="Normal 5 5 7 2 4" xfId="29760" xr:uid="{CDDB83FB-96FB-4C94-8E9B-0BC7225637FB}"/>
    <cellStyle name="Normal 5 5 7 2 5" xfId="21313" xr:uid="{F672B287-0441-46B2-BCC6-B8B0608514FA}"/>
    <cellStyle name="Normal 5 5 7 3" xfId="6488" xr:uid="{00000000-0005-0000-0000-0000981B0000}"/>
    <cellStyle name="Normal 5 5 7 3 2" xfId="14938" xr:uid="{F4D14E2F-DC43-416F-AC88-34F2CE88CFD8}"/>
    <cellStyle name="Normal 5 5 7 3 2 2" xfId="41112" xr:uid="{F545FD58-345B-46A1-85B4-3C9E9D0B80DC}"/>
    <cellStyle name="Normal 5 5 7 3 3" xfId="31833" xr:uid="{869C7F8E-AB2E-4284-A895-05C1275AC2C6}"/>
    <cellStyle name="Normal 5 5 7 3 4" xfId="23385" xr:uid="{F9A5BF70-94A3-4428-A2D6-38EBC4F1432A}"/>
    <cellStyle name="Normal 5 5 7 4" xfId="10720" xr:uid="{00D2704A-D3CF-4093-BDC7-A99E53C88C1E}"/>
    <cellStyle name="Normal 5 5 7 4 2" xfId="36895" xr:uid="{00F821C0-C333-4A1A-A7A9-FC93F29025B0}"/>
    <cellStyle name="Normal 5 5 7 5" xfId="27615" xr:uid="{1D2A2731-3215-447A-8B06-272941BE4347}"/>
    <cellStyle name="Normal 5 5 7 6" xfId="19168" xr:uid="{AFB5AF3E-564D-476A-8684-924C3748CC7A}"/>
    <cellStyle name="Normal 5 5 8" xfId="2618" xr:uid="{00000000-0005-0000-0000-0000991B0000}"/>
    <cellStyle name="Normal 5 5 8 2" xfId="6901" xr:uid="{00000000-0005-0000-0000-00009A1B0000}"/>
    <cellStyle name="Normal 5 5 8 2 2" xfId="15351" xr:uid="{3A7ABD0E-50E7-43F7-A8AE-8F3903C525D5}"/>
    <cellStyle name="Normal 5 5 8 2 2 2" xfId="41525" xr:uid="{BBA14AC2-ABCB-4A5D-96D2-FF7CCBA317A0}"/>
    <cellStyle name="Normal 5 5 8 2 3" xfId="32246" xr:uid="{072DEBF7-94C4-48CF-8A11-AEDDCE182940}"/>
    <cellStyle name="Normal 5 5 8 2 4" xfId="23798" xr:uid="{FF9BC698-7155-4256-9F8F-90F1FFA7ED23}"/>
    <cellStyle name="Normal 5 5 8 3" xfId="11133" xr:uid="{E8B6151A-CCD1-4656-9B21-AE4D445B1079}"/>
    <cellStyle name="Normal 5 5 8 3 2" xfId="37308" xr:uid="{FEA197B6-6B7C-466A-B53C-A53F7266A527}"/>
    <cellStyle name="Normal 5 5 8 4" xfId="28028" xr:uid="{849534A4-60D2-406E-ACC2-7B2742619CE4}"/>
    <cellStyle name="Normal 5 5 8 5" xfId="19581" xr:uid="{CD867601-A36A-45AE-82FE-5090193CEA69}"/>
    <cellStyle name="Normal 5 5 9" xfId="4836" xr:uid="{00000000-0005-0000-0000-00009B1B0000}"/>
    <cellStyle name="Normal 5 5 9 2" xfId="13286" xr:uid="{37B7FFF9-52B4-4EA7-9A1F-78CF2567E3B2}"/>
    <cellStyle name="Normal 5 5 9 2 2" xfId="39460" xr:uid="{C2E6565C-F62E-4AE2-A163-B4DFDA89CC21}"/>
    <cellStyle name="Normal 5 5 9 3" xfId="30181" xr:uid="{359A72FB-FA26-4E52-9807-872736E2BBBE}"/>
    <cellStyle name="Normal 5 5 9 4" xfId="21733" xr:uid="{83F02495-7B73-4D17-BC64-127480547DC2}"/>
    <cellStyle name="Normal 5 6" xfId="468" xr:uid="{00000000-0005-0000-0000-00009C1B0000}"/>
    <cellStyle name="Normal 5 6 10" xfId="34414" xr:uid="{FFA2355B-1BBB-478E-902B-E6212B75061F}"/>
    <cellStyle name="Normal 5 6 11" xfId="25967" xr:uid="{EB63C62B-6AD3-40E1-86A1-67956CEE3B4D}"/>
    <cellStyle name="Normal 5 6 12" xfId="17520" xr:uid="{4627E6FB-D6FD-4BC8-8D70-0727139C0F00}"/>
    <cellStyle name="Normal 5 6 2" xfId="469" xr:uid="{00000000-0005-0000-0000-00009D1B0000}"/>
    <cellStyle name="Normal 5 6 2 10" xfId="25968" xr:uid="{585D96EC-ACC4-4C6C-A282-276878D15E2D}"/>
    <cellStyle name="Normal 5 6 2 11" xfId="17521" xr:uid="{422683BF-A237-4197-A9F2-CC7BBECDEFAD}"/>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71354808-31CE-4D4F-A175-2E2902CF54AC}"/>
    <cellStyle name="Normal 5 6 2 2 2 2 2 2" xfId="42023" xr:uid="{B1E0B381-C31D-4A43-AD55-A8989E4A4CEB}"/>
    <cellStyle name="Normal 5 6 2 2 2 2 3" xfId="32744" xr:uid="{01DA59E6-B24E-4D12-9EA5-980778631671}"/>
    <cellStyle name="Normal 5 6 2 2 2 2 4" xfId="24296" xr:uid="{0C108D60-6FBC-41B2-BDCA-D3BCDE339215}"/>
    <cellStyle name="Normal 5 6 2 2 2 3" xfId="11631" xr:uid="{9A173448-320F-46B3-A875-E7F6CC85FEA6}"/>
    <cellStyle name="Normal 5 6 2 2 2 3 2" xfId="37806" xr:uid="{1F81B314-180E-4272-8117-9B1287DF2861}"/>
    <cellStyle name="Normal 5 6 2 2 2 4" xfId="28526" xr:uid="{D0F72F51-5B91-45F9-A0BB-D6A582C4BDA1}"/>
    <cellStyle name="Normal 5 6 2 2 2 5" xfId="20079" xr:uid="{460ACAE1-60F5-4DF4-BFF3-C1CD44634E1D}"/>
    <cellStyle name="Normal 5 6 2 2 3" xfId="5254" xr:uid="{00000000-0005-0000-0000-0000A11B0000}"/>
    <cellStyle name="Normal 5 6 2 2 3 2" xfId="13704" xr:uid="{FAD16D6E-40C4-4B35-98EE-C658D31532B1}"/>
    <cellStyle name="Normal 5 6 2 2 3 2 2" xfId="39878" xr:uid="{7E1F2699-E127-48B1-88DE-7D1BF2498E73}"/>
    <cellStyle name="Normal 5 6 2 2 3 3" xfId="30599" xr:uid="{A83174ED-8905-4E81-85A2-4037765A58E2}"/>
    <cellStyle name="Normal 5 6 2 2 3 4" xfId="22151" xr:uid="{6E08855C-823F-4BC9-B68E-F07E92038A5E}"/>
    <cellStyle name="Normal 5 6 2 2 4" xfId="9486" xr:uid="{C41EB143-4D5B-4E7E-AB51-534AB11513BE}"/>
    <cellStyle name="Normal 5 6 2 2 4 2" xfId="35661" xr:uid="{93BD9FD9-85E1-4869-8FF7-A7B7682DB873}"/>
    <cellStyle name="Normal 5 6 2 2 5" xfId="34833" xr:uid="{34FD8724-058E-4251-BB5F-BFC689491CAA}"/>
    <cellStyle name="Normal 5 6 2 2 6" xfId="26381" xr:uid="{45F34D7C-CF0A-412E-B4C3-AF69739873D1}"/>
    <cellStyle name="Normal 5 6 2 2 7" xfId="17934" xr:uid="{0FB51464-24AF-40F1-8365-8B5F192C62B3}"/>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53A88EA1-58F6-405B-AE0A-39D863185669}"/>
    <cellStyle name="Normal 5 6 2 3 2 2 2 2" xfId="42436" xr:uid="{66DDBFA1-9BF5-480A-8F5D-629EE6060C03}"/>
    <cellStyle name="Normal 5 6 2 3 2 2 3" xfId="33157" xr:uid="{0B5E8C4A-8C1F-46C5-AC69-E4BBD60B6124}"/>
    <cellStyle name="Normal 5 6 2 3 2 2 4" xfId="24709" xr:uid="{C91CD5CD-8D16-421D-9091-8442CADAB71D}"/>
    <cellStyle name="Normal 5 6 2 3 2 3" xfId="12044" xr:uid="{65A895DB-42E2-428C-A8A2-8025F6537E43}"/>
    <cellStyle name="Normal 5 6 2 3 2 3 2" xfId="38219" xr:uid="{C938B208-E1F5-4214-A7AC-29FAED38A8CC}"/>
    <cellStyle name="Normal 5 6 2 3 2 4" xfId="28939" xr:uid="{9D0E6971-7258-4781-9EB6-D00081522D79}"/>
    <cellStyle name="Normal 5 6 2 3 2 5" xfId="20492" xr:uid="{56735EB8-2B93-4B47-A6AB-062B855F0EA8}"/>
    <cellStyle name="Normal 5 6 2 3 3" xfId="5667" xr:uid="{00000000-0005-0000-0000-0000A51B0000}"/>
    <cellStyle name="Normal 5 6 2 3 3 2" xfId="14117" xr:uid="{47A36B6A-26F9-472B-A5C0-27BC65AEBFD5}"/>
    <cellStyle name="Normal 5 6 2 3 3 2 2" xfId="40291" xr:uid="{68384D24-48B4-4147-A2C9-67BC97C1CA5A}"/>
    <cellStyle name="Normal 5 6 2 3 3 3" xfId="31012" xr:uid="{4F66C61B-687B-41D2-BA36-44A2C21E2F11}"/>
    <cellStyle name="Normal 5 6 2 3 3 4" xfId="22564" xr:uid="{4FE15844-7477-4CDE-89AC-B8A9F4E146D7}"/>
    <cellStyle name="Normal 5 6 2 3 4" xfId="9899" xr:uid="{D66B5D94-DB4B-4B15-9CAA-D2979ACC8848}"/>
    <cellStyle name="Normal 5 6 2 3 4 2" xfId="36074" xr:uid="{510FB4B2-16CC-421E-9234-CE0794B849F8}"/>
    <cellStyle name="Normal 5 6 2 3 5" xfId="26794" xr:uid="{68B25EE1-AB76-4BF4-82C2-04694A8A05A2}"/>
    <cellStyle name="Normal 5 6 2 3 6" xfId="18347" xr:uid="{653EA9F1-4001-451E-9F4F-FC1CF682E23E}"/>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6EB4978A-AEB6-4F62-A1AB-DF4E9CEBBF8C}"/>
    <cellStyle name="Normal 5 6 2 4 2 2 2 2" xfId="42849" xr:uid="{F1D49604-1C4F-4918-AC4F-81DA24BB28FC}"/>
    <cellStyle name="Normal 5 6 2 4 2 2 3" xfId="33570" xr:uid="{D395BB92-EDDA-4D52-AEE6-7F53EC1E4D67}"/>
    <cellStyle name="Normal 5 6 2 4 2 2 4" xfId="25122" xr:uid="{768F0D7C-916F-4FF1-A07F-FEB34B4214C7}"/>
    <cellStyle name="Normal 5 6 2 4 2 3" xfId="12457" xr:uid="{C30AF787-31C4-409D-A4CD-A175D39F0573}"/>
    <cellStyle name="Normal 5 6 2 4 2 3 2" xfId="38632" xr:uid="{B33355C1-736B-4EDA-BFDC-F581B8CD8224}"/>
    <cellStyle name="Normal 5 6 2 4 2 4" xfId="29352" xr:uid="{82DB72FE-A427-4CFE-BDB2-4832E8AF4B22}"/>
    <cellStyle name="Normal 5 6 2 4 2 5" xfId="20905" xr:uid="{602CA3CC-8DAD-4A3B-A746-3B702B4CEEEE}"/>
    <cellStyle name="Normal 5 6 2 4 3" xfId="6080" xr:uid="{00000000-0005-0000-0000-0000A91B0000}"/>
    <cellStyle name="Normal 5 6 2 4 3 2" xfId="14530" xr:uid="{8805DA55-63C5-4F3D-93E8-AAA4208986B6}"/>
    <cellStyle name="Normal 5 6 2 4 3 2 2" xfId="40704" xr:uid="{0C448633-507E-43D5-9C93-00EB5D081873}"/>
    <cellStyle name="Normal 5 6 2 4 3 3" xfId="31425" xr:uid="{CCF67793-93D9-49C0-BCEE-03F231C2AC93}"/>
    <cellStyle name="Normal 5 6 2 4 3 4" xfId="22977" xr:uid="{7A674760-B6DC-403B-B827-07B9564FDEA6}"/>
    <cellStyle name="Normal 5 6 2 4 4" xfId="10312" xr:uid="{E4E116EF-3425-4C1B-B42C-C4D78E2EF697}"/>
    <cellStyle name="Normal 5 6 2 4 4 2" xfId="36487" xr:uid="{1A808C30-E86E-4954-97AC-B7FE08DD6AD8}"/>
    <cellStyle name="Normal 5 6 2 4 5" xfId="27207" xr:uid="{588C99EB-DC1B-4542-AB22-9180DA038AA0}"/>
    <cellStyle name="Normal 5 6 2 4 6" xfId="18760" xr:uid="{4E399F40-3788-462C-AFD0-30205EECE4AD}"/>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BEFAC1E5-C0F4-4B4A-A2B2-5B336F83C2DF}"/>
    <cellStyle name="Normal 5 6 2 5 2 2 2 2" xfId="43262" xr:uid="{C43FD34F-F868-4CFA-A178-2C4EED301D0E}"/>
    <cellStyle name="Normal 5 6 2 5 2 2 3" xfId="33983" xr:uid="{0CD2711C-A0DF-4EA8-81B1-30AF41FEA411}"/>
    <cellStyle name="Normal 5 6 2 5 2 2 4" xfId="25535" xr:uid="{F9D63D7C-DE62-40DB-8BE2-12C044F392E8}"/>
    <cellStyle name="Normal 5 6 2 5 2 3" xfId="12870" xr:uid="{6E2A621C-4CE8-4DB6-9B65-43898A959C99}"/>
    <cellStyle name="Normal 5 6 2 5 2 3 2" xfId="39045" xr:uid="{FDA83660-33C6-4958-B6D7-E178393B8013}"/>
    <cellStyle name="Normal 5 6 2 5 2 4" xfId="29765" xr:uid="{C946DB1B-33BC-4342-BA5A-38BC4280FD7C}"/>
    <cellStyle name="Normal 5 6 2 5 2 5" xfId="21318" xr:uid="{35852BDD-8A67-4552-B661-E72D7C2F5B5E}"/>
    <cellStyle name="Normal 5 6 2 5 3" xfId="6493" xr:uid="{00000000-0005-0000-0000-0000AD1B0000}"/>
    <cellStyle name="Normal 5 6 2 5 3 2" xfId="14943" xr:uid="{2111912F-86D4-4225-BD2C-81C2E572222F}"/>
    <cellStyle name="Normal 5 6 2 5 3 2 2" xfId="41117" xr:uid="{D0E9472C-76EE-4D39-87DB-48F54EB926CA}"/>
    <cellStyle name="Normal 5 6 2 5 3 3" xfId="31838" xr:uid="{920DEE82-6596-4614-89D9-A8AD3048E8D4}"/>
    <cellStyle name="Normal 5 6 2 5 3 4" xfId="23390" xr:uid="{2F1BD116-CF91-42E4-B8E4-1D4A5DE39646}"/>
    <cellStyle name="Normal 5 6 2 5 4" xfId="10725" xr:uid="{36427D94-382F-431C-8560-CF5E07B7450D}"/>
    <cellStyle name="Normal 5 6 2 5 4 2" xfId="36900" xr:uid="{01A2D781-AE79-4A90-A487-5BE8A504258D}"/>
    <cellStyle name="Normal 5 6 2 5 5" xfId="27620" xr:uid="{EB3E1C2E-9052-4860-A20B-700EEDD8091C}"/>
    <cellStyle name="Normal 5 6 2 5 6" xfId="19173" xr:uid="{8AA8FC02-7C70-4044-BAD2-FEF9DDCA8DE4}"/>
    <cellStyle name="Normal 5 6 2 6" xfId="2623" xr:uid="{00000000-0005-0000-0000-0000AE1B0000}"/>
    <cellStyle name="Normal 5 6 2 6 2" xfId="6906" xr:uid="{00000000-0005-0000-0000-0000AF1B0000}"/>
    <cellStyle name="Normal 5 6 2 6 2 2" xfId="15356" xr:uid="{2FD95D31-E681-4A28-803A-95974E6D8179}"/>
    <cellStyle name="Normal 5 6 2 6 2 2 2" xfId="41530" xr:uid="{518E8391-849F-4781-957F-D1DD9D0543C2}"/>
    <cellStyle name="Normal 5 6 2 6 2 3" xfId="32251" xr:uid="{5D74E359-AE48-4BFC-977D-005066A888CF}"/>
    <cellStyle name="Normal 5 6 2 6 2 4" xfId="23803" xr:uid="{ECE6364B-9B22-46B5-9E4E-73F8CC7889EF}"/>
    <cellStyle name="Normal 5 6 2 6 3" xfId="11138" xr:uid="{68BF3B3C-0989-4054-837D-E95B7979D8BC}"/>
    <cellStyle name="Normal 5 6 2 6 3 2" xfId="37313" xr:uid="{459EA990-26A8-4098-8180-D592816E0CBE}"/>
    <cellStyle name="Normal 5 6 2 6 4" xfId="28033" xr:uid="{065500AF-B916-41DF-A6DB-47ADFD669628}"/>
    <cellStyle name="Normal 5 6 2 6 5" xfId="19586" xr:uid="{1876DA59-517E-4E0C-89AF-FD217085B0D2}"/>
    <cellStyle name="Normal 5 6 2 7" xfId="4841" xr:uid="{00000000-0005-0000-0000-0000B01B0000}"/>
    <cellStyle name="Normal 5 6 2 7 2" xfId="13291" xr:uid="{72C8D404-5F0F-42C1-A569-8E550A2DADC2}"/>
    <cellStyle name="Normal 5 6 2 7 2 2" xfId="39465" xr:uid="{D267771E-5ADE-40C5-891A-26F1CDF1E315}"/>
    <cellStyle name="Normal 5 6 2 7 3" xfId="30186" xr:uid="{EEACF29F-A72A-46A5-8249-76787CE34816}"/>
    <cellStyle name="Normal 5 6 2 7 4" xfId="21738" xr:uid="{53E6B2C1-4852-443C-AE54-7BD7378B06A2}"/>
    <cellStyle name="Normal 5 6 2 8" xfId="9073" xr:uid="{8A73295F-C68E-45D4-8811-E609EF44C38A}"/>
    <cellStyle name="Normal 5 6 2 8 2" xfId="35248" xr:uid="{230178B2-5F21-41C0-AB45-C77850942AAB}"/>
    <cellStyle name="Normal 5 6 2 9" xfId="34415" xr:uid="{FFCD02A4-74EC-4649-B2AB-F209DC434E61}"/>
    <cellStyle name="Normal 5 6 3" xfId="942" xr:uid="{00000000-0005-0000-0000-0000B11B0000}"/>
    <cellStyle name="Normal 5 6 3 2" xfId="3176" xr:uid="{00000000-0005-0000-0000-0000B21B0000}"/>
    <cellStyle name="Normal 5 6 3 2 2" xfId="7398" xr:uid="{00000000-0005-0000-0000-0000B31B0000}"/>
    <cellStyle name="Normal 5 6 3 2 2 2" xfId="15848" xr:uid="{4727200A-004E-4864-BA65-5DF9384304D7}"/>
    <cellStyle name="Normal 5 6 3 2 2 2 2" xfId="42022" xr:uid="{086178B9-1E53-4F67-86EC-71A9EF92E3BD}"/>
    <cellStyle name="Normal 5 6 3 2 2 3" xfId="32743" xr:uid="{70DA77C9-DA36-40ED-99E7-851DB63C418A}"/>
    <cellStyle name="Normal 5 6 3 2 2 4" xfId="24295" xr:uid="{2F39FFA5-B886-45F3-9105-110050F7173A}"/>
    <cellStyle name="Normal 5 6 3 2 3" xfId="11630" xr:uid="{A5001EAC-E3BB-4D8B-8519-864C830B342A}"/>
    <cellStyle name="Normal 5 6 3 2 3 2" xfId="37805" xr:uid="{D92B31CE-5DFD-475F-9593-1AE8367BC0AC}"/>
    <cellStyle name="Normal 5 6 3 2 4" xfId="28525" xr:uid="{C446CB56-5FC9-4CFA-8490-808043E00592}"/>
    <cellStyle name="Normal 5 6 3 2 5" xfId="20078" xr:uid="{3593B4AC-D795-4449-9C41-386D9E78B41F}"/>
    <cellStyle name="Normal 5 6 3 3" xfId="5253" xr:uid="{00000000-0005-0000-0000-0000B41B0000}"/>
    <cellStyle name="Normal 5 6 3 3 2" xfId="13703" xr:uid="{B8AF0F60-252E-4FC4-9737-C8C794B3ED84}"/>
    <cellStyle name="Normal 5 6 3 3 2 2" xfId="39877" xr:uid="{27F5BF80-83F5-4A90-ACF6-7522EF3DEA38}"/>
    <cellStyle name="Normal 5 6 3 3 3" xfId="30598" xr:uid="{C79647AA-04BB-446A-9BCE-9D91987E29CB}"/>
    <cellStyle name="Normal 5 6 3 3 4" xfId="22150" xr:uid="{89A9E85E-8AA3-4370-A0BD-E8B39DEA8B89}"/>
    <cellStyle name="Normal 5 6 3 4" xfId="9485" xr:uid="{9E090544-CBD8-4B8C-8B7E-E066BE906CED}"/>
    <cellStyle name="Normal 5 6 3 4 2" xfId="35660" xr:uid="{A76BFCEE-333E-4854-9776-03DBC92A42A8}"/>
    <cellStyle name="Normal 5 6 3 5" xfId="34832" xr:uid="{BCEB81B5-2A90-4C77-B17F-9B09B8D88BD3}"/>
    <cellStyle name="Normal 5 6 3 6" xfId="26380" xr:uid="{C5F187DA-8147-43F8-AC3C-F7376D8621D0}"/>
    <cellStyle name="Normal 5 6 3 7" xfId="17933" xr:uid="{A54533A3-43F3-45A5-9631-60D53F42752A}"/>
    <cellStyle name="Normal 5 6 4" xfId="1359" xr:uid="{00000000-0005-0000-0000-0000B51B0000}"/>
    <cellStyle name="Normal 5 6 4 2" xfId="3589" xr:uid="{00000000-0005-0000-0000-0000B61B0000}"/>
    <cellStyle name="Normal 5 6 4 2 2" xfId="7811" xr:uid="{00000000-0005-0000-0000-0000B71B0000}"/>
    <cellStyle name="Normal 5 6 4 2 2 2" xfId="16261" xr:uid="{D4456BB0-B0CB-4267-B05F-209AACBE3634}"/>
    <cellStyle name="Normal 5 6 4 2 2 2 2" xfId="42435" xr:uid="{98CFBD37-45DD-4496-8253-0581473F79CB}"/>
    <cellStyle name="Normal 5 6 4 2 2 3" xfId="33156" xr:uid="{9D99428F-3B14-49DE-99E5-8730A64E10D6}"/>
    <cellStyle name="Normal 5 6 4 2 2 4" xfId="24708" xr:uid="{B3E02220-2986-4594-8754-15237F6971FE}"/>
    <cellStyle name="Normal 5 6 4 2 3" xfId="12043" xr:uid="{100279AC-0F1E-4B6B-9B46-120216E8DAF1}"/>
    <cellStyle name="Normal 5 6 4 2 3 2" xfId="38218" xr:uid="{DE9E6CBE-85E2-4159-9D5C-26D407ECEF7C}"/>
    <cellStyle name="Normal 5 6 4 2 4" xfId="28938" xr:uid="{70C8508F-C553-4B0E-9689-00776290143C}"/>
    <cellStyle name="Normal 5 6 4 2 5" xfId="20491" xr:uid="{00BADA49-C4B3-487A-8DCA-5973F573E6B0}"/>
    <cellStyle name="Normal 5 6 4 3" xfId="5666" xr:uid="{00000000-0005-0000-0000-0000B81B0000}"/>
    <cellStyle name="Normal 5 6 4 3 2" xfId="14116" xr:uid="{CB939C4B-2BE1-4984-96B4-9223EE75E55C}"/>
    <cellStyle name="Normal 5 6 4 3 2 2" xfId="40290" xr:uid="{F5D522F7-FE5D-4184-B1A5-E369391B8E0A}"/>
    <cellStyle name="Normal 5 6 4 3 3" xfId="31011" xr:uid="{DB96186A-5EC7-4D56-A9F7-EF5884ED35FA}"/>
    <cellStyle name="Normal 5 6 4 3 4" xfId="22563" xr:uid="{72594BBC-235A-4902-8362-EE4D722BFB7C}"/>
    <cellStyle name="Normal 5 6 4 4" xfId="9898" xr:uid="{E925A630-1AE2-4700-B7FF-159DC872D90C}"/>
    <cellStyle name="Normal 5 6 4 4 2" xfId="36073" xr:uid="{DE3600A4-3B68-428B-8AEB-5E20BFAF51D8}"/>
    <cellStyle name="Normal 5 6 4 5" xfId="26793" xr:uid="{FBC6B779-0A73-4864-887A-6B7E31506702}"/>
    <cellStyle name="Normal 5 6 4 6" xfId="18346" xr:uid="{D2D24E54-814A-497A-85C8-E19D55171541}"/>
    <cellStyle name="Normal 5 6 5" xfId="1772" xr:uid="{00000000-0005-0000-0000-0000B91B0000}"/>
    <cellStyle name="Normal 5 6 5 2" xfId="4002" xr:uid="{00000000-0005-0000-0000-0000BA1B0000}"/>
    <cellStyle name="Normal 5 6 5 2 2" xfId="8224" xr:uid="{00000000-0005-0000-0000-0000BB1B0000}"/>
    <cellStyle name="Normal 5 6 5 2 2 2" xfId="16674" xr:uid="{2DE3143B-4BFD-4A7F-B48F-3549881553A5}"/>
    <cellStyle name="Normal 5 6 5 2 2 2 2" xfId="42848" xr:uid="{8BE730FF-41E2-494C-9F53-94C02464D791}"/>
    <cellStyle name="Normal 5 6 5 2 2 3" xfId="33569" xr:uid="{987DEBDF-B475-4B7A-8E05-6EB221A16689}"/>
    <cellStyle name="Normal 5 6 5 2 2 4" xfId="25121" xr:uid="{F847FFFA-64B0-4B01-9BDA-950266182A56}"/>
    <cellStyle name="Normal 5 6 5 2 3" xfId="12456" xr:uid="{8FB2113D-DC22-48FD-AB30-4823D8AE2F36}"/>
    <cellStyle name="Normal 5 6 5 2 3 2" xfId="38631" xr:uid="{E772102D-0C8B-4A28-AEEA-B496E841DB9C}"/>
    <cellStyle name="Normal 5 6 5 2 4" xfId="29351" xr:uid="{691A876A-5681-4E99-9A62-B7D1BB2FDCD0}"/>
    <cellStyle name="Normal 5 6 5 2 5" xfId="20904" xr:uid="{FBC760BC-CEEB-4B07-A19B-3A96531B0407}"/>
    <cellStyle name="Normal 5 6 5 3" xfId="6079" xr:uid="{00000000-0005-0000-0000-0000BC1B0000}"/>
    <cellStyle name="Normal 5 6 5 3 2" xfId="14529" xr:uid="{D4241ACB-4E3A-4445-8973-4EA31A294BAF}"/>
    <cellStyle name="Normal 5 6 5 3 2 2" xfId="40703" xr:uid="{A631FEB9-D591-4A17-8F92-943DCA5ACF42}"/>
    <cellStyle name="Normal 5 6 5 3 3" xfId="31424" xr:uid="{F3BFB091-DE70-4ADE-A8C1-EBD8370CB903}"/>
    <cellStyle name="Normal 5 6 5 3 4" xfId="22976" xr:uid="{DAF5FD72-0BBB-46C3-8422-FE1068D4E207}"/>
    <cellStyle name="Normal 5 6 5 4" xfId="10311" xr:uid="{BB46A341-9C07-4227-AEAB-595EF589C412}"/>
    <cellStyle name="Normal 5 6 5 4 2" xfId="36486" xr:uid="{60376D2B-336E-432B-9E0A-E0660D067FB0}"/>
    <cellStyle name="Normal 5 6 5 5" xfId="27206" xr:uid="{783EE084-07D6-4E69-893A-09FB4525FDD6}"/>
    <cellStyle name="Normal 5 6 5 6" xfId="18759" xr:uid="{FF31E72B-EF12-4B6B-AD10-D93CBA22449A}"/>
    <cellStyle name="Normal 5 6 6" xfId="2186" xr:uid="{00000000-0005-0000-0000-0000BD1B0000}"/>
    <cellStyle name="Normal 5 6 6 2" xfId="4415" xr:uid="{00000000-0005-0000-0000-0000BE1B0000}"/>
    <cellStyle name="Normal 5 6 6 2 2" xfId="8637" xr:uid="{00000000-0005-0000-0000-0000BF1B0000}"/>
    <cellStyle name="Normal 5 6 6 2 2 2" xfId="17087" xr:uid="{1F0B7D84-0188-4769-82A8-668DB28F75B2}"/>
    <cellStyle name="Normal 5 6 6 2 2 2 2" xfId="43261" xr:uid="{4B6CFD0C-1AA5-4C71-88FC-281014E49418}"/>
    <cellStyle name="Normal 5 6 6 2 2 3" xfId="33982" xr:uid="{C284CC64-8783-4A81-A8CF-41FE0F28D793}"/>
    <cellStyle name="Normal 5 6 6 2 2 4" xfId="25534" xr:uid="{2524097A-92E1-4059-8455-50E651A6C822}"/>
    <cellStyle name="Normal 5 6 6 2 3" xfId="12869" xr:uid="{D7324E1C-52A9-4441-9612-2B5E92D3A4A1}"/>
    <cellStyle name="Normal 5 6 6 2 3 2" xfId="39044" xr:uid="{2268E55D-F29E-46F1-844F-92A9BAE40828}"/>
    <cellStyle name="Normal 5 6 6 2 4" xfId="29764" xr:uid="{1C4EDF18-E3B7-4ECC-B323-7E6B959A7238}"/>
    <cellStyle name="Normal 5 6 6 2 5" xfId="21317" xr:uid="{C25520A0-7542-48F6-A13F-23B2160F62FD}"/>
    <cellStyle name="Normal 5 6 6 3" xfId="6492" xr:uid="{00000000-0005-0000-0000-0000C01B0000}"/>
    <cellStyle name="Normal 5 6 6 3 2" xfId="14942" xr:uid="{4003DCB6-7474-4E29-A42A-1F739D3B2EE6}"/>
    <cellStyle name="Normal 5 6 6 3 2 2" xfId="41116" xr:uid="{6E46F305-CBD6-47BF-8BC0-77F2790B0E01}"/>
    <cellStyle name="Normal 5 6 6 3 3" xfId="31837" xr:uid="{A77580DC-1025-4151-A307-91E386CFCF58}"/>
    <cellStyle name="Normal 5 6 6 3 4" xfId="23389" xr:uid="{02DCF801-8F1C-4E5E-9A3D-887190CAD00F}"/>
    <cellStyle name="Normal 5 6 6 4" xfId="10724" xr:uid="{923EBDB2-4AAE-4D40-BFEB-48AAD578BB77}"/>
    <cellStyle name="Normal 5 6 6 4 2" xfId="36899" xr:uid="{B947E0F1-FAA1-4C37-83CC-1C45E586D070}"/>
    <cellStyle name="Normal 5 6 6 5" xfId="27619" xr:uid="{6E53C7BF-9704-4CD5-96C4-E820D69D3467}"/>
    <cellStyle name="Normal 5 6 6 6" xfId="19172" xr:uid="{046771CA-24A0-4959-B4AC-894FE0587A09}"/>
    <cellStyle name="Normal 5 6 7" xfId="2622" xr:uid="{00000000-0005-0000-0000-0000C11B0000}"/>
    <cellStyle name="Normal 5 6 7 2" xfId="6905" xr:uid="{00000000-0005-0000-0000-0000C21B0000}"/>
    <cellStyle name="Normal 5 6 7 2 2" xfId="15355" xr:uid="{E37B9C1B-C123-4BD7-BAB9-1F8A3CA4E9F8}"/>
    <cellStyle name="Normal 5 6 7 2 2 2" xfId="41529" xr:uid="{6F2FCD9B-FD4D-4BF2-B594-EED33E7A0DCA}"/>
    <cellStyle name="Normal 5 6 7 2 3" xfId="32250" xr:uid="{E632ED2B-4868-4BDB-8C25-754CCC36D968}"/>
    <cellStyle name="Normal 5 6 7 2 4" xfId="23802" xr:uid="{68BE05E0-14FA-4983-A6DA-FCD727F367FD}"/>
    <cellStyle name="Normal 5 6 7 3" xfId="11137" xr:uid="{D64C20C6-7FBF-4F84-9AA3-58727F31B5BA}"/>
    <cellStyle name="Normal 5 6 7 3 2" xfId="37312" xr:uid="{2C275BD5-C9BF-4927-82CB-3358FE1C66E3}"/>
    <cellStyle name="Normal 5 6 7 4" xfId="28032" xr:uid="{C62BFFA0-18B9-4C24-8A70-909E09A8EC84}"/>
    <cellStyle name="Normal 5 6 7 5" xfId="19585" xr:uid="{7528ED94-986C-43AB-AEFA-A0FB950D0506}"/>
    <cellStyle name="Normal 5 6 8" xfId="4840" xr:uid="{00000000-0005-0000-0000-0000C31B0000}"/>
    <cellStyle name="Normal 5 6 8 2" xfId="13290" xr:uid="{D7D7762A-673B-4D2D-9534-F2B9C0EFCDCB}"/>
    <cellStyle name="Normal 5 6 8 2 2" xfId="39464" xr:uid="{0DED7D0F-523A-4855-B780-D6DE7294A1C8}"/>
    <cellStyle name="Normal 5 6 8 3" xfId="30185" xr:uid="{FB122FE0-1818-46B2-B4AD-12F8F785A613}"/>
    <cellStyle name="Normal 5 6 8 4" xfId="21737" xr:uid="{0261D6FE-6770-4DFC-B3E4-0FFE1745152A}"/>
    <cellStyle name="Normal 5 6 9" xfId="9072" xr:uid="{E9EF0292-7FE2-4934-A33B-B4170B14178C}"/>
    <cellStyle name="Normal 5 6 9 2" xfId="35247" xr:uid="{5C28F576-8D76-41D8-BA92-D3A6C99045D4}"/>
    <cellStyle name="Normal 5 7" xfId="470" xr:uid="{00000000-0005-0000-0000-0000C41B0000}"/>
    <cellStyle name="Normal 5 7 10" xfId="25969" xr:uid="{F4B8CDA7-B077-4BF0-8E93-9654E80E8077}"/>
    <cellStyle name="Normal 5 7 11" xfId="17522" xr:uid="{EE1694DD-0678-47DC-9DE0-981A2BD39AF0}"/>
    <cellStyle name="Normal 5 7 2" xfId="944" xr:uid="{00000000-0005-0000-0000-0000C51B0000}"/>
    <cellStyle name="Normal 5 7 2 2" xfId="3178" xr:uid="{00000000-0005-0000-0000-0000C61B0000}"/>
    <cellStyle name="Normal 5 7 2 2 2" xfId="7400" xr:uid="{00000000-0005-0000-0000-0000C71B0000}"/>
    <cellStyle name="Normal 5 7 2 2 2 2" xfId="15850" xr:uid="{3B09576E-0F3F-4C78-96F6-3ADBF64E38FF}"/>
    <cellStyle name="Normal 5 7 2 2 2 2 2" xfId="42024" xr:uid="{A0111733-EFBD-456C-A679-EA6C38E5D32D}"/>
    <cellStyle name="Normal 5 7 2 2 2 3" xfId="32745" xr:uid="{B0A18B63-0F01-4A31-92B3-6EC60EDF9302}"/>
    <cellStyle name="Normal 5 7 2 2 2 4" xfId="24297" xr:uid="{788E1600-BE5B-451F-9B05-75C1E5670454}"/>
    <cellStyle name="Normal 5 7 2 2 3" xfId="11632" xr:uid="{5C92EA76-9524-4DFD-83AD-BA0CA00C3FB5}"/>
    <cellStyle name="Normal 5 7 2 2 3 2" xfId="37807" xr:uid="{A37294F2-E636-420E-9023-57E13229FF27}"/>
    <cellStyle name="Normal 5 7 2 2 4" xfId="28527" xr:uid="{AA5508B7-C22B-4B41-8675-C039C531D883}"/>
    <cellStyle name="Normal 5 7 2 2 5" xfId="20080" xr:uid="{39266D74-2F02-42C4-9078-8931477CE9A5}"/>
    <cellStyle name="Normal 5 7 2 3" xfId="5255" xr:uid="{00000000-0005-0000-0000-0000C81B0000}"/>
    <cellStyle name="Normal 5 7 2 3 2" xfId="13705" xr:uid="{1EE82587-FE7B-4B4E-8B74-F942D5086E1A}"/>
    <cellStyle name="Normal 5 7 2 3 2 2" xfId="39879" xr:uid="{5D75D66F-4A15-405C-A66E-57A48186EDBB}"/>
    <cellStyle name="Normal 5 7 2 3 3" xfId="30600" xr:uid="{FFCD0857-8022-41A1-98D7-55C76B2497C6}"/>
    <cellStyle name="Normal 5 7 2 3 4" xfId="22152" xr:uid="{0B23F148-715C-425F-AC00-A7D91902623F}"/>
    <cellStyle name="Normal 5 7 2 4" xfId="9487" xr:uid="{C0F3503E-DF2D-4329-9373-1AD506AD782C}"/>
    <cellStyle name="Normal 5 7 2 4 2" xfId="35662" xr:uid="{D1A7D6BE-58E6-45D2-B540-6BFF43A61B71}"/>
    <cellStyle name="Normal 5 7 2 5" xfId="34834" xr:uid="{5FF3AB05-45EB-42CE-876C-D31734D9AD0E}"/>
    <cellStyle name="Normal 5 7 2 6" xfId="26382" xr:uid="{8BA0DB24-4A06-481B-9DF6-1E4FED98D107}"/>
    <cellStyle name="Normal 5 7 2 7" xfId="17935" xr:uid="{B0A27922-5F3E-4695-89AD-A10504C7071B}"/>
    <cellStyle name="Normal 5 7 3" xfId="1361" xr:uid="{00000000-0005-0000-0000-0000C91B0000}"/>
    <cellStyle name="Normal 5 7 3 2" xfId="3591" xr:uid="{00000000-0005-0000-0000-0000CA1B0000}"/>
    <cellStyle name="Normal 5 7 3 2 2" xfId="7813" xr:uid="{00000000-0005-0000-0000-0000CB1B0000}"/>
    <cellStyle name="Normal 5 7 3 2 2 2" xfId="16263" xr:uid="{6B8E7960-EA51-4269-92F0-2EC07104BA86}"/>
    <cellStyle name="Normal 5 7 3 2 2 2 2" xfId="42437" xr:uid="{465292FE-8001-46C9-A1A3-FCB19079F387}"/>
    <cellStyle name="Normal 5 7 3 2 2 3" xfId="33158" xr:uid="{A8DADFEF-79D8-491A-9C6A-1D04F7C9C015}"/>
    <cellStyle name="Normal 5 7 3 2 2 4" xfId="24710" xr:uid="{3AFA43A0-29E0-4780-A721-414B503747AA}"/>
    <cellStyle name="Normal 5 7 3 2 3" xfId="12045" xr:uid="{4F8E7691-2A27-4F43-9AF9-D805477E1B6A}"/>
    <cellStyle name="Normal 5 7 3 2 3 2" xfId="38220" xr:uid="{3527E885-6851-45FF-A02E-9E7E86F49123}"/>
    <cellStyle name="Normal 5 7 3 2 4" xfId="28940" xr:uid="{BDF8D657-9F62-49C8-AC5F-03D215DBD093}"/>
    <cellStyle name="Normal 5 7 3 2 5" xfId="20493" xr:uid="{21F8CFA5-117D-4513-852B-2DBEBB18C0C6}"/>
    <cellStyle name="Normal 5 7 3 3" xfId="5668" xr:uid="{00000000-0005-0000-0000-0000CC1B0000}"/>
    <cellStyle name="Normal 5 7 3 3 2" xfId="14118" xr:uid="{F24579FD-9B8E-4536-8806-1836B5222691}"/>
    <cellStyle name="Normal 5 7 3 3 2 2" xfId="40292" xr:uid="{BA365257-97C8-43DD-B00E-4480AFDFCBC6}"/>
    <cellStyle name="Normal 5 7 3 3 3" xfId="31013" xr:uid="{47106D9C-5DA8-4C61-A383-A27A57277F1F}"/>
    <cellStyle name="Normal 5 7 3 3 4" xfId="22565" xr:uid="{087F4E65-67B4-4DA6-9222-20071EB6035F}"/>
    <cellStyle name="Normal 5 7 3 4" xfId="9900" xr:uid="{24B24F29-ACC7-4127-B67D-91E5A944CE28}"/>
    <cellStyle name="Normal 5 7 3 4 2" xfId="36075" xr:uid="{26F84FFD-8173-4D9D-BB3F-BFF4D0724C59}"/>
    <cellStyle name="Normal 5 7 3 5" xfId="26795" xr:uid="{173EA7EF-7FC9-4447-8C8B-3636738DAEB7}"/>
    <cellStyle name="Normal 5 7 3 6" xfId="18348" xr:uid="{F039839E-B901-4225-98FE-F3EA0C58F877}"/>
    <cellStyle name="Normal 5 7 4" xfId="1774" xr:uid="{00000000-0005-0000-0000-0000CD1B0000}"/>
    <cellStyle name="Normal 5 7 4 2" xfId="4004" xr:uid="{00000000-0005-0000-0000-0000CE1B0000}"/>
    <cellStyle name="Normal 5 7 4 2 2" xfId="8226" xr:uid="{00000000-0005-0000-0000-0000CF1B0000}"/>
    <cellStyle name="Normal 5 7 4 2 2 2" xfId="16676" xr:uid="{99DCEF97-9B22-4B5A-BB7C-3D773F286BCC}"/>
    <cellStyle name="Normal 5 7 4 2 2 2 2" xfId="42850" xr:uid="{B459AEE3-8D48-4E2B-9249-1F528C543AA3}"/>
    <cellStyle name="Normal 5 7 4 2 2 3" xfId="33571" xr:uid="{667F1F42-84BB-4A33-88E1-3A367B7F3664}"/>
    <cellStyle name="Normal 5 7 4 2 2 4" xfId="25123" xr:uid="{DAFB2B5A-9D63-44C0-B7F1-75569C4A8CA2}"/>
    <cellStyle name="Normal 5 7 4 2 3" xfId="12458" xr:uid="{76CA2670-4544-425B-A412-197BC8889FBD}"/>
    <cellStyle name="Normal 5 7 4 2 3 2" xfId="38633" xr:uid="{CF89C88C-DB07-407E-BD8E-0BA8D32F9520}"/>
    <cellStyle name="Normal 5 7 4 2 4" xfId="29353" xr:uid="{E9833B60-4FFA-45CA-B6F0-7E2EB293A206}"/>
    <cellStyle name="Normal 5 7 4 2 5" xfId="20906" xr:uid="{FF37B31F-B6FB-4759-8907-BB46320F781E}"/>
    <cellStyle name="Normal 5 7 4 3" xfId="6081" xr:uid="{00000000-0005-0000-0000-0000D01B0000}"/>
    <cellStyle name="Normal 5 7 4 3 2" xfId="14531" xr:uid="{B96618D1-701B-42B4-8E74-6FA881F81103}"/>
    <cellStyle name="Normal 5 7 4 3 2 2" xfId="40705" xr:uid="{8166DF1A-0C0D-4645-8602-48C15A138B84}"/>
    <cellStyle name="Normal 5 7 4 3 3" xfId="31426" xr:uid="{C07CE730-0944-48FE-9720-6E4E413C4B9D}"/>
    <cellStyle name="Normal 5 7 4 3 4" xfId="22978" xr:uid="{1F45DE2C-34F7-4917-99C1-10F867D8C077}"/>
    <cellStyle name="Normal 5 7 4 4" xfId="10313" xr:uid="{7F135458-5E90-48D1-9B20-1A11428C1A0D}"/>
    <cellStyle name="Normal 5 7 4 4 2" xfId="36488" xr:uid="{C8B02F5F-7576-412D-A6D6-B3EC2649FA36}"/>
    <cellStyle name="Normal 5 7 4 5" xfId="27208" xr:uid="{F22EB0AD-0336-4561-B5B4-75328A938D30}"/>
    <cellStyle name="Normal 5 7 4 6" xfId="18761" xr:uid="{F21A0B82-43DB-4E42-82D2-51CAE5E6A616}"/>
    <cellStyle name="Normal 5 7 5" xfId="2188" xr:uid="{00000000-0005-0000-0000-0000D11B0000}"/>
    <cellStyle name="Normal 5 7 5 2" xfId="4417" xr:uid="{00000000-0005-0000-0000-0000D21B0000}"/>
    <cellStyle name="Normal 5 7 5 2 2" xfId="8639" xr:uid="{00000000-0005-0000-0000-0000D31B0000}"/>
    <cellStyle name="Normal 5 7 5 2 2 2" xfId="17089" xr:uid="{8518B295-16CE-44A5-B2FD-F9D56191500C}"/>
    <cellStyle name="Normal 5 7 5 2 2 2 2" xfId="43263" xr:uid="{5D15B465-59FE-436F-B6E0-B0D3C7472975}"/>
    <cellStyle name="Normal 5 7 5 2 2 3" xfId="33984" xr:uid="{E02A8BEE-9437-4C6F-A2C2-9912D6DD907F}"/>
    <cellStyle name="Normal 5 7 5 2 2 4" xfId="25536" xr:uid="{EDDB80F4-2A79-4D5B-8A22-A495D0E14194}"/>
    <cellStyle name="Normal 5 7 5 2 3" xfId="12871" xr:uid="{816DBA6E-C9D3-4E6A-B6DB-3188444EF415}"/>
    <cellStyle name="Normal 5 7 5 2 3 2" xfId="39046" xr:uid="{2FA93393-662B-4526-B441-260373EB6174}"/>
    <cellStyle name="Normal 5 7 5 2 4" xfId="29766" xr:uid="{4A5018CE-5F24-4B14-8C38-EDF7AFE71C9F}"/>
    <cellStyle name="Normal 5 7 5 2 5" xfId="21319" xr:uid="{D4A5962F-A0A6-44B8-8332-25A6CB611410}"/>
    <cellStyle name="Normal 5 7 5 3" xfId="6494" xr:uid="{00000000-0005-0000-0000-0000D41B0000}"/>
    <cellStyle name="Normal 5 7 5 3 2" xfId="14944" xr:uid="{EF5581EB-3B37-4268-B0FE-AC0355B962FF}"/>
    <cellStyle name="Normal 5 7 5 3 2 2" xfId="41118" xr:uid="{96BF59BE-DCEF-45B4-BD9A-E90356D98CAB}"/>
    <cellStyle name="Normal 5 7 5 3 3" xfId="31839" xr:uid="{AB3FCFC6-CA61-4C54-995E-86309DC7114A}"/>
    <cellStyle name="Normal 5 7 5 3 4" xfId="23391" xr:uid="{BF952AC4-28AB-4A65-9599-77DAC849D9EF}"/>
    <cellStyle name="Normal 5 7 5 4" xfId="10726" xr:uid="{003A707B-560B-486E-ADC5-0E738C6A389B}"/>
    <cellStyle name="Normal 5 7 5 4 2" xfId="36901" xr:uid="{6A0CC2A3-61A4-42B7-B598-49F6180C5442}"/>
    <cellStyle name="Normal 5 7 5 5" xfId="27621" xr:uid="{77FF6691-5AD6-4E42-8B36-77EA852BA40E}"/>
    <cellStyle name="Normal 5 7 5 6" xfId="19174" xr:uid="{57E9DD6A-CCE6-4EF3-994F-D626E1283123}"/>
    <cellStyle name="Normal 5 7 6" xfId="2624" xr:uid="{00000000-0005-0000-0000-0000D51B0000}"/>
    <cellStyle name="Normal 5 7 6 2" xfId="6907" xr:uid="{00000000-0005-0000-0000-0000D61B0000}"/>
    <cellStyle name="Normal 5 7 6 2 2" xfId="15357" xr:uid="{DD2CA608-AAE1-44C5-928C-8F92D4386C3B}"/>
    <cellStyle name="Normal 5 7 6 2 2 2" xfId="41531" xr:uid="{5C73849B-A6CE-4387-B4D0-77A5FAC60A2C}"/>
    <cellStyle name="Normal 5 7 6 2 3" xfId="32252" xr:uid="{16D5C1FE-522C-4962-9782-0214A1CBA8C9}"/>
    <cellStyle name="Normal 5 7 6 2 4" xfId="23804" xr:uid="{7FDB8185-BB3C-4779-9F6E-0C8A523E7B39}"/>
    <cellStyle name="Normal 5 7 6 3" xfId="11139" xr:uid="{A2076A61-E789-4F26-9443-F4AC29F247FC}"/>
    <cellStyle name="Normal 5 7 6 3 2" xfId="37314" xr:uid="{03C3FD8B-5409-4661-A851-C4A5A88FA81B}"/>
    <cellStyle name="Normal 5 7 6 4" xfId="28034" xr:uid="{DC61B451-3DF6-4646-89E1-7167CD7568DD}"/>
    <cellStyle name="Normal 5 7 6 5" xfId="19587" xr:uid="{4BF5AA9B-2C3C-42CE-9C72-A8B3CB9B1C60}"/>
    <cellStyle name="Normal 5 7 7" xfId="4842" xr:uid="{00000000-0005-0000-0000-0000D71B0000}"/>
    <cellStyle name="Normal 5 7 7 2" xfId="13292" xr:uid="{9B79B123-53E0-40CF-A5E7-C937D40F8D31}"/>
    <cellStyle name="Normal 5 7 7 2 2" xfId="39466" xr:uid="{2DA2F19B-0A4E-41F6-B011-777DAAF4A43C}"/>
    <cellStyle name="Normal 5 7 7 3" xfId="30187" xr:uid="{1215F9B2-9E0D-4284-B5E2-CA7DDC863BEB}"/>
    <cellStyle name="Normal 5 7 7 4" xfId="21739" xr:uid="{EA81CC75-D415-4395-B5B9-04EDFE3967B5}"/>
    <cellStyle name="Normal 5 7 8" xfId="9074" xr:uid="{98D86D88-BDAF-4216-A9B1-F315933E9C52}"/>
    <cellStyle name="Normal 5 7 8 2" xfId="35249" xr:uid="{2AAEFE09-295B-44CF-9316-5885644F6BE1}"/>
    <cellStyle name="Normal 5 7 9" xfId="34416" xr:uid="{021BAB59-AF33-41B0-8D5F-8A6422806AB8}"/>
    <cellStyle name="Normal 5 8" xfId="880" xr:uid="{00000000-0005-0000-0000-0000D81B0000}"/>
    <cellStyle name="Normal 5 8 2" xfId="3115" xr:uid="{00000000-0005-0000-0000-0000D91B0000}"/>
    <cellStyle name="Normal 5 8 2 2" xfId="7337" xr:uid="{00000000-0005-0000-0000-0000DA1B0000}"/>
    <cellStyle name="Normal 5 8 2 2 2" xfId="15787" xr:uid="{0144E548-D83C-45B3-9C07-D0D811BA79C2}"/>
    <cellStyle name="Normal 5 8 2 2 2 2" xfId="41961" xr:uid="{D0732F2D-AAE1-4784-B152-9AC1595900CD}"/>
    <cellStyle name="Normal 5 8 2 2 3" xfId="32682" xr:uid="{87B6FF57-F3CC-4016-B0D1-DC869D52D0A2}"/>
    <cellStyle name="Normal 5 8 2 2 4" xfId="24234" xr:uid="{A48503C4-0CFD-4F39-AEF2-F65A129930DD}"/>
    <cellStyle name="Normal 5 8 2 3" xfId="11569" xr:uid="{6781C6B1-0D10-4643-84F2-BBC13EB0AA02}"/>
    <cellStyle name="Normal 5 8 2 3 2" xfId="37744" xr:uid="{88514C8E-859D-427F-A290-90D1460382E6}"/>
    <cellStyle name="Normal 5 8 2 4" xfId="28464" xr:uid="{DD9D1887-7C57-4C34-A55F-A73CB2549A7C}"/>
    <cellStyle name="Normal 5 8 2 5" xfId="20017" xr:uid="{56E54AEB-D4F3-49E9-9636-448AFB7C86D9}"/>
    <cellStyle name="Normal 5 8 3" xfId="5192" xr:uid="{00000000-0005-0000-0000-0000DB1B0000}"/>
    <cellStyle name="Normal 5 8 3 2" xfId="13642" xr:uid="{5DD33B76-0EEA-4850-BCEE-61ADC13AE31B}"/>
    <cellStyle name="Normal 5 8 3 2 2" xfId="39816" xr:uid="{8E2FACAE-1EAC-4E6B-82FB-7C73896B0304}"/>
    <cellStyle name="Normal 5 8 3 3" xfId="30537" xr:uid="{06A20A16-FE7F-4DB1-B6FD-C9B1BDA14917}"/>
    <cellStyle name="Normal 5 8 3 4" xfId="22089" xr:uid="{66ED5D65-7A17-4E20-B9CF-D63297EB60FE}"/>
    <cellStyle name="Normal 5 8 4" xfId="9424" xr:uid="{0FD83BB5-1BE7-424A-9544-A21A52846AB8}"/>
    <cellStyle name="Normal 5 8 4 2" xfId="35599" xr:uid="{4F91E322-82C7-447F-93E1-2AF4E8E7076B}"/>
    <cellStyle name="Normal 5 8 5" xfId="34771" xr:uid="{95AE7E86-582E-47AA-ABA5-AC88DC29D757}"/>
    <cellStyle name="Normal 5 8 6" xfId="26319" xr:uid="{BA763146-EE2F-4688-9364-842FB97708BD}"/>
    <cellStyle name="Normal 5 8 7" xfId="17872" xr:uid="{1FCE49D1-9965-470C-BCA0-45195AAF38E6}"/>
    <cellStyle name="Normal 5 9" xfId="1298" xr:uid="{00000000-0005-0000-0000-0000DC1B0000}"/>
    <cellStyle name="Normal 5 9 2" xfId="3528" xr:uid="{00000000-0005-0000-0000-0000DD1B0000}"/>
    <cellStyle name="Normal 5 9 2 2" xfId="7750" xr:uid="{00000000-0005-0000-0000-0000DE1B0000}"/>
    <cellStyle name="Normal 5 9 2 2 2" xfId="16200" xr:uid="{918370DB-1A07-48FF-9FE5-C2AD157C6767}"/>
    <cellStyle name="Normal 5 9 2 2 2 2" xfId="42374" xr:uid="{0DD72E58-E751-4997-A837-2937B92FD7C6}"/>
    <cellStyle name="Normal 5 9 2 2 3" xfId="33095" xr:uid="{5A5FCC62-449B-4C55-B0E5-585F46D7A3A1}"/>
    <cellStyle name="Normal 5 9 2 2 4" xfId="24647" xr:uid="{78764BCA-343A-4999-B3FC-B84246FAD65E}"/>
    <cellStyle name="Normal 5 9 2 3" xfId="11982" xr:uid="{3299B01B-5FA4-4F7F-AAD5-34236010E2CB}"/>
    <cellStyle name="Normal 5 9 2 3 2" xfId="38157" xr:uid="{6199798D-114A-4533-A3A8-CD32419488A4}"/>
    <cellStyle name="Normal 5 9 2 4" xfId="28877" xr:uid="{474A0EAC-BE40-41EA-BFAE-D56A557FCA3F}"/>
    <cellStyle name="Normal 5 9 2 5" xfId="20430" xr:uid="{E1521818-B4BD-49B3-A5BD-DE32A41DE3AF}"/>
    <cellStyle name="Normal 5 9 3" xfId="5605" xr:uid="{00000000-0005-0000-0000-0000DF1B0000}"/>
    <cellStyle name="Normal 5 9 3 2" xfId="14055" xr:uid="{1DEF05D4-A2C7-4172-8B06-156F2A76C342}"/>
    <cellStyle name="Normal 5 9 3 2 2" xfId="40229" xr:uid="{3D896C12-F84A-4A32-AFA0-CD3F6E61B8AF}"/>
    <cellStyle name="Normal 5 9 3 3" xfId="30950" xr:uid="{AB18F28E-8195-4D3D-BA70-A453FED161A2}"/>
    <cellStyle name="Normal 5 9 3 4" xfId="22502" xr:uid="{82C630F5-5C42-49F4-B8A0-6CE41CD7AFDD}"/>
    <cellStyle name="Normal 5 9 4" xfId="9837" xr:uid="{8192BC70-A9DC-4227-AE38-79C8CF3EE712}"/>
    <cellStyle name="Normal 5 9 4 2" xfId="36012" xr:uid="{E5E4AF36-6ADC-44D3-920D-96280B1541F0}"/>
    <cellStyle name="Normal 5 9 5" xfId="26732" xr:uid="{AA6F9C93-0E69-42FC-9260-2CBC74A2B34B}"/>
    <cellStyle name="Normal 5 9 6" xfId="18285" xr:uid="{62F43A9D-C4F2-46BE-8C00-649B4F91636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9FA4A4AC-52B8-4F51-9DE6-58E168663EFB}"/>
    <cellStyle name="Normal 8 10 2 2 2 2" xfId="43264" xr:uid="{665ABF85-A8FD-46F9-8A3C-8CBE4D723B0C}"/>
    <cellStyle name="Normal 8 10 2 2 3" xfId="33985" xr:uid="{2C759677-B944-44E1-A8DD-30AC608742AA}"/>
    <cellStyle name="Normal 8 10 2 2 4" xfId="25537" xr:uid="{156A5D78-92EF-49F0-9ACD-8C1326E58688}"/>
    <cellStyle name="Normal 8 10 2 3" xfId="12872" xr:uid="{77714C27-2DF3-47D9-86CD-FF6965A49AC9}"/>
    <cellStyle name="Normal 8 10 2 3 2" xfId="39047" xr:uid="{123A0FD0-B9D5-41DD-BAAC-D49B2944760E}"/>
    <cellStyle name="Normal 8 10 2 4" xfId="29767" xr:uid="{EB4729D4-302A-40C1-B950-B80604327036}"/>
    <cellStyle name="Normal 8 10 2 5" xfId="21320" xr:uid="{EA2499CA-DC27-47AA-A374-6A908BA88DD1}"/>
    <cellStyle name="Normal 8 10 3" xfId="6495" xr:uid="{00000000-0005-0000-0000-0000EB1B0000}"/>
    <cellStyle name="Normal 8 10 3 2" xfId="14945" xr:uid="{41B837A1-F069-42CF-B102-F3FAD8141233}"/>
    <cellStyle name="Normal 8 10 3 2 2" xfId="41119" xr:uid="{F37D476F-B089-400E-AEB4-CC01DEB1AA14}"/>
    <cellStyle name="Normal 8 10 3 3" xfId="31840" xr:uid="{DE8C27DE-727A-49A9-ABA6-A4C4A926C9C1}"/>
    <cellStyle name="Normal 8 10 3 4" xfId="23392" xr:uid="{51BADE6E-BFBC-4AB0-85F1-E314A8C6E71E}"/>
    <cellStyle name="Normal 8 10 4" xfId="10727" xr:uid="{50CD68FD-5FE6-44A9-A262-542D01A1D5F5}"/>
    <cellStyle name="Normal 8 10 4 2" xfId="36902" xr:uid="{58858C19-C466-44A2-979E-561038778F59}"/>
    <cellStyle name="Normal 8 10 5" xfId="27622" xr:uid="{A521A3A4-2DC1-4F27-A1E1-88AA8916F2A2}"/>
    <cellStyle name="Normal 8 10 6" xfId="19175" xr:uid="{CB8159E3-8E63-4ED3-AD7E-63A2DBF4FBAB}"/>
    <cellStyle name="Normal 8 11" xfId="2625" xr:uid="{00000000-0005-0000-0000-0000EC1B0000}"/>
    <cellStyle name="Normal 8 11 2" xfId="6908" xr:uid="{00000000-0005-0000-0000-0000ED1B0000}"/>
    <cellStyle name="Normal 8 11 2 2" xfId="15358" xr:uid="{4171DA7C-C612-4438-9AAE-3F31BC3429D4}"/>
    <cellStyle name="Normal 8 11 2 2 2" xfId="41532" xr:uid="{BB222962-7710-4CD0-A615-C74AA9470F5E}"/>
    <cellStyle name="Normal 8 11 2 3" xfId="32253" xr:uid="{402E687F-D0B5-496B-A162-2184D08ADA6F}"/>
    <cellStyle name="Normal 8 11 2 4" xfId="23805" xr:uid="{B6B9579D-7B69-4669-87A0-8A0ECB1F7200}"/>
    <cellStyle name="Normal 8 11 3" xfId="11140" xr:uid="{72ACE184-D9F1-49CD-BD4F-3A646BEED493}"/>
    <cellStyle name="Normal 8 11 3 2" xfId="37315" xr:uid="{5A1B0AC6-9EA7-480B-9389-D9BB7C7A9176}"/>
    <cellStyle name="Normal 8 11 4" xfId="28035" xr:uid="{56200CFA-09AB-4EF6-B478-BCF5351E384B}"/>
    <cellStyle name="Normal 8 11 5" xfId="19588" xr:uid="{419ABE9E-5EF4-4215-9594-239BBB70C6D0}"/>
    <cellStyle name="Normal 8 12" xfId="4843" xr:uid="{00000000-0005-0000-0000-0000EE1B0000}"/>
    <cellStyle name="Normal 8 12 2" xfId="13293" xr:uid="{D59873D4-5BB8-459E-83EE-FB9DC3C58D94}"/>
    <cellStyle name="Normal 8 12 2 2" xfId="39467" xr:uid="{305FA195-B39B-40C2-ADE5-A2312589D397}"/>
    <cellStyle name="Normal 8 12 3" xfId="30188" xr:uid="{F315EE87-1950-4E16-BE61-87583327197D}"/>
    <cellStyle name="Normal 8 12 4" xfId="21740" xr:uid="{EEC75D63-B1F4-4BB1-BA71-6271D702DEAE}"/>
    <cellStyle name="Normal 8 13" xfId="9075" xr:uid="{15DF1CEA-AD91-41A0-B5AA-25A8044E6A0C}"/>
    <cellStyle name="Normal 8 13 2" xfId="35250" xr:uid="{C07ED2A6-6729-4BC6-99E4-54D63614F339}"/>
    <cellStyle name="Normal 8 14" xfId="34417" xr:uid="{84EF1BA1-B5D7-4852-9B7F-0E8FA092A1AE}"/>
    <cellStyle name="Normal 8 15" xfId="25970" xr:uid="{07527DD0-1103-492B-AD7B-9D47C3B8C444}"/>
    <cellStyle name="Normal 8 16" xfId="17523" xr:uid="{9FDED93F-DB3B-4D05-A68B-85C8D7F6EC86}"/>
    <cellStyle name="Normal 8 2" xfId="479" xr:uid="{00000000-0005-0000-0000-0000EF1B0000}"/>
    <cellStyle name="Normal 8 2 10" xfId="2626" xr:uid="{00000000-0005-0000-0000-0000F01B0000}"/>
    <cellStyle name="Normal 8 2 10 2" xfId="6909" xr:uid="{00000000-0005-0000-0000-0000F11B0000}"/>
    <cellStyle name="Normal 8 2 10 2 2" xfId="15359" xr:uid="{E57B9C8A-3F7A-4413-908F-4855BCD1E951}"/>
    <cellStyle name="Normal 8 2 10 2 2 2" xfId="41533" xr:uid="{3B235A5B-33E5-4CD1-8D20-9B74326854D7}"/>
    <cellStyle name="Normal 8 2 10 2 3" xfId="32254" xr:uid="{C95BD8D8-2D4F-41A5-B5F3-05A775AD086D}"/>
    <cellStyle name="Normal 8 2 10 2 4" xfId="23806" xr:uid="{01877EBB-BDE6-498F-B25C-A5BF0B88C462}"/>
    <cellStyle name="Normal 8 2 10 3" xfId="11141" xr:uid="{4F8FBCB9-707B-466E-AD1F-291407490D32}"/>
    <cellStyle name="Normal 8 2 10 3 2" xfId="37316" xr:uid="{BB4B11B3-7B35-42E2-8BF5-55231A2D48D8}"/>
    <cellStyle name="Normal 8 2 10 4" xfId="28036" xr:uid="{39B2045C-3120-4063-AD78-6498414EA3F1}"/>
    <cellStyle name="Normal 8 2 10 5" xfId="19589" xr:uid="{CC42B201-43D2-496B-9832-8DC2890C2FE4}"/>
    <cellStyle name="Normal 8 2 11" xfId="4844" xr:uid="{00000000-0005-0000-0000-0000F21B0000}"/>
    <cellStyle name="Normal 8 2 11 2" xfId="13294" xr:uid="{015AF4C6-ABE7-4BC5-81CE-0F89DFBE3B5C}"/>
    <cellStyle name="Normal 8 2 11 2 2" xfId="39468" xr:uid="{CE3CB2DA-786A-4DBE-8B74-16AD4375690A}"/>
    <cellStyle name="Normal 8 2 11 3" xfId="30189" xr:uid="{D17B444A-2A25-4171-BAAB-30DC0CF6F8BB}"/>
    <cellStyle name="Normal 8 2 11 4" xfId="21741" xr:uid="{97552E45-7C76-44E8-963A-D8D2209AE142}"/>
    <cellStyle name="Normal 8 2 12" xfId="9076" xr:uid="{A8DF2D85-4256-4B53-8824-754E3B9662EB}"/>
    <cellStyle name="Normal 8 2 12 2" xfId="35251" xr:uid="{4AD31328-BDBB-4646-A4FB-B55915F26909}"/>
    <cellStyle name="Normal 8 2 13" xfId="34418" xr:uid="{7CCBB620-92B5-49D5-AF01-6D15A9B3834C}"/>
    <cellStyle name="Normal 8 2 14" xfId="25971" xr:uid="{373CE0BA-529E-4CF3-AD7B-26D6E2BF5DB3}"/>
    <cellStyle name="Normal 8 2 15" xfId="17524" xr:uid="{D25F6E5E-C046-4913-9564-724B747C7362}"/>
    <cellStyle name="Normal 8 2 2" xfId="480" xr:uid="{00000000-0005-0000-0000-0000F31B0000}"/>
    <cellStyle name="Normal 8 2 2 10" xfId="4845" xr:uid="{00000000-0005-0000-0000-0000F41B0000}"/>
    <cellStyle name="Normal 8 2 2 10 2" xfId="13295" xr:uid="{48215D5C-28CB-4338-9103-942A3B8FA44C}"/>
    <cellStyle name="Normal 8 2 2 10 2 2" xfId="39469" xr:uid="{51ADCDCC-938B-40A7-AC80-87EE4674B369}"/>
    <cellStyle name="Normal 8 2 2 10 3" xfId="30190" xr:uid="{FB43BDCB-9504-4F97-9C58-209BC6F340F9}"/>
    <cellStyle name="Normal 8 2 2 10 4" xfId="21742" xr:uid="{157DEB2E-662C-4C1D-B3BA-C28D9696A155}"/>
    <cellStyle name="Normal 8 2 2 11" xfId="9077" xr:uid="{DD7BD38C-6900-4F8E-B333-ADB90C967406}"/>
    <cellStyle name="Normal 8 2 2 11 2" xfId="35252" xr:uid="{4C60BAD7-3C44-470A-87BC-33ECEFD340EF}"/>
    <cellStyle name="Normal 8 2 2 12" xfId="34419" xr:uid="{71E341DD-84A2-426A-9651-CCE9EB46DF37}"/>
    <cellStyle name="Normal 8 2 2 13" xfId="25972" xr:uid="{72138D6D-DDEB-496A-835F-06563E7CB587}"/>
    <cellStyle name="Normal 8 2 2 14" xfId="17525" xr:uid="{F13D9408-A11A-409C-BF52-1E73CD1347F4}"/>
    <cellStyle name="Normal 8 2 2 2" xfId="481" xr:uid="{00000000-0005-0000-0000-0000F51B0000}"/>
    <cellStyle name="Normal 8 2 2 2 10" xfId="9078" xr:uid="{B6E47ED1-D320-47E1-B92C-17FC5A64DCAD}"/>
    <cellStyle name="Normal 8 2 2 2 10 2" xfId="35253" xr:uid="{EAB4129B-0877-4754-B34A-56A7589BA96D}"/>
    <cellStyle name="Normal 8 2 2 2 11" xfId="34420" xr:uid="{E16AF5B8-469A-4B31-9205-C75CE61DF491}"/>
    <cellStyle name="Normal 8 2 2 2 12" xfId="25973" xr:uid="{E1B191C2-3398-4DF2-BE17-2018EB0AFD4B}"/>
    <cellStyle name="Normal 8 2 2 2 13" xfId="17526" xr:uid="{2D0D94BB-44A3-477A-B8D9-3FBB8090581D}"/>
    <cellStyle name="Normal 8 2 2 2 2" xfId="482" xr:uid="{00000000-0005-0000-0000-0000F61B0000}"/>
    <cellStyle name="Normal 8 2 2 2 2 10" xfId="34421" xr:uid="{B619E08D-B9BF-43D2-AD1A-90D6F1925F17}"/>
    <cellStyle name="Normal 8 2 2 2 2 11" xfId="25974" xr:uid="{24F3A5E4-700D-418F-B4FA-7A9C74A5E022}"/>
    <cellStyle name="Normal 8 2 2 2 2 12" xfId="17527" xr:uid="{935B763F-277B-4082-BA19-F94095D37ABB}"/>
    <cellStyle name="Normal 8 2 2 2 2 2" xfId="483" xr:uid="{00000000-0005-0000-0000-0000F71B0000}"/>
    <cellStyle name="Normal 8 2 2 2 2 2 10" xfId="25975" xr:uid="{24D583A8-110B-465C-93E9-92F13FEFB2B9}"/>
    <cellStyle name="Normal 8 2 2 2 2 2 11" xfId="17528" xr:uid="{7ABF3083-9BD5-4B83-A95B-892E29402A51}"/>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ACE1D16E-FA14-4D45-A35B-033F1A813827}"/>
    <cellStyle name="Normal 8 2 2 2 2 2 2 2 2 2 2" xfId="42030" xr:uid="{A281DFDC-A66A-42F6-8973-D6EAE3AFBE5D}"/>
    <cellStyle name="Normal 8 2 2 2 2 2 2 2 2 3" xfId="32751" xr:uid="{33236215-48DA-43F6-870D-02253590D65E}"/>
    <cellStyle name="Normal 8 2 2 2 2 2 2 2 2 4" xfId="24303" xr:uid="{FFDBC987-A506-4B29-91B3-EEB740898676}"/>
    <cellStyle name="Normal 8 2 2 2 2 2 2 2 3" xfId="11638" xr:uid="{53355828-F7A9-4723-9F29-67EF1038E896}"/>
    <cellStyle name="Normal 8 2 2 2 2 2 2 2 3 2" xfId="37813" xr:uid="{552D2B5D-D12C-439B-82B0-49DE7FABEE3A}"/>
    <cellStyle name="Normal 8 2 2 2 2 2 2 2 4" xfId="28533" xr:uid="{70C2BCAC-9900-48B6-8390-07ED6AFCF983}"/>
    <cellStyle name="Normal 8 2 2 2 2 2 2 2 5" xfId="20086" xr:uid="{0BB972BC-60DD-46C0-B56A-8AED2114704F}"/>
    <cellStyle name="Normal 8 2 2 2 2 2 2 3" xfId="5261" xr:uid="{00000000-0005-0000-0000-0000FB1B0000}"/>
    <cellStyle name="Normal 8 2 2 2 2 2 2 3 2" xfId="13711" xr:uid="{5530F29A-6B55-4679-BC3B-440CF2E685CC}"/>
    <cellStyle name="Normal 8 2 2 2 2 2 2 3 2 2" xfId="39885" xr:uid="{EF5FCCD8-1D87-47A6-A813-6024C28BDD94}"/>
    <cellStyle name="Normal 8 2 2 2 2 2 2 3 3" xfId="30606" xr:uid="{80917D94-E6EF-4843-85CA-7A47AE89EABB}"/>
    <cellStyle name="Normal 8 2 2 2 2 2 2 3 4" xfId="22158" xr:uid="{2100BF3F-0F0C-430A-A879-AFEBF340C78D}"/>
    <cellStyle name="Normal 8 2 2 2 2 2 2 4" xfId="9493" xr:uid="{DBE82016-4C5C-4ED3-AAB1-33BEF10E7AB5}"/>
    <cellStyle name="Normal 8 2 2 2 2 2 2 4 2" xfId="35668" xr:uid="{37B79098-EBD6-4E96-A3C6-AB53B40B52AC}"/>
    <cellStyle name="Normal 8 2 2 2 2 2 2 5" xfId="34840" xr:uid="{24861064-478E-46E3-B522-16FB76655075}"/>
    <cellStyle name="Normal 8 2 2 2 2 2 2 6" xfId="26388" xr:uid="{A9312FF7-6E8E-4499-92FA-E323F33E4902}"/>
    <cellStyle name="Normal 8 2 2 2 2 2 2 7" xfId="17941" xr:uid="{C7AA67E9-47A5-42AD-8831-E62AD4977A59}"/>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8B4D015E-91AB-45B2-9198-C6634FEE8E87}"/>
    <cellStyle name="Normal 8 2 2 2 2 2 3 2 2 2 2" xfId="42443" xr:uid="{97B59C72-0F1B-4488-AF51-198C303887AF}"/>
    <cellStyle name="Normal 8 2 2 2 2 2 3 2 2 3" xfId="33164" xr:uid="{EE696C49-F7F3-4853-B30C-CD994E45E39D}"/>
    <cellStyle name="Normal 8 2 2 2 2 2 3 2 2 4" xfId="24716" xr:uid="{2BFC7A93-D69D-4FA5-AE65-6A785E8A85C6}"/>
    <cellStyle name="Normal 8 2 2 2 2 2 3 2 3" xfId="12051" xr:uid="{043723DF-2B9D-4D3F-A637-AA7E5DD58474}"/>
    <cellStyle name="Normal 8 2 2 2 2 2 3 2 3 2" xfId="38226" xr:uid="{E4822C73-D49E-492B-BC00-A47BEE8785DF}"/>
    <cellStyle name="Normal 8 2 2 2 2 2 3 2 4" xfId="28946" xr:uid="{CDFF12FC-05F3-4E6A-87D9-068F2402D439}"/>
    <cellStyle name="Normal 8 2 2 2 2 2 3 2 5" xfId="20499" xr:uid="{2CEEA616-25DD-4DF1-9125-084E2C4C1816}"/>
    <cellStyle name="Normal 8 2 2 2 2 2 3 3" xfId="5674" xr:uid="{00000000-0005-0000-0000-0000FF1B0000}"/>
    <cellStyle name="Normal 8 2 2 2 2 2 3 3 2" xfId="14124" xr:uid="{1DC40D35-1BEF-4ABD-A8B2-422D75BA4450}"/>
    <cellStyle name="Normal 8 2 2 2 2 2 3 3 2 2" xfId="40298" xr:uid="{E4CB12BC-C55E-4B7B-98A4-1AEE5CC64A50}"/>
    <cellStyle name="Normal 8 2 2 2 2 2 3 3 3" xfId="31019" xr:uid="{52A28B5F-01C4-419D-8EC2-1631EED6A9BA}"/>
    <cellStyle name="Normal 8 2 2 2 2 2 3 3 4" xfId="22571" xr:uid="{A30B4759-11DA-4862-B35D-4F557A3C365C}"/>
    <cellStyle name="Normal 8 2 2 2 2 2 3 4" xfId="9906" xr:uid="{801FEE9F-0B82-400C-B67E-D3548A3A90AD}"/>
    <cellStyle name="Normal 8 2 2 2 2 2 3 4 2" xfId="36081" xr:uid="{6B640060-E718-478F-8154-A3798372FC84}"/>
    <cellStyle name="Normal 8 2 2 2 2 2 3 5" xfId="26801" xr:uid="{A7F5E22A-FAAD-4E8E-B3E0-0E08D4286EEE}"/>
    <cellStyle name="Normal 8 2 2 2 2 2 3 6" xfId="18354" xr:uid="{9E894777-D569-4B64-AF3B-ACDAC9E4CD8A}"/>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233489FB-0541-4EC4-A469-CC69622E5033}"/>
    <cellStyle name="Normal 8 2 2 2 2 2 4 2 2 2 2" xfId="42856" xr:uid="{9316DA3D-D4E0-48BC-BDBE-BEBE2B370938}"/>
    <cellStyle name="Normal 8 2 2 2 2 2 4 2 2 3" xfId="33577" xr:uid="{613F16D1-B5A4-49A3-A59C-7ADF21618AB1}"/>
    <cellStyle name="Normal 8 2 2 2 2 2 4 2 2 4" xfId="25129" xr:uid="{909811E8-454D-461F-BC9D-4D3264275D9D}"/>
    <cellStyle name="Normal 8 2 2 2 2 2 4 2 3" xfId="12464" xr:uid="{96B244D9-58DC-4601-98FB-129430BF07CD}"/>
    <cellStyle name="Normal 8 2 2 2 2 2 4 2 3 2" xfId="38639" xr:uid="{1C3FFCB9-9C3C-4B69-B200-AFF144A70B73}"/>
    <cellStyle name="Normal 8 2 2 2 2 2 4 2 4" xfId="29359" xr:uid="{EFCBC46A-8D4D-4CF9-AAD8-EF27984EE763}"/>
    <cellStyle name="Normal 8 2 2 2 2 2 4 2 5" xfId="20912" xr:uid="{BB7DBBD9-2D40-45B2-A3B2-88F75378975C}"/>
    <cellStyle name="Normal 8 2 2 2 2 2 4 3" xfId="6087" xr:uid="{00000000-0005-0000-0000-0000031C0000}"/>
    <cellStyle name="Normal 8 2 2 2 2 2 4 3 2" xfId="14537" xr:uid="{FC54D005-A604-463E-A2AA-AC5A52005CCD}"/>
    <cellStyle name="Normal 8 2 2 2 2 2 4 3 2 2" xfId="40711" xr:uid="{57B9D9C0-95CC-441B-8061-16B56407E4DD}"/>
    <cellStyle name="Normal 8 2 2 2 2 2 4 3 3" xfId="31432" xr:uid="{73EC3C6D-6A0A-4026-9F33-EB9DA9C39C1B}"/>
    <cellStyle name="Normal 8 2 2 2 2 2 4 3 4" xfId="22984" xr:uid="{EF3DB9A2-9FE4-427F-B8F6-FBA3C2454925}"/>
    <cellStyle name="Normal 8 2 2 2 2 2 4 4" xfId="10319" xr:uid="{753E07FF-39F8-48FD-BB9F-9C7BA077D540}"/>
    <cellStyle name="Normal 8 2 2 2 2 2 4 4 2" xfId="36494" xr:uid="{27CD6478-FA12-4446-B223-E0DB70E9211C}"/>
    <cellStyle name="Normal 8 2 2 2 2 2 4 5" xfId="27214" xr:uid="{CFDBFE6D-CDEA-4563-B343-CBD73D29F934}"/>
    <cellStyle name="Normal 8 2 2 2 2 2 4 6" xfId="18767" xr:uid="{328F69AC-6888-43F1-9D38-6F3D4BFDA651}"/>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FFBC42A9-D5EC-4E84-A36A-1BBB00F3026A}"/>
    <cellStyle name="Normal 8 2 2 2 2 2 5 2 2 2 2" xfId="43269" xr:uid="{DED76839-C232-4F89-8DA1-6F20E2EECF98}"/>
    <cellStyle name="Normal 8 2 2 2 2 2 5 2 2 3" xfId="33990" xr:uid="{AE4DE154-2644-4F5B-BBFD-3F87202DEB42}"/>
    <cellStyle name="Normal 8 2 2 2 2 2 5 2 2 4" xfId="25542" xr:uid="{401B162C-10B0-418E-9A96-3DE002092870}"/>
    <cellStyle name="Normal 8 2 2 2 2 2 5 2 3" xfId="12877" xr:uid="{C659A942-2D67-4EA8-B506-454697FA84D2}"/>
    <cellStyle name="Normal 8 2 2 2 2 2 5 2 3 2" xfId="39052" xr:uid="{A5CCB64C-DE8B-4DCC-85F8-56E6623A36BE}"/>
    <cellStyle name="Normal 8 2 2 2 2 2 5 2 4" xfId="29772" xr:uid="{CDBF523A-2391-45FE-AAB3-6CFBD3A804AF}"/>
    <cellStyle name="Normal 8 2 2 2 2 2 5 2 5" xfId="21325" xr:uid="{42096FD5-DA5F-415C-8925-368CA6E6FC2B}"/>
    <cellStyle name="Normal 8 2 2 2 2 2 5 3" xfId="6500" xr:uid="{00000000-0005-0000-0000-0000071C0000}"/>
    <cellStyle name="Normal 8 2 2 2 2 2 5 3 2" xfId="14950" xr:uid="{D2136F6A-42EE-4DDB-99F9-3DF5747AB8F8}"/>
    <cellStyle name="Normal 8 2 2 2 2 2 5 3 2 2" xfId="41124" xr:uid="{ED889A03-B50A-4850-87A4-79E2AB95FAF7}"/>
    <cellStyle name="Normal 8 2 2 2 2 2 5 3 3" xfId="31845" xr:uid="{3145DBF7-366E-4243-81DF-CAA218122148}"/>
    <cellStyle name="Normal 8 2 2 2 2 2 5 3 4" xfId="23397" xr:uid="{DD6B9E60-F645-4630-A875-0425E62AB4E9}"/>
    <cellStyle name="Normal 8 2 2 2 2 2 5 4" xfId="10732" xr:uid="{2C9B70F8-1946-448B-8987-559D8591A71B}"/>
    <cellStyle name="Normal 8 2 2 2 2 2 5 4 2" xfId="36907" xr:uid="{98363239-404F-4305-941B-16D96E6E1E7B}"/>
    <cellStyle name="Normal 8 2 2 2 2 2 5 5" xfId="27627" xr:uid="{6A64A2CD-8BAD-4413-B66B-DDD2119B430E}"/>
    <cellStyle name="Normal 8 2 2 2 2 2 5 6" xfId="19180" xr:uid="{442DE980-9C99-4CE5-BBF7-B4493340687E}"/>
    <cellStyle name="Normal 8 2 2 2 2 2 6" xfId="2630" xr:uid="{00000000-0005-0000-0000-0000081C0000}"/>
    <cellStyle name="Normal 8 2 2 2 2 2 6 2" xfId="6913" xr:uid="{00000000-0005-0000-0000-0000091C0000}"/>
    <cellStyle name="Normal 8 2 2 2 2 2 6 2 2" xfId="15363" xr:uid="{D75E8F8F-9013-4E57-A084-9C87584BE878}"/>
    <cellStyle name="Normal 8 2 2 2 2 2 6 2 2 2" xfId="41537" xr:uid="{D1249DA5-AEC2-4858-A124-4443ED1D6038}"/>
    <cellStyle name="Normal 8 2 2 2 2 2 6 2 3" xfId="32258" xr:uid="{BB89294A-ED28-4D09-BBE5-8FFB35BD8194}"/>
    <cellStyle name="Normal 8 2 2 2 2 2 6 2 4" xfId="23810" xr:uid="{D8851F2D-2EA3-4787-AC58-14BDF67A980A}"/>
    <cellStyle name="Normal 8 2 2 2 2 2 6 3" xfId="11145" xr:uid="{1F37BFE1-46E4-4A7A-AD10-09449E5C1D5D}"/>
    <cellStyle name="Normal 8 2 2 2 2 2 6 3 2" xfId="37320" xr:uid="{6D11CFC5-8209-42F8-B0AD-3A95FF3FF822}"/>
    <cellStyle name="Normal 8 2 2 2 2 2 6 4" xfId="28040" xr:uid="{2842AF9D-A60E-422A-A717-65360599DCD9}"/>
    <cellStyle name="Normal 8 2 2 2 2 2 6 5" xfId="19593" xr:uid="{7BD703AF-EDD3-4060-9389-90678192ACF3}"/>
    <cellStyle name="Normal 8 2 2 2 2 2 7" xfId="4848" xr:uid="{00000000-0005-0000-0000-00000A1C0000}"/>
    <cellStyle name="Normal 8 2 2 2 2 2 7 2" xfId="13298" xr:uid="{429FFB5B-8165-4C49-94B8-87210AC79F97}"/>
    <cellStyle name="Normal 8 2 2 2 2 2 7 2 2" xfId="39472" xr:uid="{EAE444B1-EE8E-4B70-9B1A-47DF8141CB4B}"/>
    <cellStyle name="Normal 8 2 2 2 2 2 7 3" xfId="30193" xr:uid="{730C4BB3-735B-4091-AB1D-483A9829BC6B}"/>
    <cellStyle name="Normal 8 2 2 2 2 2 7 4" xfId="21745" xr:uid="{3BB9F3F8-A498-445B-9BB9-D2B9FBCA27B4}"/>
    <cellStyle name="Normal 8 2 2 2 2 2 8" xfId="9080" xr:uid="{D24A545F-9FF5-4519-8FAE-F2D1D88DD1A3}"/>
    <cellStyle name="Normal 8 2 2 2 2 2 8 2" xfId="35255" xr:uid="{13FB603C-0DFC-431F-A444-40A0C400BCEF}"/>
    <cellStyle name="Normal 8 2 2 2 2 2 9" xfId="34422" xr:uid="{39A74AA4-985E-4BE8-AB68-638727E2C34C}"/>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DCB44B42-91A1-4516-B378-404172AB431B}"/>
    <cellStyle name="Normal 8 2 2 2 2 3 2 2 2 2" xfId="42029" xr:uid="{7F7FA75D-F688-4A1E-AF19-5FC90DA768DD}"/>
    <cellStyle name="Normal 8 2 2 2 2 3 2 2 3" xfId="32750" xr:uid="{049B257A-20BE-4967-84F9-D8BB5F939C2B}"/>
    <cellStyle name="Normal 8 2 2 2 2 3 2 2 4" xfId="24302" xr:uid="{F296BAB5-8086-44A0-8163-2D284AAEAB8D}"/>
    <cellStyle name="Normal 8 2 2 2 2 3 2 3" xfId="11637" xr:uid="{EA0C558F-AD3D-49AA-B4FB-2B7AA999F78F}"/>
    <cellStyle name="Normal 8 2 2 2 2 3 2 3 2" xfId="37812" xr:uid="{0202BBAF-4511-41B3-A119-F8AD03CD0CB3}"/>
    <cellStyle name="Normal 8 2 2 2 2 3 2 4" xfId="28532" xr:uid="{1F3ED877-D6F0-43FD-9F24-C187143C9ADE}"/>
    <cellStyle name="Normal 8 2 2 2 2 3 2 5" xfId="20085" xr:uid="{FBACAC07-98A1-4958-A693-B3B7A97F2B9B}"/>
    <cellStyle name="Normal 8 2 2 2 2 3 3" xfId="5260" xr:uid="{00000000-0005-0000-0000-00000E1C0000}"/>
    <cellStyle name="Normal 8 2 2 2 2 3 3 2" xfId="13710" xr:uid="{CEF0EED9-D49A-4FD6-970C-46696B595F0F}"/>
    <cellStyle name="Normal 8 2 2 2 2 3 3 2 2" xfId="39884" xr:uid="{C8B3F8F9-6847-4958-A664-C9B679CDE1D2}"/>
    <cellStyle name="Normal 8 2 2 2 2 3 3 3" xfId="30605" xr:uid="{67D262E4-F7B3-44F3-A373-8AA2A144CA07}"/>
    <cellStyle name="Normal 8 2 2 2 2 3 3 4" xfId="22157" xr:uid="{D269145D-2E34-4B79-9EDD-8473890A4196}"/>
    <cellStyle name="Normal 8 2 2 2 2 3 4" xfId="9492" xr:uid="{59789D43-18FA-402F-BD89-FC3B3F83DF39}"/>
    <cellStyle name="Normal 8 2 2 2 2 3 4 2" xfId="35667" xr:uid="{47DCDBA5-27D4-4EF1-AE9D-D4DA57FB970C}"/>
    <cellStyle name="Normal 8 2 2 2 2 3 5" xfId="34839" xr:uid="{F7E98AC0-AA59-491C-B8AD-265F3C0F244D}"/>
    <cellStyle name="Normal 8 2 2 2 2 3 6" xfId="26387" xr:uid="{8AD64771-63BF-430A-9147-4C2A88A4580B}"/>
    <cellStyle name="Normal 8 2 2 2 2 3 7" xfId="17940" xr:uid="{AE32AFC3-FC7B-4F0F-9069-9F744CE635DD}"/>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AD6D055E-7622-4BAB-94D6-B9F69187CD60}"/>
    <cellStyle name="Normal 8 2 2 2 2 4 2 2 2 2" xfId="42442" xr:uid="{394A4396-0936-4DDF-AC95-D82BCCCF0AA7}"/>
    <cellStyle name="Normal 8 2 2 2 2 4 2 2 3" xfId="33163" xr:uid="{908C700C-867C-459C-B4E2-DB74B81D33A6}"/>
    <cellStyle name="Normal 8 2 2 2 2 4 2 2 4" xfId="24715" xr:uid="{870D5727-66E7-4512-9468-1BE137370618}"/>
    <cellStyle name="Normal 8 2 2 2 2 4 2 3" xfId="12050" xr:uid="{E76CA752-5B66-4B04-9206-26DBE8F01550}"/>
    <cellStyle name="Normal 8 2 2 2 2 4 2 3 2" xfId="38225" xr:uid="{DCB3CC67-1FAE-4966-A57F-055313B09DCA}"/>
    <cellStyle name="Normal 8 2 2 2 2 4 2 4" xfId="28945" xr:uid="{52C5EDB2-F995-4B57-BEE7-AF821D68E564}"/>
    <cellStyle name="Normal 8 2 2 2 2 4 2 5" xfId="20498" xr:uid="{63838C62-FC7F-428A-B9E8-FF9E03E8A0D9}"/>
    <cellStyle name="Normal 8 2 2 2 2 4 3" xfId="5673" xr:uid="{00000000-0005-0000-0000-0000121C0000}"/>
    <cellStyle name="Normal 8 2 2 2 2 4 3 2" xfId="14123" xr:uid="{84EBDABE-25E0-4A16-8A32-6AB335506838}"/>
    <cellStyle name="Normal 8 2 2 2 2 4 3 2 2" xfId="40297" xr:uid="{CFC915BC-A367-4B0A-A21F-42E5F5CC3B13}"/>
    <cellStyle name="Normal 8 2 2 2 2 4 3 3" xfId="31018" xr:uid="{C3E5C877-DF04-4E57-B63C-115B09DBE150}"/>
    <cellStyle name="Normal 8 2 2 2 2 4 3 4" xfId="22570" xr:uid="{8E48D163-CA02-43D0-A269-AA8D08A7FCE5}"/>
    <cellStyle name="Normal 8 2 2 2 2 4 4" xfId="9905" xr:uid="{51D857F2-5F6D-4DE7-89D9-0F1218BAEA03}"/>
    <cellStyle name="Normal 8 2 2 2 2 4 4 2" xfId="36080" xr:uid="{97F76448-0702-428B-A458-5859030B0612}"/>
    <cellStyle name="Normal 8 2 2 2 2 4 5" xfId="26800" xr:uid="{4B082F07-9688-435E-9493-0270C361B2B2}"/>
    <cellStyle name="Normal 8 2 2 2 2 4 6" xfId="18353" xr:uid="{945D6FB6-49C2-4ADF-96C3-E08C921CC942}"/>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8DA6BF60-2A44-417B-8F53-A9BC7F8A30CD}"/>
    <cellStyle name="Normal 8 2 2 2 2 5 2 2 2 2" xfId="42855" xr:uid="{1E36EABD-C1CA-4324-8394-4D88AAED6778}"/>
    <cellStyle name="Normal 8 2 2 2 2 5 2 2 3" xfId="33576" xr:uid="{66580EA6-7CAA-4E6E-9A6A-D233A3F77C66}"/>
    <cellStyle name="Normal 8 2 2 2 2 5 2 2 4" xfId="25128" xr:uid="{2C78B735-D774-4052-A0CF-5212CF18F6E0}"/>
    <cellStyle name="Normal 8 2 2 2 2 5 2 3" xfId="12463" xr:uid="{E327A5B2-B01E-4EA1-9502-A63216C8A605}"/>
    <cellStyle name="Normal 8 2 2 2 2 5 2 3 2" xfId="38638" xr:uid="{1200A100-FDF3-4918-AADC-EE44AA3C2FC2}"/>
    <cellStyle name="Normal 8 2 2 2 2 5 2 4" xfId="29358" xr:uid="{503D9DD7-728D-4374-9F8E-66C1C15D1196}"/>
    <cellStyle name="Normal 8 2 2 2 2 5 2 5" xfId="20911" xr:uid="{A3386396-AF01-494F-AFAF-8A7BF05503EE}"/>
    <cellStyle name="Normal 8 2 2 2 2 5 3" xfId="6086" xr:uid="{00000000-0005-0000-0000-0000161C0000}"/>
    <cellStyle name="Normal 8 2 2 2 2 5 3 2" xfId="14536" xr:uid="{7B5CEA36-1B08-4959-ADE6-975CF1BA9DAD}"/>
    <cellStyle name="Normal 8 2 2 2 2 5 3 2 2" xfId="40710" xr:uid="{A9972AEC-5DC8-4E0B-A1BF-A4DA111F88B7}"/>
    <cellStyle name="Normal 8 2 2 2 2 5 3 3" xfId="31431" xr:uid="{38548909-A695-448D-B109-1B7BF435D176}"/>
    <cellStyle name="Normal 8 2 2 2 2 5 3 4" xfId="22983" xr:uid="{ED77F771-C865-46FE-8AA7-E9EF624B8C4B}"/>
    <cellStyle name="Normal 8 2 2 2 2 5 4" xfId="10318" xr:uid="{416B3A83-7129-4F0C-B9BE-EFDD017E7AF3}"/>
    <cellStyle name="Normal 8 2 2 2 2 5 4 2" xfId="36493" xr:uid="{9F762377-DF93-4028-BC61-305A6EBB5D14}"/>
    <cellStyle name="Normal 8 2 2 2 2 5 5" xfId="27213" xr:uid="{6CAB29CA-2399-43A9-9F31-1D69374A1A33}"/>
    <cellStyle name="Normal 8 2 2 2 2 5 6" xfId="18766" xr:uid="{4C495B69-61B3-4C3D-8158-A10C3E480EE7}"/>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2D7BDCAB-8DA0-46B5-B9A6-6C83FE95C61A}"/>
    <cellStyle name="Normal 8 2 2 2 2 6 2 2 2 2" xfId="43268" xr:uid="{E2E4DFB4-67BF-473E-8D8F-6AAC6E8E594B}"/>
    <cellStyle name="Normal 8 2 2 2 2 6 2 2 3" xfId="33989" xr:uid="{2BA0FAEB-7683-4BC4-9909-AE0A17AE0EBC}"/>
    <cellStyle name="Normal 8 2 2 2 2 6 2 2 4" xfId="25541" xr:uid="{E1923160-4B9C-4692-934F-EF54C8302666}"/>
    <cellStyle name="Normal 8 2 2 2 2 6 2 3" xfId="12876" xr:uid="{307A6360-E9A9-4339-9373-C041664BF6F7}"/>
    <cellStyle name="Normal 8 2 2 2 2 6 2 3 2" xfId="39051" xr:uid="{CAD7E8CD-F823-4FCC-BF0E-614E5DCF5E95}"/>
    <cellStyle name="Normal 8 2 2 2 2 6 2 4" xfId="29771" xr:uid="{61770B78-B1EF-434B-AFFA-029874F8AAAF}"/>
    <cellStyle name="Normal 8 2 2 2 2 6 2 5" xfId="21324" xr:uid="{65655274-79EF-4F82-BBCC-36C956C0A407}"/>
    <cellStyle name="Normal 8 2 2 2 2 6 3" xfId="6499" xr:uid="{00000000-0005-0000-0000-00001A1C0000}"/>
    <cellStyle name="Normal 8 2 2 2 2 6 3 2" xfId="14949" xr:uid="{3532A464-4F24-497B-818B-BF9AE7EBDC70}"/>
    <cellStyle name="Normal 8 2 2 2 2 6 3 2 2" xfId="41123" xr:uid="{46991045-73DB-4DAF-9F09-E0C5FAE16523}"/>
    <cellStyle name="Normal 8 2 2 2 2 6 3 3" xfId="31844" xr:uid="{7CC4DDAC-52F0-4C6D-92D0-8682DD9A7B37}"/>
    <cellStyle name="Normal 8 2 2 2 2 6 3 4" xfId="23396" xr:uid="{A0E8D8BA-F6FB-4F2F-BB74-A5FBD5F5AE87}"/>
    <cellStyle name="Normal 8 2 2 2 2 6 4" xfId="10731" xr:uid="{ABECCA42-930E-48E3-8DD0-0E6DD0E94CA9}"/>
    <cellStyle name="Normal 8 2 2 2 2 6 4 2" xfId="36906" xr:uid="{DBA6EAB5-0695-45DB-AF9E-7CBB5C400E4A}"/>
    <cellStyle name="Normal 8 2 2 2 2 6 5" xfId="27626" xr:uid="{233275F3-BFBB-4211-B82F-63CECDEF0EE9}"/>
    <cellStyle name="Normal 8 2 2 2 2 6 6" xfId="19179" xr:uid="{6FDC3FEB-6397-47DD-A34B-2E33E17E8D8B}"/>
    <cellStyle name="Normal 8 2 2 2 2 7" xfId="2629" xr:uid="{00000000-0005-0000-0000-00001B1C0000}"/>
    <cellStyle name="Normal 8 2 2 2 2 7 2" xfId="6912" xr:uid="{00000000-0005-0000-0000-00001C1C0000}"/>
    <cellStyle name="Normal 8 2 2 2 2 7 2 2" xfId="15362" xr:uid="{99C09BB6-AE49-4AE0-8A7F-4948CEB81749}"/>
    <cellStyle name="Normal 8 2 2 2 2 7 2 2 2" xfId="41536" xr:uid="{483EA441-4114-4387-A898-0E9AF01A9333}"/>
    <cellStyle name="Normal 8 2 2 2 2 7 2 3" xfId="32257" xr:uid="{25ECB5F2-5D28-4F45-9FF6-E41B83F9E4F7}"/>
    <cellStyle name="Normal 8 2 2 2 2 7 2 4" xfId="23809" xr:uid="{7B676E07-B3FE-4745-A20A-A9EF51FF091A}"/>
    <cellStyle name="Normal 8 2 2 2 2 7 3" xfId="11144" xr:uid="{311680B3-D820-4330-AB06-EA90FFCECC0D}"/>
    <cellStyle name="Normal 8 2 2 2 2 7 3 2" xfId="37319" xr:uid="{75A91B64-9D29-48F4-BC96-2E1CDEF70EF2}"/>
    <cellStyle name="Normal 8 2 2 2 2 7 4" xfId="28039" xr:uid="{7C432FD5-C1E3-4B21-BA5D-3EB04968DEE0}"/>
    <cellStyle name="Normal 8 2 2 2 2 7 5" xfId="19592" xr:uid="{1FCCB9B6-0762-4707-B777-391CDE84A587}"/>
    <cellStyle name="Normal 8 2 2 2 2 8" xfId="4847" xr:uid="{00000000-0005-0000-0000-00001D1C0000}"/>
    <cellStyle name="Normal 8 2 2 2 2 8 2" xfId="13297" xr:uid="{6CE20A7E-18C6-46F2-B40F-FB050A6B59DC}"/>
    <cellStyle name="Normal 8 2 2 2 2 8 2 2" xfId="39471" xr:uid="{470964D2-715E-490A-94F1-04A371369CA0}"/>
    <cellStyle name="Normal 8 2 2 2 2 8 3" xfId="30192" xr:uid="{C435D210-121C-4A32-924C-62D57D2D3ACE}"/>
    <cellStyle name="Normal 8 2 2 2 2 8 4" xfId="21744" xr:uid="{0803A89E-864C-42A2-8AFB-6B51C02B9072}"/>
    <cellStyle name="Normal 8 2 2 2 2 9" xfId="9079" xr:uid="{7949F795-2783-4300-99DF-9C123E8FF68D}"/>
    <cellStyle name="Normal 8 2 2 2 2 9 2" xfId="35254" xr:uid="{C7F021BB-618E-457C-9A69-031E596A2F5F}"/>
    <cellStyle name="Normal 8 2 2 2 3" xfId="484" xr:uid="{00000000-0005-0000-0000-00001E1C0000}"/>
    <cellStyle name="Normal 8 2 2 2 3 10" xfId="25976" xr:uid="{8B6002BF-ED98-4B5B-B9AB-A607003A1850}"/>
    <cellStyle name="Normal 8 2 2 2 3 11" xfId="17529" xr:uid="{8B8D1DDE-B341-407A-9725-218CBFFE7476}"/>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45191D67-84F3-4460-9182-88C2FD82A3C9}"/>
    <cellStyle name="Normal 8 2 2 2 3 2 2 2 2 2" xfId="42031" xr:uid="{1839E6F8-4C0E-483C-9E66-1CD9FDE580DF}"/>
    <cellStyle name="Normal 8 2 2 2 3 2 2 2 3" xfId="32752" xr:uid="{BC0D19D4-5D02-420F-8E1D-2743E43185A6}"/>
    <cellStyle name="Normal 8 2 2 2 3 2 2 2 4" xfId="24304" xr:uid="{BCFA662D-2517-47AB-8786-5B5DF4A7A0BB}"/>
    <cellStyle name="Normal 8 2 2 2 3 2 2 3" xfId="11639" xr:uid="{B38B8E91-A1F3-4854-B541-759176A482FD}"/>
    <cellStyle name="Normal 8 2 2 2 3 2 2 3 2" xfId="37814" xr:uid="{F923FC3B-BCFE-484F-988B-3E4D2F27BA67}"/>
    <cellStyle name="Normal 8 2 2 2 3 2 2 4" xfId="28534" xr:uid="{EFBB14DC-9E08-4910-9BA9-4E4690FCA16A}"/>
    <cellStyle name="Normal 8 2 2 2 3 2 2 5" xfId="20087" xr:uid="{CDA7BA25-8D04-4E5D-BAA2-65CFD7F74ACB}"/>
    <cellStyle name="Normal 8 2 2 2 3 2 3" xfId="5262" xr:uid="{00000000-0005-0000-0000-0000221C0000}"/>
    <cellStyle name="Normal 8 2 2 2 3 2 3 2" xfId="13712" xr:uid="{3B74A027-16F8-4DC8-BE40-1CA7B83F3676}"/>
    <cellStyle name="Normal 8 2 2 2 3 2 3 2 2" xfId="39886" xr:uid="{26513241-AD73-4FA0-9A08-A565A0CC401D}"/>
    <cellStyle name="Normal 8 2 2 2 3 2 3 3" xfId="30607" xr:uid="{6D488EA0-DCF0-4368-8ED7-E1764EE17402}"/>
    <cellStyle name="Normal 8 2 2 2 3 2 3 4" xfId="22159" xr:uid="{2603F75E-1BF0-421A-88C8-E975AF901A9D}"/>
    <cellStyle name="Normal 8 2 2 2 3 2 4" xfId="9494" xr:uid="{3D9EFDBB-1C64-40E2-A5C3-F2A0704D7160}"/>
    <cellStyle name="Normal 8 2 2 2 3 2 4 2" xfId="35669" xr:uid="{66AA32B1-A58C-447A-BE9E-10CEDCA90497}"/>
    <cellStyle name="Normal 8 2 2 2 3 2 5" xfId="34841" xr:uid="{12A22FD3-13B0-46AE-B45C-3289F66D3E57}"/>
    <cellStyle name="Normal 8 2 2 2 3 2 6" xfId="26389" xr:uid="{FE30F996-2E2B-4067-BB82-56E235E62046}"/>
    <cellStyle name="Normal 8 2 2 2 3 2 7" xfId="17942" xr:uid="{F9EEC258-9AED-4841-BD25-A284AC877F6C}"/>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37C9774F-E8EA-43BE-A6B2-C87E7F33784F}"/>
    <cellStyle name="Normal 8 2 2 2 3 3 2 2 2 2" xfId="42444" xr:uid="{0057EAD0-D69C-4696-994F-64F8EC5DF6A7}"/>
    <cellStyle name="Normal 8 2 2 2 3 3 2 2 3" xfId="33165" xr:uid="{5EDCCD1B-3B5F-4E01-B966-FF9CFA564F35}"/>
    <cellStyle name="Normal 8 2 2 2 3 3 2 2 4" xfId="24717" xr:uid="{B56A046C-368D-455D-98DE-93ADBBBD2D9B}"/>
    <cellStyle name="Normal 8 2 2 2 3 3 2 3" xfId="12052" xr:uid="{5663D79A-B9B9-49C9-AFFD-79B1B6AF5F49}"/>
    <cellStyle name="Normal 8 2 2 2 3 3 2 3 2" xfId="38227" xr:uid="{4FC7654D-2A2D-4C37-8468-647B632D447C}"/>
    <cellStyle name="Normal 8 2 2 2 3 3 2 4" xfId="28947" xr:uid="{05984A0C-E283-4D76-9787-054D502324EF}"/>
    <cellStyle name="Normal 8 2 2 2 3 3 2 5" xfId="20500" xr:uid="{CD2F8575-DFC4-4EA2-B20A-E7EA2EE0EF15}"/>
    <cellStyle name="Normal 8 2 2 2 3 3 3" xfId="5675" xr:uid="{00000000-0005-0000-0000-0000261C0000}"/>
    <cellStyle name="Normal 8 2 2 2 3 3 3 2" xfId="14125" xr:uid="{A16F2819-6107-45EE-A0E2-F50B628C7428}"/>
    <cellStyle name="Normal 8 2 2 2 3 3 3 2 2" xfId="40299" xr:uid="{36E59D1F-9E27-407B-B7B4-4577411BF52F}"/>
    <cellStyle name="Normal 8 2 2 2 3 3 3 3" xfId="31020" xr:uid="{C85025F4-0BEC-4B6C-8EA9-1F84CD523FF7}"/>
    <cellStyle name="Normal 8 2 2 2 3 3 3 4" xfId="22572" xr:uid="{19105E8F-D52E-4AA3-9B81-7BB66AF94D6E}"/>
    <cellStyle name="Normal 8 2 2 2 3 3 4" xfId="9907" xr:uid="{0896518D-BDAD-48F7-965D-5873053C9721}"/>
    <cellStyle name="Normal 8 2 2 2 3 3 4 2" xfId="36082" xr:uid="{B48DFE31-825D-4859-8B87-441B84AF572D}"/>
    <cellStyle name="Normal 8 2 2 2 3 3 5" xfId="26802" xr:uid="{5331FF24-7148-4C67-BF09-3CC02F734118}"/>
    <cellStyle name="Normal 8 2 2 2 3 3 6" xfId="18355" xr:uid="{EC7156A9-2FBE-4C5B-8BDF-80E23B59F26E}"/>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F1C93050-8C5D-4F64-B6DF-D35D900370DB}"/>
    <cellStyle name="Normal 8 2 2 2 3 4 2 2 2 2" xfId="42857" xr:uid="{AEE8CFE4-850E-4464-9445-99B0B85ED23C}"/>
    <cellStyle name="Normal 8 2 2 2 3 4 2 2 3" xfId="33578" xr:uid="{A3DD53D5-6014-4895-BB8C-51665776ED14}"/>
    <cellStyle name="Normal 8 2 2 2 3 4 2 2 4" xfId="25130" xr:uid="{8083E5BC-8480-4BA5-8340-780FC9B551ED}"/>
    <cellStyle name="Normal 8 2 2 2 3 4 2 3" xfId="12465" xr:uid="{EB877174-9186-4A1B-92B9-FBBEEE6B0CFF}"/>
    <cellStyle name="Normal 8 2 2 2 3 4 2 3 2" xfId="38640" xr:uid="{A9BBDD40-3567-4CA8-B603-58DDEC5C91F5}"/>
    <cellStyle name="Normal 8 2 2 2 3 4 2 4" xfId="29360" xr:uid="{F0601160-0D58-4F05-A4EC-0AF2B4C716EE}"/>
    <cellStyle name="Normal 8 2 2 2 3 4 2 5" xfId="20913" xr:uid="{BF047A47-D1DC-4409-ADB8-794E4DBDC407}"/>
    <cellStyle name="Normal 8 2 2 2 3 4 3" xfId="6088" xr:uid="{00000000-0005-0000-0000-00002A1C0000}"/>
    <cellStyle name="Normal 8 2 2 2 3 4 3 2" xfId="14538" xr:uid="{5F13E06B-8591-4DB2-B964-B31300FA698F}"/>
    <cellStyle name="Normal 8 2 2 2 3 4 3 2 2" xfId="40712" xr:uid="{86039497-0F63-4B1F-ADE6-DBE973F661D7}"/>
    <cellStyle name="Normal 8 2 2 2 3 4 3 3" xfId="31433" xr:uid="{62F79BE0-8D2D-4DF8-8F93-02EE69867C3C}"/>
    <cellStyle name="Normal 8 2 2 2 3 4 3 4" xfId="22985" xr:uid="{E3857A1E-4CCE-49AF-B80F-07144F916D12}"/>
    <cellStyle name="Normal 8 2 2 2 3 4 4" xfId="10320" xr:uid="{855EF7FF-6479-4FA6-97B2-6B7C2AB4492B}"/>
    <cellStyle name="Normal 8 2 2 2 3 4 4 2" xfId="36495" xr:uid="{7043E08F-6421-4713-8383-1D7C95224CD0}"/>
    <cellStyle name="Normal 8 2 2 2 3 4 5" xfId="27215" xr:uid="{8F250420-AD9C-4E90-A1E8-2483C83C2E7D}"/>
    <cellStyle name="Normal 8 2 2 2 3 4 6" xfId="18768" xr:uid="{F5A96AAA-3706-495A-A4FF-62386E254C93}"/>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0DCE8493-33EB-463D-9F70-2A87BE67560F}"/>
    <cellStyle name="Normal 8 2 2 2 3 5 2 2 2 2" xfId="43270" xr:uid="{6A26AE90-6F40-47D8-8C41-50D2829CDA03}"/>
    <cellStyle name="Normal 8 2 2 2 3 5 2 2 3" xfId="33991" xr:uid="{E9ADBE84-ABDB-48BD-B741-9991361ED835}"/>
    <cellStyle name="Normal 8 2 2 2 3 5 2 2 4" xfId="25543" xr:uid="{0DECC798-20AD-4453-81CF-52F94F7ADD96}"/>
    <cellStyle name="Normal 8 2 2 2 3 5 2 3" xfId="12878" xr:uid="{05C4DE58-98B9-463B-A52E-611FFCBDCC30}"/>
    <cellStyle name="Normal 8 2 2 2 3 5 2 3 2" xfId="39053" xr:uid="{9C01980B-F384-420A-A6CC-2F65788407E0}"/>
    <cellStyle name="Normal 8 2 2 2 3 5 2 4" xfId="29773" xr:uid="{E498A844-86C7-413E-A5F2-322460A24633}"/>
    <cellStyle name="Normal 8 2 2 2 3 5 2 5" xfId="21326" xr:uid="{77B701DF-88A5-4450-9C28-0E137F29432E}"/>
    <cellStyle name="Normal 8 2 2 2 3 5 3" xfId="6501" xr:uid="{00000000-0005-0000-0000-00002E1C0000}"/>
    <cellStyle name="Normal 8 2 2 2 3 5 3 2" xfId="14951" xr:uid="{1A64816D-A6B5-4D19-A25F-AD1CBF690128}"/>
    <cellStyle name="Normal 8 2 2 2 3 5 3 2 2" xfId="41125" xr:uid="{498174E0-5FB5-40CD-BE0F-434834518526}"/>
    <cellStyle name="Normal 8 2 2 2 3 5 3 3" xfId="31846" xr:uid="{45FEA19F-3003-45CA-A05D-B95C88A874D2}"/>
    <cellStyle name="Normal 8 2 2 2 3 5 3 4" xfId="23398" xr:uid="{9C5B4468-AC2D-4477-9627-BAD1DE2F8BC1}"/>
    <cellStyle name="Normal 8 2 2 2 3 5 4" xfId="10733" xr:uid="{38635EDB-3316-4F57-BFF2-B665060AC74A}"/>
    <cellStyle name="Normal 8 2 2 2 3 5 4 2" xfId="36908" xr:uid="{FECFA767-4EF0-40AB-B4F0-B64986F97EA0}"/>
    <cellStyle name="Normal 8 2 2 2 3 5 5" xfId="27628" xr:uid="{125C1FC4-3F37-4E1D-813C-90895869F6B7}"/>
    <cellStyle name="Normal 8 2 2 2 3 5 6" xfId="19181" xr:uid="{AB23FE91-B064-4B0E-A9B2-AE7A2052A69C}"/>
    <cellStyle name="Normal 8 2 2 2 3 6" xfId="2631" xr:uid="{00000000-0005-0000-0000-00002F1C0000}"/>
    <cellStyle name="Normal 8 2 2 2 3 6 2" xfId="6914" xr:uid="{00000000-0005-0000-0000-0000301C0000}"/>
    <cellStyle name="Normal 8 2 2 2 3 6 2 2" xfId="15364" xr:uid="{51EC8FDA-27B6-40D9-A08F-4AAEDCFBF1D5}"/>
    <cellStyle name="Normal 8 2 2 2 3 6 2 2 2" xfId="41538" xr:uid="{CF4AA14D-48AA-41D9-B63E-6D0616875EDD}"/>
    <cellStyle name="Normal 8 2 2 2 3 6 2 3" xfId="32259" xr:uid="{D2DFD67D-3A52-41D9-990A-25BE51EE07CD}"/>
    <cellStyle name="Normal 8 2 2 2 3 6 2 4" xfId="23811" xr:uid="{EE45C78B-4BAF-41FA-8230-8F857B825764}"/>
    <cellStyle name="Normal 8 2 2 2 3 6 3" xfId="11146" xr:uid="{58575BCD-DE7D-4886-A8CF-EF75297B8564}"/>
    <cellStyle name="Normal 8 2 2 2 3 6 3 2" xfId="37321" xr:uid="{34BAAC0B-B929-428B-8C3B-4A98F7EB8BAB}"/>
    <cellStyle name="Normal 8 2 2 2 3 6 4" xfId="28041" xr:uid="{A6779E8B-3B52-4756-8406-95384FAC3E8A}"/>
    <cellStyle name="Normal 8 2 2 2 3 6 5" xfId="19594" xr:uid="{F3A4A49A-F9BA-48CF-BCE9-F67EE30FA837}"/>
    <cellStyle name="Normal 8 2 2 2 3 7" xfId="4849" xr:uid="{00000000-0005-0000-0000-0000311C0000}"/>
    <cellStyle name="Normal 8 2 2 2 3 7 2" xfId="13299" xr:uid="{BEB5A759-2C5F-4DBD-B4AE-EDAC78FFEACF}"/>
    <cellStyle name="Normal 8 2 2 2 3 7 2 2" xfId="39473" xr:uid="{096B0B00-F192-4661-B7F7-4F66B5A3A68F}"/>
    <cellStyle name="Normal 8 2 2 2 3 7 3" xfId="30194" xr:uid="{E207C295-24FE-4966-BB31-22FC372848C7}"/>
    <cellStyle name="Normal 8 2 2 2 3 7 4" xfId="21746" xr:uid="{7AD5978C-1DAB-4756-B4BC-10B613E1E948}"/>
    <cellStyle name="Normal 8 2 2 2 3 8" xfId="9081" xr:uid="{437EA354-57AF-49FE-8561-A0AEE56C1B6D}"/>
    <cellStyle name="Normal 8 2 2 2 3 8 2" xfId="35256" xr:uid="{8569DA0C-8176-479E-B4F5-C7B7562BDA67}"/>
    <cellStyle name="Normal 8 2 2 2 3 9" xfId="34423" xr:uid="{51206AF9-014C-4FF0-AE67-57A7DFA5B2C2}"/>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E4CCD737-1745-451D-9CD7-C1DF33747E70}"/>
    <cellStyle name="Normal 8 2 2 2 4 2 2 2 2" xfId="42028" xr:uid="{E1FEC198-938C-44E6-AA12-765DF62ECA5D}"/>
    <cellStyle name="Normal 8 2 2 2 4 2 2 3" xfId="32749" xr:uid="{FE94572B-479F-4F56-B729-931BE9D7997D}"/>
    <cellStyle name="Normal 8 2 2 2 4 2 2 4" xfId="24301" xr:uid="{9CB7102B-845E-4D4E-9ABE-FF49F80DBCF2}"/>
    <cellStyle name="Normal 8 2 2 2 4 2 3" xfId="11636" xr:uid="{4ACA53B3-9366-4D54-99A7-EAB3052829CD}"/>
    <cellStyle name="Normal 8 2 2 2 4 2 3 2" xfId="37811" xr:uid="{C1B93AB2-8F6A-4263-8D55-701FFDBE8F61}"/>
    <cellStyle name="Normal 8 2 2 2 4 2 4" xfId="28531" xr:uid="{1DD2BF5A-B69C-476D-ADC2-6723B5368DEF}"/>
    <cellStyle name="Normal 8 2 2 2 4 2 5" xfId="20084" xr:uid="{D5C3330E-E1F5-4774-BF2B-BE25C7BA992B}"/>
    <cellStyle name="Normal 8 2 2 2 4 3" xfId="5259" xr:uid="{00000000-0005-0000-0000-0000351C0000}"/>
    <cellStyle name="Normal 8 2 2 2 4 3 2" xfId="13709" xr:uid="{1238F8B4-D799-4AF4-B91A-CA4B03CDC7BF}"/>
    <cellStyle name="Normal 8 2 2 2 4 3 2 2" xfId="39883" xr:uid="{91001A00-8F56-48C9-828A-A6EEA4C611DF}"/>
    <cellStyle name="Normal 8 2 2 2 4 3 3" xfId="30604" xr:uid="{3E84F6A2-79B4-4B80-8155-6D9EEDCECCF6}"/>
    <cellStyle name="Normal 8 2 2 2 4 3 4" xfId="22156" xr:uid="{77905503-3B45-4FFB-8913-EDC02CE541D3}"/>
    <cellStyle name="Normal 8 2 2 2 4 4" xfId="9491" xr:uid="{A82EC441-75D2-4467-BD64-29460135BE51}"/>
    <cellStyle name="Normal 8 2 2 2 4 4 2" xfId="35666" xr:uid="{D6DDFD7A-FA2D-4F5A-9823-58DFE8506783}"/>
    <cellStyle name="Normal 8 2 2 2 4 5" xfId="34838" xr:uid="{A69A88D0-510B-4DB0-AF5A-A206F1736410}"/>
    <cellStyle name="Normal 8 2 2 2 4 6" xfId="26386" xr:uid="{364106F4-3C32-40A3-8EEA-5AD64B64F7EB}"/>
    <cellStyle name="Normal 8 2 2 2 4 7" xfId="17939" xr:uid="{103A98AB-CE54-4CD2-902D-48275DB606CD}"/>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7C91FF38-7509-4980-9522-549928D04D8F}"/>
    <cellStyle name="Normal 8 2 2 2 5 2 2 2 2" xfId="42441" xr:uid="{E92EE79E-1A55-4A1D-B697-F383A8E9F4D2}"/>
    <cellStyle name="Normal 8 2 2 2 5 2 2 3" xfId="33162" xr:uid="{55CE6112-4C3F-4240-8A5C-D865F60B801E}"/>
    <cellStyle name="Normal 8 2 2 2 5 2 2 4" xfId="24714" xr:uid="{555EFE2A-115C-4002-81C8-51A0D29455D5}"/>
    <cellStyle name="Normal 8 2 2 2 5 2 3" xfId="12049" xr:uid="{47304264-DDF2-4022-B129-233D55B30F40}"/>
    <cellStyle name="Normal 8 2 2 2 5 2 3 2" xfId="38224" xr:uid="{3826011A-59A7-42DE-BDC7-8A5588041C29}"/>
    <cellStyle name="Normal 8 2 2 2 5 2 4" xfId="28944" xr:uid="{481E2D8E-878C-46AE-A6EE-305DC941A9C7}"/>
    <cellStyle name="Normal 8 2 2 2 5 2 5" xfId="20497" xr:uid="{52581C70-2702-4DBC-8600-9564230C0237}"/>
    <cellStyle name="Normal 8 2 2 2 5 3" xfId="5672" xr:uid="{00000000-0005-0000-0000-0000391C0000}"/>
    <cellStyle name="Normal 8 2 2 2 5 3 2" xfId="14122" xr:uid="{4CAE65DE-6EDB-4B9C-859D-0F59B9B26381}"/>
    <cellStyle name="Normal 8 2 2 2 5 3 2 2" xfId="40296" xr:uid="{EB48963B-25A9-49DB-982E-794B03E78BAF}"/>
    <cellStyle name="Normal 8 2 2 2 5 3 3" xfId="31017" xr:uid="{755E1D8A-6FA4-4CFF-8315-621026C2A23C}"/>
    <cellStyle name="Normal 8 2 2 2 5 3 4" xfId="22569" xr:uid="{33DD75B2-491E-436C-BF4B-19CFD081E907}"/>
    <cellStyle name="Normal 8 2 2 2 5 4" xfId="9904" xr:uid="{CEEFA678-5FE7-424F-8B8E-24F31C6BFDB5}"/>
    <cellStyle name="Normal 8 2 2 2 5 4 2" xfId="36079" xr:uid="{E5566846-03A4-4A15-A1B2-D2024EE465FE}"/>
    <cellStyle name="Normal 8 2 2 2 5 5" xfId="26799" xr:uid="{11A84A23-3AC8-45F0-B884-D34DE1AFA06F}"/>
    <cellStyle name="Normal 8 2 2 2 5 6" xfId="18352" xr:uid="{0CCDF75E-6AEF-45D6-AFA1-F654AF6758D2}"/>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8074721E-4EDE-4629-8F62-2CD74DC66396}"/>
    <cellStyle name="Normal 8 2 2 2 6 2 2 2 2" xfId="42854" xr:uid="{82A28EE6-86BA-43D5-9D80-46038F2D4AC2}"/>
    <cellStyle name="Normal 8 2 2 2 6 2 2 3" xfId="33575" xr:uid="{98DD0494-1C28-4B04-926A-4E246143176F}"/>
    <cellStyle name="Normal 8 2 2 2 6 2 2 4" xfId="25127" xr:uid="{113847CF-95CD-4089-808B-5BE31B42F15B}"/>
    <cellStyle name="Normal 8 2 2 2 6 2 3" xfId="12462" xr:uid="{00241A66-F900-44B9-8983-2227E9FBE425}"/>
    <cellStyle name="Normal 8 2 2 2 6 2 3 2" xfId="38637" xr:uid="{A75AF0D2-51A0-4B10-B142-1C950B5CC860}"/>
    <cellStyle name="Normal 8 2 2 2 6 2 4" xfId="29357" xr:uid="{6C64BC97-B232-4747-B924-43B55A64B3E3}"/>
    <cellStyle name="Normal 8 2 2 2 6 2 5" xfId="20910" xr:uid="{77911B75-BE12-4F61-BBEA-A0EFB1758CB0}"/>
    <cellStyle name="Normal 8 2 2 2 6 3" xfId="6085" xr:uid="{00000000-0005-0000-0000-00003D1C0000}"/>
    <cellStyle name="Normal 8 2 2 2 6 3 2" xfId="14535" xr:uid="{47F655CF-33D7-4901-A459-57373FCE173A}"/>
    <cellStyle name="Normal 8 2 2 2 6 3 2 2" xfId="40709" xr:uid="{374E28CE-83B2-407F-8D1F-9FDB09EFD271}"/>
    <cellStyle name="Normal 8 2 2 2 6 3 3" xfId="31430" xr:uid="{B77F15EE-AC77-4E43-A1D7-4262258C3C28}"/>
    <cellStyle name="Normal 8 2 2 2 6 3 4" xfId="22982" xr:uid="{9FB00A9D-A5A5-45D0-B9B6-DB0AA2895940}"/>
    <cellStyle name="Normal 8 2 2 2 6 4" xfId="10317" xr:uid="{E686B420-E673-4653-9228-247478635968}"/>
    <cellStyle name="Normal 8 2 2 2 6 4 2" xfId="36492" xr:uid="{578C83AD-C520-44AA-81A0-C25462A9A801}"/>
    <cellStyle name="Normal 8 2 2 2 6 5" xfId="27212" xr:uid="{13B8FAE8-FAF8-4F8B-89E1-AADFF3ADE7FE}"/>
    <cellStyle name="Normal 8 2 2 2 6 6" xfId="18765" xr:uid="{0B23FB4B-F281-47DF-8D1A-C07B1EF1FED6}"/>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33806560-31A1-43A3-882E-7E5F9E49221E}"/>
    <cellStyle name="Normal 8 2 2 2 7 2 2 2 2" xfId="43267" xr:uid="{77D7783C-1299-445B-9DB9-C7B0A1B024A4}"/>
    <cellStyle name="Normal 8 2 2 2 7 2 2 3" xfId="33988" xr:uid="{1485AD07-625A-4EF8-9BE3-557A28A1BFA9}"/>
    <cellStyle name="Normal 8 2 2 2 7 2 2 4" xfId="25540" xr:uid="{9E8350C7-B8B2-418A-BA58-FDB95EDC0FEA}"/>
    <cellStyle name="Normal 8 2 2 2 7 2 3" xfId="12875" xr:uid="{CE9A2FB6-84B4-45F4-8E45-20C5BFF4782B}"/>
    <cellStyle name="Normal 8 2 2 2 7 2 3 2" xfId="39050" xr:uid="{DFEE52B6-CD7E-4444-94CF-2D446E002BD6}"/>
    <cellStyle name="Normal 8 2 2 2 7 2 4" xfId="29770" xr:uid="{01139646-9BFE-47CB-9E17-1D44B967123F}"/>
    <cellStyle name="Normal 8 2 2 2 7 2 5" xfId="21323" xr:uid="{968371FB-365B-4046-9BAC-A46FA904EA4C}"/>
    <cellStyle name="Normal 8 2 2 2 7 3" xfId="6498" xr:uid="{00000000-0005-0000-0000-0000411C0000}"/>
    <cellStyle name="Normal 8 2 2 2 7 3 2" xfId="14948" xr:uid="{4615FA97-9528-418B-8E4E-63233D20A304}"/>
    <cellStyle name="Normal 8 2 2 2 7 3 2 2" xfId="41122" xr:uid="{58343671-1D54-44E6-90C3-ADB2F981F671}"/>
    <cellStyle name="Normal 8 2 2 2 7 3 3" xfId="31843" xr:uid="{7D9F54FB-48EF-474D-B9C1-86014854834E}"/>
    <cellStyle name="Normal 8 2 2 2 7 3 4" xfId="23395" xr:uid="{81D06811-06B6-43DC-80BC-0D631498D994}"/>
    <cellStyle name="Normal 8 2 2 2 7 4" xfId="10730" xr:uid="{498E0248-D8B4-4503-AD82-304CE438E97E}"/>
    <cellStyle name="Normal 8 2 2 2 7 4 2" xfId="36905" xr:uid="{378EC7CD-C978-4D38-97B1-3B9993FFB1C1}"/>
    <cellStyle name="Normal 8 2 2 2 7 5" xfId="27625" xr:uid="{2B214410-3101-49EE-8EFF-7FE18C8C041C}"/>
    <cellStyle name="Normal 8 2 2 2 7 6" xfId="19178" xr:uid="{D20743E8-9271-4CEA-BADA-97CDAD06D23D}"/>
    <cellStyle name="Normal 8 2 2 2 8" xfId="2628" xr:uid="{00000000-0005-0000-0000-0000421C0000}"/>
    <cellStyle name="Normal 8 2 2 2 8 2" xfId="6911" xr:uid="{00000000-0005-0000-0000-0000431C0000}"/>
    <cellStyle name="Normal 8 2 2 2 8 2 2" xfId="15361" xr:uid="{6528E670-21B8-4EB0-A046-C5FB490E3419}"/>
    <cellStyle name="Normal 8 2 2 2 8 2 2 2" xfId="41535" xr:uid="{704199A4-B552-4783-AFC3-1FBFF7E0D000}"/>
    <cellStyle name="Normal 8 2 2 2 8 2 3" xfId="32256" xr:uid="{C212C84C-A9C6-4C85-875B-1CEE151DCEBE}"/>
    <cellStyle name="Normal 8 2 2 2 8 2 4" xfId="23808" xr:uid="{DBD42C4E-37A0-4AB9-86FF-95E54BF00AAC}"/>
    <cellStyle name="Normal 8 2 2 2 8 3" xfId="11143" xr:uid="{AC49CB44-9A6D-4248-AC4D-7E2CDBD67CAF}"/>
    <cellStyle name="Normal 8 2 2 2 8 3 2" xfId="37318" xr:uid="{0A698CF1-8AB2-4659-9B26-5EA9EAD57559}"/>
    <cellStyle name="Normal 8 2 2 2 8 4" xfId="28038" xr:uid="{8FF788F3-C505-4163-9357-673244223E25}"/>
    <cellStyle name="Normal 8 2 2 2 8 5" xfId="19591" xr:uid="{27C5DCAB-31A8-444F-A68C-98DB1558D267}"/>
    <cellStyle name="Normal 8 2 2 2 9" xfId="4846" xr:uid="{00000000-0005-0000-0000-0000441C0000}"/>
    <cellStyle name="Normal 8 2 2 2 9 2" xfId="13296" xr:uid="{998317A7-93C9-4420-8BAF-C47370ABA312}"/>
    <cellStyle name="Normal 8 2 2 2 9 2 2" xfId="39470" xr:uid="{B76762B9-248C-44B4-80B8-B249D8DDE7A3}"/>
    <cellStyle name="Normal 8 2 2 2 9 3" xfId="30191" xr:uid="{075278D2-36C5-42E5-B175-61605E0693D2}"/>
    <cellStyle name="Normal 8 2 2 2 9 4" xfId="21743" xr:uid="{36F706A4-A135-4F10-8C96-4B0B69219B60}"/>
    <cellStyle name="Normal 8 2 2 3" xfId="485" xr:uid="{00000000-0005-0000-0000-0000451C0000}"/>
    <cellStyle name="Normal 8 2 2 3 10" xfId="34424" xr:uid="{8F82EC29-2671-426F-87B5-173DD606F0B5}"/>
    <cellStyle name="Normal 8 2 2 3 11" xfId="25977" xr:uid="{0A9145DD-B012-4E31-A250-6286BBF0CBF3}"/>
    <cellStyle name="Normal 8 2 2 3 12" xfId="17530" xr:uid="{8F82D497-09E3-4980-B86D-821072D582DA}"/>
    <cellStyle name="Normal 8 2 2 3 2" xfId="486" xr:uid="{00000000-0005-0000-0000-0000461C0000}"/>
    <cellStyle name="Normal 8 2 2 3 2 10" xfId="25978" xr:uid="{B3F47F70-F36E-4B64-89EB-8FF5EB4FC9B6}"/>
    <cellStyle name="Normal 8 2 2 3 2 11" xfId="17531" xr:uid="{9BEB1D3D-BA4D-4D33-BBD8-5AB8B9AF7732}"/>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B2407E1C-25E5-4AF2-85C8-05C46F543D27}"/>
    <cellStyle name="Normal 8 2 2 3 2 2 2 2 2 2" xfId="42033" xr:uid="{4FD20285-F506-471E-B9B7-798FF1990999}"/>
    <cellStyle name="Normal 8 2 2 3 2 2 2 2 3" xfId="32754" xr:uid="{D57CC58F-DD83-4ADD-B8C0-A184863C55AB}"/>
    <cellStyle name="Normal 8 2 2 3 2 2 2 2 4" xfId="24306" xr:uid="{7A4C7CC6-7AA0-4AE5-8940-BE939740D4D9}"/>
    <cellStyle name="Normal 8 2 2 3 2 2 2 3" xfId="11641" xr:uid="{C57DFDFB-A49C-43D7-BEAE-AD595060CA17}"/>
    <cellStyle name="Normal 8 2 2 3 2 2 2 3 2" xfId="37816" xr:uid="{03F193BF-437D-4756-B8AE-DF0BD2554350}"/>
    <cellStyle name="Normal 8 2 2 3 2 2 2 4" xfId="28536" xr:uid="{AF07043E-3196-42B3-922D-C730327D2F61}"/>
    <cellStyle name="Normal 8 2 2 3 2 2 2 5" xfId="20089" xr:uid="{890DF076-2B60-4AF8-B552-3BC6636C0C7A}"/>
    <cellStyle name="Normal 8 2 2 3 2 2 3" xfId="5264" xr:uid="{00000000-0005-0000-0000-00004A1C0000}"/>
    <cellStyle name="Normal 8 2 2 3 2 2 3 2" xfId="13714" xr:uid="{21F51E9A-C1CC-4207-9BDF-64BE44C6AF10}"/>
    <cellStyle name="Normal 8 2 2 3 2 2 3 2 2" xfId="39888" xr:uid="{4D27FA96-6C61-4E03-A134-2BDE6121D595}"/>
    <cellStyle name="Normal 8 2 2 3 2 2 3 3" xfId="30609" xr:uid="{893709BB-9531-4CCE-BBAB-150C538F321A}"/>
    <cellStyle name="Normal 8 2 2 3 2 2 3 4" xfId="22161" xr:uid="{1AFB6A3B-57A9-4E28-8C4C-FFC1257E9FF3}"/>
    <cellStyle name="Normal 8 2 2 3 2 2 4" xfId="9496" xr:uid="{681469C5-E9C4-49D3-A0EE-54951A3577D3}"/>
    <cellStyle name="Normal 8 2 2 3 2 2 4 2" xfId="35671" xr:uid="{F3D42C9E-E1A8-4825-B06F-55AF059713E4}"/>
    <cellStyle name="Normal 8 2 2 3 2 2 5" xfId="34843" xr:uid="{B8001DB1-3D90-4382-864B-1431E9085BAA}"/>
    <cellStyle name="Normal 8 2 2 3 2 2 6" xfId="26391" xr:uid="{351B7128-7AA6-479F-B156-A10983C8DF54}"/>
    <cellStyle name="Normal 8 2 2 3 2 2 7" xfId="17944" xr:uid="{49EAF1E4-F976-4D47-9B1E-49DF5CDAACD5}"/>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E7389976-1BDD-4697-A4A1-AAC30A295AD0}"/>
    <cellStyle name="Normal 8 2 2 3 2 3 2 2 2 2" xfId="42446" xr:uid="{41486879-D35B-48DD-A115-9F330F9A646E}"/>
    <cellStyle name="Normal 8 2 2 3 2 3 2 2 3" xfId="33167" xr:uid="{EB83F5D0-7ED5-4894-A1DF-ED90C8C25E30}"/>
    <cellStyle name="Normal 8 2 2 3 2 3 2 2 4" xfId="24719" xr:uid="{9F799482-95F4-45D9-A916-0BB7B661AD8D}"/>
    <cellStyle name="Normal 8 2 2 3 2 3 2 3" xfId="12054" xr:uid="{E7CB0B6C-BF8C-4A59-BE60-2AD79E46710E}"/>
    <cellStyle name="Normal 8 2 2 3 2 3 2 3 2" xfId="38229" xr:uid="{C6A4A346-69C0-45DD-96D4-D693C5F5CC43}"/>
    <cellStyle name="Normal 8 2 2 3 2 3 2 4" xfId="28949" xr:uid="{059BB3C1-AC80-426A-8C14-BC6277489584}"/>
    <cellStyle name="Normal 8 2 2 3 2 3 2 5" xfId="20502" xr:uid="{3C3B9EA0-FB27-4506-8119-1CE6B8A5E937}"/>
    <cellStyle name="Normal 8 2 2 3 2 3 3" xfId="5677" xr:uid="{00000000-0005-0000-0000-00004E1C0000}"/>
    <cellStyle name="Normal 8 2 2 3 2 3 3 2" xfId="14127" xr:uid="{7F511483-72B2-4804-9CDC-98C6F6F74ECD}"/>
    <cellStyle name="Normal 8 2 2 3 2 3 3 2 2" xfId="40301" xr:uid="{D512CDE9-0D11-4079-852A-89C4E9C96D87}"/>
    <cellStyle name="Normal 8 2 2 3 2 3 3 3" xfId="31022" xr:uid="{0833780C-AEA3-4B7B-BD1D-5AEEA8030066}"/>
    <cellStyle name="Normal 8 2 2 3 2 3 3 4" xfId="22574" xr:uid="{1D93E32C-07C5-4127-8B80-93CF521DC504}"/>
    <cellStyle name="Normal 8 2 2 3 2 3 4" xfId="9909" xr:uid="{E8D10985-25C6-40CF-AE37-FE8B76B03E51}"/>
    <cellStyle name="Normal 8 2 2 3 2 3 4 2" xfId="36084" xr:uid="{037CB8A6-08DA-4397-9E60-6BDFD2D882C0}"/>
    <cellStyle name="Normal 8 2 2 3 2 3 5" xfId="26804" xr:uid="{A240173A-247D-475B-A859-1DEA7088C2F0}"/>
    <cellStyle name="Normal 8 2 2 3 2 3 6" xfId="18357" xr:uid="{B6DEE1AC-59B1-467B-93B9-1F84B0A01DE9}"/>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2110D425-B5AA-433A-9046-43F16FC58CFC}"/>
    <cellStyle name="Normal 8 2 2 3 2 4 2 2 2 2" xfId="42859" xr:uid="{1A9626BC-85E2-4EC5-8C00-1F47735E5FBD}"/>
    <cellStyle name="Normal 8 2 2 3 2 4 2 2 3" xfId="33580" xr:uid="{8C5D2061-FB1B-421F-B768-4B1F6FF0B9DD}"/>
    <cellStyle name="Normal 8 2 2 3 2 4 2 2 4" xfId="25132" xr:uid="{7F4F5E17-204C-41A5-9209-C0B4F8F368E8}"/>
    <cellStyle name="Normal 8 2 2 3 2 4 2 3" xfId="12467" xr:uid="{652E7D9C-DADB-421E-8293-804623C42BC1}"/>
    <cellStyle name="Normal 8 2 2 3 2 4 2 3 2" xfId="38642" xr:uid="{C722540E-DC5A-4EBF-8474-C4C349726101}"/>
    <cellStyle name="Normal 8 2 2 3 2 4 2 4" xfId="29362" xr:uid="{1D1B5B92-E82B-4D92-B79A-A68F6F54965E}"/>
    <cellStyle name="Normal 8 2 2 3 2 4 2 5" xfId="20915" xr:uid="{C36429AF-A0F3-4275-9736-869F41EAAD46}"/>
    <cellStyle name="Normal 8 2 2 3 2 4 3" xfId="6090" xr:uid="{00000000-0005-0000-0000-0000521C0000}"/>
    <cellStyle name="Normal 8 2 2 3 2 4 3 2" xfId="14540" xr:uid="{D723AA7F-28A7-4D10-81E9-CF67D9FE1FE5}"/>
    <cellStyle name="Normal 8 2 2 3 2 4 3 2 2" xfId="40714" xr:uid="{0D9A9128-7E6D-4037-86FC-31CB5DC745C0}"/>
    <cellStyle name="Normal 8 2 2 3 2 4 3 3" xfId="31435" xr:uid="{DB3D3758-6262-4A37-AE17-9B7F5EFE0AB4}"/>
    <cellStyle name="Normal 8 2 2 3 2 4 3 4" xfId="22987" xr:uid="{215E6781-0105-4141-8399-B762D4BA66C1}"/>
    <cellStyle name="Normal 8 2 2 3 2 4 4" xfId="10322" xr:uid="{BBC2ACEE-33C9-4B28-A51E-BE774AD80B7E}"/>
    <cellStyle name="Normal 8 2 2 3 2 4 4 2" xfId="36497" xr:uid="{21413040-CC93-491C-B774-EB5E43C95A2F}"/>
    <cellStyle name="Normal 8 2 2 3 2 4 5" xfId="27217" xr:uid="{3E0DAA90-9286-4DAF-94DF-4EBB892DAB20}"/>
    <cellStyle name="Normal 8 2 2 3 2 4 6" xfId="18770" xr:uid="{FA485598-E6AA-4D42-BA4C-116ACBF43884}"/>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5970863F-C6AB-406D-B527-CACA8637000E}"/>
    <cellStyle name="Normal 8 2 2 3 2 5 2 2 2 2" xfId="43272" xr:uid="{226477E2-A2B8-4925-B90F-4B9F2C41C55A}"/>
    <cellStyle name="Normal 8 2 2 3 2 5 2 2 3" xfId="33993" xr:uid="{694471ED-2B4B-43FD-8DDD-DF24E7F82DB8}"/>
    <cellStyle name="Normal 8 2 2 3 2 5 2 2 4" xfId="25545" xr:uid="{338349DC-3792-4C0E-8CAC-FFB366956725}"/>
    <cellStyle name="Normal 8 2 2 3 2 5 2 3" xfId="12880" xr:uid="{19355E66-1BC0-4DCB-BD13-C10AA3B2C5A0}"/>
    <cellStyle name="Normal 8 2 2 3 2 5 2 3 2" xfId="39055" xr:uid="{207677EF-85E5-4D3E-85FF-4879FC604A0E}"/>
    <cellStyle name="Normal 8 2 2 3 2 5 2 4" xfId="29775" xr:uid="{26D2441A-3E88-451B-A7F4-1E9B232B4628}"/>
    <cellStyle name="Normal 8 2 2 3 2 5 2 5" xfId="21328" xr:uid="{F6140F8A-7D34-4AD8-A70D-DA82745CCF0E}"/>
    <cellStyle name="Normal 8 2 2 3 2 5 3" xfId="6503" xr:uid="{00000000-0005-0000-0000-0000561C0000}"/>
    <cellStyle name="Normal 8 2 2 3 2 5 3 2" xfId="14953" xr:uid="{545A1FC7-0F14-4C0D-A756-E408CF65D7BE}"/>
    <cellStyle name="Normal 8 2 2 3 2 5 3 2 2" xfId="41127" xr:uid="{60800D08-40AB-419D-9A38-AD2C51F63EDE}"/>
    <cellStyle name="Normal 8 2 2 3 2 5 3 3" xfId="31848" xr:uid="{4096DF89-00F1-4313-830C-CCCFC559CDE0}"/>
    <cellStyle name="Normal 8 2 2 3 2 5 3 4" xfId="23400" xr:uid="{FC629BB5-2599-4FDB-85DB-DA415BACDFE9}"/>
    <cellStyle name="Normal 8 2 2 3 2 5 4" xfId="10735" xr:uid="{49295352-9102-4FA5-A333-68CCBBF4A64E}"/>
    <cellStyle name="Normal 8 2 2 3 2 5 4 2" xfId="36910" xr:uid="{9B80B1DF-7C02-4817-8321-7E587C48EC87}"/>
    <cellStyle name="Normal 8 2 2 3 2 5 5" xfId="27630" xr:uid="{A49FE907-7FA7-48F9-875A-81E70955C1E1}"/>
    <cellStyle name="Normal 8 2 2 3 2 5 6" xfId="19183" xr:uid="{C3AF4F9E-C01F-498C-BD2E-89F493F967D9}"/>
    <cellStyle name="Normal 8 2 2 3 2 6" xfId="2633" xr:uid="{00000000-0005-0000-0000-0000571C0000}"/>
    <cellStyle name="Normal 8 2 2 3 2 6 2" xfId="6916" xr:uid="{00000000-0005-0000-0000-0000581C0000}"/>
    <cellStyle name="Normal 8 2 2 3 2 6 2 2" xfId="15366" xr:uid="{169491CF-3086-4FB0-B69F-BA049B309D22}"/>
    <cellStyle name="Normal 8 2 2 3 2 6 2 2 2" xfId="41540" xr:uid="{27B8F12C-27C8-4B29-8497-06E4A773A7D5}"/>
    <cellStyle name="Normal 8 2 2 3 2 6 2 3" xfId="32261" xr:uid="{5C342205-E4EB-49B1-BE60-0D2036EBED69}"/>
    <cellStyle name="Normal 8 2 2 3 2 6 2 4" xfId="23813" xr:uid="{72A8D2ED-C99F-4DD8-88F8-A94F92DA1D05}"/>
    <cellStyle name="Normal 8 2 2 3 2 6 3" xfId="11148" xr:uid="{4F7AB208-3FB2-48DC-9EC0-CDE1CA77269C}"/>
    <cellStyle name="Normal 8 2 2 3 2 6 3 2" xfId="37323" xr:uid="{C956E2AE-1D32-4F93-8994-1F49371D73F2}"/>
    <cellStyle name="Normal 8 2 2 3 2 6 4" xfId="28043" xr:uid="{F2CCD075-C84E-4F65-83D6-9E3B05B2977B}"/>
    <cellStyle name="Normal 8 2 2 3 2 6 5" xfId="19596" xr:uid="{C06BAAB7-C34E-48DE-868A-89EFCFF7E898}"/>
    <cellStyle name="Normal 8 2 2 3 2 7" xfId="4851" xr:uid="{00000000-0005-0000-0000-0000591C0000}"/>
    <cellStyle name="Normal 8 2 2 3 2 7 2" xfId="13301" xr:uid="{B4C88662-DCA3-4465-BC07-F2EC0C0C8016}"/>
    <cellStyle name="Normal 8 2 2 3 2 7 2 2" xfId="39475" xr:uid="{17DC5F61-28A5-4901-8FED-1260181E80CF}"/>
    <cellStyle name="Normal 8 2 2 3 2 7 3" xfId="30196" xr:uid="{5028CCA5-8109-4289-9F8E-8C1DF0005375}"/>
    <cellStyle name="Normal 8 2 2 3 2 7 4" xfId="21748" xr:uid="{B16B6F2C-573D-4BE1-9F34-19BE6EE902D2}"/>
    <cellStyle name="Normal 8 2 2 3 2 8" xfId="9083" xr:uid="{43E6F472-0090-4646-909A-849174BD94F5}"/>
    <cellStyle name="Normal 8 2 2 3 2 8 2" xfId="35258" xr:uid="{FC563135-5BFC-4B99-963E-ACEF48C08563}"/>
    <cellStyle name="Normal 8 2 2 3 2 9" xfId="34425" xr:uid="{5D458C9B-703B-4481-8150-F1C3FD84D462}"/>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C58A8409-1CA9-48F7-A07D-50E874BBA231}"/>
    <cellStyle name="Normal 8 2 2 3 3 2 2 2 2" xfId="42032" xr:uid="{B315801E-41FA-4E46-ADF6-11B663DA7833}"/>
    <cellStyle name="Normal 8 2 2 3 3 2 2 3" xfId="32753" xr:uid="{A2931446-DF21-4870-935F-21237409C3A5}"/>
    <cellStyle name="Normal 8 2 2 3 3 2 2 4" xfId="24305" xr:uid="{166289CC-A66C-4AA1-B41D-13EBD8B3329A}"/>
    <cellStyle name="Normal 8 2 2 3 3 2 3" xfId="11640" xr:uid="{9F74C324-E596-4DF5-9B86-F5432C1F0C1F}"/>
    <cellStyle name="Normal 8 2 2 3 3 2 3 2" xfId="37815" xr:uid="{2A45EFC4-B263-480A-BE91-8ADE9300F01D}"/>
    <cellStyle name="Normal 8 2 2 3 3 2 4" xfId="28535" xr:uid="{990853EB-6FAB-4711-8387-25FC4A293C47}"/>
    <cellStyle name="Normal 8 2 2 3 3 2 5" xfId="20088" xr:uid="{8107EDBF-CFD9-48CC-84EA-A8573FA61AFD}"/>
    <cellStyle name="Normal 8 2 2 3 3 3" xfId="5263" xr:uid="{00000000-0005-0000-0000-00005D1C0000}"/>
    <cellStyle name="Normal 8 2 2 3 3 3 2" xfId="13713" xr:uid="{DE710A9A-2E5E-4BF2-B236-9AA6920A9BDD}"/>
    <cellStyle name="Normal 8 2 2 3 3 3 2 2" xfId="39887" xr:uid="{C5A04D39-3FE2-4597-977B-1F0B4349E1A3}"/>
    <cellStyle name="Normal 8 2 2 3 3 3 3" xfId="30608" xr:uid="{93687497-B6C1-4509-A2FF-7D59E37BD405}"/>
    <cellStyle name="Normal 8 2 2 3 3 3 4" xfId="22160" xr:uid="{62BB8F78-C845-4B3A-B77E-56D72BCFCE76}"/>
    <cellStyle name="Normal 8 2 2 3 3 4" xfId="9495" xr:uid="{55B4D1E9-0F75-427F-BCCF-4538E857DAAE}"/>
    <cellStyle name="Normal 8 2 2 3 3 4 2" xfId="35670" xr:uid="{385B2BCB-C442-41EF-8136-F921B8841436}"/>
    <cellStyle name="Normal 8 2 2 3 3 5" xfId="34842" xr:uid="{DDADE01E-0100-4639-8207-BF1257477497}"/>
    <cellStyle name="Normal 8 2 2 3 3 6" xfId="26390" xr:uid="{52F798E4-2C8B-46DB-AC33-8864A2C0C2D8}"/>
    <cellStyle name="Normal 8 2 2 3 3 7" xfId="17943" xr:uid="{F83EAECF-720C-494E-8A91-2825562F851D}"/>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99D9230D-51FA-4527-B3BC-E934795F7E44}"/>
    <cellStyle name="Normal 8 2 2 3 4 2 2 2 2" xfId="42445" xr:uid="{DAE75CAA-391F-4C61-A317-D075E36BB8EC}"/>
    <cellStyle name="Normal 8 2 2 3 4 2 2 3" xfId="33166" xr:uid="{A892D4F2-67EF-4586-86CB-F90BE6FEA35D}"/>
    <cellStyle name="Normal 8 2 2 3 4 2 2 4" xfId="24718" xr:uid="{A1004957-FEF3-44FB-91AE-D0518A8DA7E6}"/>
    <cellStyle name="Normal 8 2 2 3 4 2 3" xfId="12053" xr:uid="{45848FB9-195D-48EC-9130-B6F2376BD2BB}"/>
    <cellStyle name="Normal 8 2 2 3 4 2 3 2" xfId="38228" xr:uid="{2B8BF33E-5DAA-4DB5-9062-31720268012E}"/>
    <cellStyle name="Normal 8 2 2 3 4 2 4" xfId="28948" xr:uid="{92495081-D67A-45B1-88E0-04981F747228}"/>
    <cellStyle name="Normal 8 2 2 3 4 2 5" xfId="20501" xr:uid="{A30C5177-F6D3-4CDC-B9E0-77F5A46F157E}"/>
    <cellStyle name="Normal 8 2 2 3 4 3" xfId="5676" xr:uid="{00000000-0005-0000-0000-0000611C0000}"/>
    <cellStyle name="Normal 8 2 2 3 4 3 2" xfId="14126" xr:uid="{C20FC9F0-3F8B-4B70-BDF6-2D5D9BFF64DB}"/>
    <cellStyle name="Normal 8 2 2 3 4 3 2 2" xfId="40300" xr:uid="{DAFABC03-7F91-4702-A499-E802EAF5A7E2}"/>
    <cellStyle name="Normal 8 2 2 3 4 3 3" xfId="31021" xr:uid="{D495795C-0590-42C2-8EA3-55716C01CA91}"/>
    <cellStyle name="Normal 8 2 2 3 4 3 4" xfId="22573" xr:uid="{672C6E54-910F-4A32-B92C-DD898200F9AF}"/>
    <cellStyle name="Normal 8 2 2 3 4 4" xfId="9908" xr:uid="{25C08B1E-D55E-4082-A1FA-E2A964B12251}"/>
    <cellStyle name="Normal 8 2 2 3 4 4 2" xfId="36083" xr:uid="{04BF044A-AA25-4E94-B2C7-98B2CCB53A3E}"/>
    <cellStyle name="Normal 8 2 2 3 4 5" xfId="26803" xr:uid="{AD217DC1-F5F9-4810-A737-E863E6562FA6}"/>
    <cellStyle name="Normal 8 2 2 3 4 6" xfId="18356" xr:uid="{06D3C691-84A6-4F3C-B1B8-2BCB38B6E03B}"/>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7B3EB71E-78E3-4503-8C24-E8315BCDA65C}"/>
    <cellStyle name="Normal 8 2 2 3 5 2 2 2 2" xfId="42858" xr:uid="{AD114EAA-67AB-4074-8BA8-BAE219A210BD}"/>
    <cellStyle name="Normal 8 2 2 3 5 2 2 3" xfId="33579" xr:uid="{6708B71E-1116-44F6-8E6C-FFB86EEDD6A7}"/>
    <cellStyle name="Normal 8 2 2 3 5 2 2 4" xfId="25131" xr:uid="{3D498249-6143-40E8-9D05-DAB455F72015}"/>
    <cellStyle name="Normal 8 2 2 3 5 2 3" xfId="12466" xr:uid="{05778711-81C9-42DF-8EAF-5EB5C3A7F5A4}"/>
    <cellStyle name="Normal 8 2 2 3 5 2 3 2" xfId="38641" xr:uid="{1224CB10-0F21-42F5-BE52-9CC141F2E157}"/>
    <cellStyle name="Normal 8 2 2 3 5 2 4" xfId="29361" xr:uid="{E2415960-D60F-4D96-AD6E-34C4CF30B4FF}"/>
    <cellStyle name="Normal 8 2 2 3 5 2 5" xfId="20914" xr:uid="{802DC445-F2EE-45D8-B17A-366118E2610A}"/>
    <cellStyle name="Normal 8 2 2 3 5 3" xfId="6089" xr:uid="{00000000-0005-0000-0000-0000651C0000}"/>
    <cellStyle name="Normal 8 2 2 3 5 3 2" xfId="14539" xr:uid="{AC9CF41D-4212-43B3-B8D7-C208E54B7652}"/>
    <cellStyle name="Normal 8 2 2 3 5 3 2 2" xfId="40713" xr:uid="{95B15F38-694B-4213-BDFE-02E406D734E0}"/>
    <cellStyle name="Normal 8 2 2 3 5 3 3" xfId="31434" xr:uid="{B17B4CD2-E713-4658-8756-68973D3B9918}"/>
    <cellStyle name="Normal 8 2 2 3 5 3 4" xfId="22986" xr:uid="{29E163FB-8154-427F-9DCA-C60E3812C013}"/>
    <cellStyle name="Normal 8 2 2 3 5 4" xfId="10321" xr:uid="{873DEF51-A77C-4100-98B6-CACEAB8E2F31}"/>
    <cellStyle name="Normal 8 2 2 3 5 4 2" xfId="36496" xr:uid="{EA223639-07E2-4F8F-BAC1-8343E552B3B7}"/>
    <cellStyle name="Normal 8 2 2 3 5 5" xfId="27216" xr:uid="{DF19DD6F-04AB-4B6B-9535-10DDEE8BCA40}"/>
    <cellStyle name="Normal 8 2 2 3 5 6" xfId="18769" xr:uid="{3FF7203F-65E3-4B1B-9BCE-40C3AADA7322}"/>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667D5F41-6764-4A86-A411-9724D1F6E636}"/>
    <cellStyle name="Normal 8 2 2 3 6 2 2 2 2" xfId="43271" xr:uid="{B957C2AB-0721-4E23-BE5A-C85BD42067B7}"/>
    <cellStyle name="Normal 8 2 2 3 6 2 2 3" xfId="33992" xr:uid="{86C9B977-6C25-408A-B55E-5200B0CF532A}"/>
    <cellStyle name="Normal 8 2 2 3 6 2 2 4" xfId="25544" xr:uid="{D4D74F2C-616A-4D7F-AB9E-43E74724D83A}"/>
    <cellStyle name="Normal 8 2 2 3 6 2 3" xfId="12879" xr:uid="{9F1DBAAD-FF90-43FE-9C03-B3C7E14EFA08}"/>
    <cellStyle name="Normal 8 2 2 3 6 2 3 2" xfId="39054" xr:uid="{A4397175-EE68-4FCA-82F5-883137130040}"/>
    <cellStyle name="Normal 8 2 2 3 6 2 4" xfId="29774" xr:uid="{9ECB7242-E954-4073-BC4A-3FDE67ED322C}"/>
    <cellStyle name="Normal 8 2 2 3 6 2 5" xfId="21327" xr:uid="{E1C13E9F-2A38-402B-9AC7-62B66BFA48F6}"/>
    <cellStyle name="Normal 8 2 2 3 6 3" xfId="6502" xr:uid="{00000000-0005-0000-0000-0000691C0000}"/>
    <cellStyle name="Normal 8 2 2 3 6 3 2" xfId="14952" xr:uid="{19CFC0E3-2E1C-4453-ADB2-F330A03ADCC3}"/>
    <cellStyle name="Normal 8 2 2 3 6 3 2 2" xfId="41126" xr:uid="{697CEC0E-17CB-410D-BAD5-D5DA07D08926}"/>
    <cellStyle name="Normal 8 2 2 3 6 3 3" xfId="31847" xr:uid="{BB20BF7D-500A-4E57-9C1F-B800D36686C5}"/>
    <cellStyle name="Normal 8 2 2 3 6 3 4" xfId="23399" xr:uid="{934244A8-24B7-46E7-A3F3-762D5E420A5E}"/>
    <cellStyle name="Normal 8 2 2 3 6 4" xfId="10734" xr:uid="{F19903A3-2160-4C30-BAF6-436D173A10A1}"/>
    <cellStyle name="Normal 8 2 2 3 6 4 2" xfId="36909" xr:uid="{158AD508-E369-4148-9B9D-F0E7A8D5AD8C}"/>
    <cellStyle name="Normal 8 2 2 3 6 5" xfId="27629" xr:uid="{B92BAB8E-25B8-4C16-9E44-6CD8C345B8B1}"/>
    <cellStyle name="Normal 8 2 2 3 6 6" xfId="19182" xr:uid="{C3F2F8E4-BB3B-4CF6-B99B-ABDC00FE8D5A}"/>
    <cellStyle name="Normal 8 2 2 3 7" xfId="2632" xr:uid="{00000000-0005-0000-0000-00006A1C0000}"/>
    <cellStyle name="Normal 8 2 2 3 7 2" xfId="6915" xr:uid="{00000000-0005-0000-0000-00006B1C0000}"/>
    <cellStyle name="Normal 8 2 2 3 7 2 2" xfId="15365" xr:uid="{B1C26D7A-FA00-413F-88F1-494F9B641BF5}"/>
    <cellStyle name="Normal 8 2 2 3 7 2 2 2" xfId="41539" xr:uid="{60D15202-9BFB-419A-8316-0E1430522E45}"/>
    <cellStyle name="Normal 8 2 2 3 7 2 3" xfId="32260" xr:uid="{3122EE87-C1D8-41D2-876B-6AD730C9535B}"/>
    <cellStyle name="Normal 8 2 2 3 7 2 4" xfId="23812" xr:uid="{D1CE0720-8B1C-4B42-9253-D244B0BB6948}"/>
    <cellStyle name="Normal 8 2 2 3 7 3" xfId="11147" xr:uid="{2177807B-9C77-4BB7-B7EF-EE46A35E6A37}"/>
    <cellStyle name="Normal 8 2 2 3 7 3 2" xfId="37322" xr:uid="{94C03734-4185-40EF-84D1-760181766002}"/>
    <cellStyle name="Normal 8 2 2 3 7 4" xfId="28042" xr:uid="{287133FB-4C9F-4353-AF88-F14C5D1C28FD}"/>
    <cellStyle name="Normal 8 2 2 3 7 5" xfId="19595" xr:uid="{0968BC1D-AA01-41EC-9970-E7C1E50B556C}"/>
    <cellStyle name="Normal 8 2 2 3 8" xfId="4850" xr:uid="{00000000-0005-0000-0000-00006C1C0000}"/>
    <cellStyle name="Normal 8 2 2 3 8 2" xfId="13300" xr:uid="{618E2A37-8748-4245-BD66-9E3435F5A258}"/>
    <cellStyle name="Normal 8 2 2 3 8 2 2" xfId="39474" xr:uid="{B839954D-4AB8-41ED-AC48-790F98646B2B}"/>
    <cellStyle name="Normal 8 2 2 3 8 3" xfId="30195" xr:uid="{DA9BDA3C-AC6D-478E-BC30-8972C7D2626A}"/>
    <cellStyle name="Normal 8 2 2 3 8 4" xfId="21747" xr:uid="{79F72487-C99A-4AE7-911C-1F12A428BF00}"/>
    <cellStyle name="Normal 8 2 2 3 9" xfId="9082" xr:uid="{F72A677C-A1BD-4524-B503-98EDB13C5FF2}"/>
    <cellStyle name="Normal 8 2 2 3 9 2" xfId="35257" xr:uid="{A612DE34-5FF8-4FB9-B104-FBBF925F7375}"/>
    <cellStyle name="Normal 8 2 2 4" xfId="487" xr:uid="{00000000-0005-0000-0000-00006D1C0000}"/>
    <cellStyle name="Normal 8 2 2 4 10" xfId="25979" xr:uid="{E753741D-437F-488C-AE0F-57DB076B893B}"/>
    <cellStyle name="Normal 8 2 2 4 11" xfId="17532" xr:uid="{872772BB-B1EA-4835-8AF4-1BE81BC4AAD9}"/>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FB815F08-7862-4974-A617-ECB7E43BF9AA}"/>
    <cellStyle name="Normal 8 2 2 4 2 2 2 2 2" xfId="42034" xr:uid="{4B134914-FB5B-4D1F-913A-CF243E094BE5}"/>
    <cellStyle name="Normal 8 2 2 4 2 2 2 3" xfId="32755" xr:uid="{4E4CCC0F-0EC6-480C-9813-C51AA5261D17}"/>
    <cellStyle name="Normal 8 2 2 4 2 2 2 4" xfId="24307" xr:uid="{5286EE17-F97F-4474-A758-D79589902322}"/>
    <cellStyle name="Normal 8 2 2 4 2 2 3" xfId="11642" xr:uid="{E455C6C5-58EA-4841-85A9-594D6F3DF8B6}"/>
    <cellStyle name="Normal 8 2 2 4 2 2 3 2" xfId="37817" xr:uid="{D4027BE7-9359-469A-A1EF-A20048226A8F}"/>
    <cellStyle name="Normal 8 2 2 4 2 2 4" xfId="28537" xr:uid="{F07F2064-AD56-449F-B5AC-3A28E49C531C}"/>
    <cellStyle name="Normal 8 2 2 4 2 2 5" xfId="20090" xr:uid="{4AA1505C-BD7E-4580-A266-E1A1D9990EC7}"/>
    <cellStyle name="Normal 8 2 2 4 2 3" xfId="5265" xr:uid="{00000000-0005-0000-0000-0000711C0000}"/>
    <cellStyle name="Normal 8 2 2 4 2 3 2" xfId="13715" xr:uid="{3E4CD21B-FDAC-4697-8EFB-D05DAB8D7336}"/>
    <cellStyle name="Normal 8 2 2 4 2 3 2 2" xfId="39889" xr:uid="{83157676-1911-46A8-92AB-EC7BE9A3A36B}"/>
    <cellStyle name="Normal 8 2 2 4 2 3 3" xfId="30610" xr:uid="{3C8E47FD-A62F-4ACD-ACDE-32E041D43D95}"/>
    <cellStyle name="Normal 8 2 2 4 2 3 4" xfId="22162" xr:uid="{9CDFBE97-2B83-47B9-9F83-7FD3357EF8DD}"/>
    <cellStyle name="Normal 8 2 2 4 2 4" xfId="9497" xr:uid="{05F9FF80-1900-4412-A640-FE70948D3DF5}"/>
    <cellStyle name="Normal 8 2 2 4 2 4 2" xfId="35672" xr:uid="{9F94B630-DC4C-4910-A685-8E5B08B1317B}"/>
    <cellStyle name="Normal 8 2 2 4 2 5" xfId="34844" xr:uid="{2187B7FD-16C5-45D0-9718-98E0BEFF7D3F}"/>
    <cellStyle name="Normal 8 2 2 4 2 6" xfId="26392" xr:uid="{B7DFC7A0-6D8B-4BC3-92DE-1192C1E49536}"/>
    <cellStyle name="Normal 8 2 2 4 2 7" xfId="17945" xr:uid="{0424A0E7-E3A7-4CF6-BFCD-9CFCF9B480CB}"/>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D4DD351E-CDC8-474C-BEE4-313B77D2F1E6}"/>
    <cellStyle name="Normal 8 2 2 4 3 2 2 2 2" xfId="42447" xr:uid="{D4D3EDBE-49D1-4CD9-8B65-0883BC0174FE}"/>
    <cellStyle name="Normal 8 2 2 4 3 2 2 3" xfId="33168" xr:uid="{E8B72B6F-CE75-4923-85BE-806AC0B8B860}"/>
    <cellStyle name="Normal 8 2 2 4 3 2 2 4" xfId="24720" xr:uid="{266F7069-7DC5-45A0-9FA3-B487CD5A4313}"/>
    <cellStyle name="Normal 8 2 2 4 3 2 3" xfId="12055" xr:uid="{5A517B9A-41E9-423D-B1A8-D5BC5BD37A4B}"/>
    <cellStyle name="Normal 8 2 2 4 3 2 3 2" xfId="38230" xr:uid="{80DC1D57-DDD5-48EC-ABE7-0395BC1C87A7}"/>
    <cellStyle name="Normal 8 2 2 4 3 2 4" xfId="28950" xr:uid="{5EF1A3A4-8820-4F69-AB66-D0238D23B181}"/>
    <cellStyle name="Normal 8 2 2 4 3 2 5" xfId="20503" xr:uid="{0C8EEF31-94BB-43D7-A500-DC7B16DC5E7B}"/>
    <cellStyle name="Normal 8 2 2 4 3 3" xfId="5678" xr:uid="{00000000-0005-0000-0000-0000751C0000}"/>
    <cellStyle name="Normal 8 2 2 4 3 3 2" xfId="14128" xr:uid="{9A80D80D-10B0-489A-B347-5D8C0FEF6296}"/>
    <cellStyle name="Normal 8 2 2 4 3 3 2 2" xfId="40302" xr:uid="{4E32BDFE-7EB5-42DE-9776-A17718679189}"/>
    <cellStyle name="Normal 8 2 2 4 3 3 3" xfId="31023" xr:uid="{40BC12CD-26AA-4C8D-B96D-821D63DFE546}"/>
    <cellStyle name="Normal 8 2 2 4 3 3 4" xfId="22575" xr:uid="{C60E130C-0129-45B5-BD99-07346469BC8B}"/>
    <cellStyle name="Normal 8 2 2 4 3 4" xfId="9910" xr:uid="{8BD88CAC-CE87-4C0B-B589-B6A5936889A3}"/>
    <cellStyle name="Normal 8 2 2 4 3 4 2" xfId="36085" xr:uid="{CFCCA468-EA7D-4BF4-87FE-81B9696EDB2E}"/>
    <cellStyle name="Normal 8 2 2 4 3 5" xfId="26805" xr:uid="{33053B23-4114-474F-A6CD-881680D271BE}"/>
    <cellStyle name="Normal 8 2 2 4 3 6" xfId="18358" xr:uid="{E0043C3B-36D1-419C-9C91-2443E899BE20}"/>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18AB6C58-6BBD-4C2B-89D1-C0572BC0E1C0}"/>
    <cellStyle name="Normal 8 2 2 4 4 2 2 2 2" xfId="42860" xr:uid="{8D932004-E554-41D8-BCFE-1858CFF9CAEB}"/>
    <cellStyle name="Normal 8 2 2 4 4 2 2 3" xfId="33581" xr:uid="{1940C125-4F36-40E5-9974-9541F44B4382}"/>
    <cellStyle name="Normal 8 2 2 4 4 2 2 4" xfId="25133" xr:uid="{0BEEE84C-C9CB-4C68-BBCE-CD07BE94163D}"/>
    <cellStyle name="Normal 8 2 2 4 4 2 3" xfId="12468" xr:uid="{D2867D86-AC4A-40C3-B867-07BD112AE96B}"/>
    <cellStyle name="Normal 8 2 2 4 4 2 3 2" xfId="38643" xr:uid="{00D06725-25E3-44B4-BFE3-D46551EEE83A}"/>
    <cellStyle name="Normal 8 2 2 4 4 2 4" xfId="29363" xr:uid="{0ED80705-2FCC-46C8-B414-4140C5C4E204}"/>
    <cellStyle name="Normal 8 2 2 4 4 2 5" xfId="20916" xr:uid="{522F8FA0-A8EA-4A3B-B335-5E9765F4F66F}"/>
    <cellStyle name="Normal 8 2 2 4 4 3" xfId="6091" xr:uid="{00000000-0005-0000-0000-0000791C0000}"/>
    <cellStyle name="Normal 8 2 2 4 4 3 2" xfId="14541" xr:uid="{B10B8F3A-AE2B-439F-9D30-B591DAEFDBA8}"/>
    <cellStyle name="Normal 8 2 2 4 4 3 2 2" xfId="40715" xr:uid="{932FF07A-9B38-445E-9A68-31E8E80ABDEE}"/>
    <cellStyle name="Normal 8 2 2 4 4 3 3" xfId="31436" xr:uid="{E6371EA2-79DE-4B74-A19C-5BE1BDEBCE20}"/>
    <cellStyle name="Normal 8 2 2 4 4 3 4" xfId="22988" xr:uid="{34AEBCE7-9745-4DF2-A8BC-80F8038E987E}"/>
    <cellStyle name="Normal 8 2 2 4 4 4" xfId="10323" xr:uid="{283DDB0A-0B99-4E25-AD4C-92EDDF97DE98}"/>
    <cellStyle name="Normal 8 2 2 4 4 4 2" xfId="36498" xr:uid="{A8315615-4E33-446D-B047-D1358C1FF60C}"/>
    <cellStyle name="Normal 8 2 2 4 4 5" xfId="27218" xr:uid="{31B29CB4-F032-49DF-AFC4-1E9F3FBD17EB}"/>
    <cellStyle name="Normal 8 2 2 4 4 6" xfId="18771" xr:uid="{ADC75DD5-AA3C-40BC-AF86-75C672472842}"/>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EBC69B80-4EC6-4397-B623-625BAEADE2B6}"/>
    <cellStyle name="Normal 8 2 2 4 5 2 2 2 2" xfId="43273" xr:uid="{C61C8E8F-46B3-489B-A9B3-3DD5AB289224}"/>
    <cellStyle name="Normal 8 2 2 4 5 2 2 3" xfId="33994" xr:uid="{4F584C4C-80D5-4210-B859-36F4EBC495CD}"/>
    <cellStyle name="Normal 8 2 2 4 5 2 2 4" xfId="25546" xr:uid="{FB8FFE62-3348-45F5-8926-445B48F2D6C4}"/>
    <cellStyle name="Normal 8 2 2 4 5 2 3" xfId="12881" xr:uid="{F55B361F-9922-4131-B6F5-CD3EB1DFE304}"/>
    <cellStyle name="Normal 8 2 2 4 5 2 3 2" xfId="39056" xr:uid="{97C85B17-B7C4-4E53-9DAE-6AE216343283}"/>
    <cellStyle name="Normal 8 2 2 4 5 2 4" xfId="29776" xr:uid="{D51F69C6-8D5C-4EF6-85E4-156FEA40ADDC}"/>
    <cellStyle name="Normal 8 2 2 4 5 2 5" xfId="21329" xr:uid="{F1C0C50F-A110-40A7-8DED-7DAD2D81E4FF}"/>
    <cellStyle name="Normal 8 2 2 4 5 3" xfId="6504" xr:uid="{00000000-0005-0000-0000-00007D1C0000}"/>
    <cellStyle name="Normal 8 2 2 4 5 3 2" xfId="14954" xr:uid="{37D73D6B-215F-4979-848F-FACDF884559E}"/>
    <cellStyle name="Normal 8 2 2 4 5 3 2 2" xfId="41128" xr:uid="{29BA2AEA-9B37-486A-B1FF-3CDFAF1614F1}"/>
    <cellStyle name="Normal 8 2 2 4 5 3 3" xfId="31849" xr:uid="{5D90264F-7BD8-4A30-858C-778BB2B2577D}"/>
    <cellStyle name="Normal 8 2 2 4 5 3 4" xfId="23401" xr:uid="{846B242A-27A9-4CD2-B49D-07FBB902D125}"/>
    <cellStyle name="Normal 8 2 2 4 5 4" xfId="10736" xr:uid="{DA1B1645-4D49-4FBF-8FB2-7B3FC6F4BAF5}"/>
    <cellStyle name="Normal 8 2 2 4 5 4 2" xfId="36911" xr:uid="{C0B84305-A0EF-4830-8C53-9F02D617DA7C}"/>
    <cellStyle name="Normal 8 2 2 4 5 5" xfId="27631" xr:uid="{66F5B1DB-D4D3-4930-BCF8-00958B37845C}"/>
    <cellStyle name="Normal 8 2 2 4 5 6" xfId="19184" xr:uid="{A6172927-0A60-460A-95C1-5B02D0B4A261}"/>
    <cellStyle name="Normal 8 2 2 4 6" xfId="2634" xr:uid="{00000000-0005-0000-0000-00007E1C0000}"/>
    <cellStyle name="Normal 8 2 2 4 6 2" xfId="6917" xr:uid="{00000000-0005-0000-0000-00007F1C0000}"/>
    <cellStyle name="Normal 8 2 2 4 6 2 2" xfId="15367" xr:uid="{223CAD76-44B5-474F-9ADB-133A467282D6}"/>
    <cellStyle name="Normal 8 2 2 4 6 2 2 2" xfId="41541" xr:uid="{2E89006B-A6B0-499A-9A95-497AAD0880BB}"/>
    <cellStyle name="Normal 8 2 2 4 6 2 3" xfId="32262" xr:uid="{B2AA6659-1015-439A-8744-2824ECA5CCF1}"/>
    <cellStyle name="Normal 8 2 2 4 6 2 4" xfId="23814" xr:uid="{1E670137-E7BC-4E1E-A0B7-47412343D810}"/>
    <cellStyle name="Normal 8 2 2 4 6 3" xfId="11149" xr:uid="{2D807A07-141F-4116-B320-BD92DC2AA377}"/>
    <cellStyle name="Normal 8 2 2 4 6 3 2" xfId="37324" xr:uid="{4F738E89-F91E-4807-9D88-07960C350A1B}"/>
    <cellStyle name="Normal 8 2 2 4 6 4" xfId="28044" xr:uid="{FCEF1C30-057D-4A6E-9A08-C244423CAED4}"/>
    <cellStyle name="Normal 8 2 2 4 6 5" xfId="19597" xr:uid="{0C6ADBFE-527C-4DFD-9F35-3C8903328E0D}"/>
    <cellStyle name="Normal 8 2 2 4 7" xfId="4852" xr:uid="{00000000-0005-0000-0000-0000801C0000}"/>
    <cellStyle name="Normal 8 2 2 4 7 2" xfId="13302" xr:uid="{C95A7F77-CA2C-4114-AEC9-C89D4C42E95A}"/>
    <cellStyle name="Normal 8 2 2 4 7 2 2" xfId="39476" xr:uid="{A6DDD02E-02A2-472A-A7DE-41BD7CB5EC60}"/>
    <cellStyle name="Normal 8 2 2 4 7 3" xfId="30197" xr:uid="{8E0E626D-E970-4421-813A-721F4E5B7FC4}"/>
    <cellStyle name="Normal 8 2 2 4 7 4" xfId="21749" xr:uid="{ECF97A1E-FCB5-4B08-A458-6C7CDB30B092}"/>
    <cellStyle name="Normal 8 2 2 4 8" xfId="9084" xr:uid="{4A4C4D92-2C42-4152-910E-EBAD374C1A4B}"/>
    <cellStyle name="Normal 8 2 2 4 8 2" xfId="35259" xr:uid="{E6F47112-858D-49CB-8B0D-0A12D8D8F86E}"/>
    <cellStyle name="Normal 8 2 2 4 9" xfId="34426" xr:uid="{DD17AC5A-B441-4EF5-B640-D4702D53FF4B}"/>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531DA070-9351-47C7-88DB-7FD5AF5D2FF4}"/>
    <cellStyle name="Normal 8 2 2 5 2 2 2 2" xfId="42027" xr:uid="{60A43080-098F-4290-8069-A0C884921E86}"/>
    <cellStyle name="Normal 8 2 2 5 2 2 3" xfId="32748" xr:uid="{E4B881F1-1EA6-4940-98DE-35629E80EB11}"/>
    <cellStyle name="Normal 8 2 2 5 2 2 4" xfId="24300" xr:uid="{818F7C98-6F46-41F2-830F-C8EE07074C83}"/>
    <cellStyle name="Normal 8 2 2 5 2 3" xfId="11635" xr:uid="{DCCF27EB-17EF-4550-BA0C-8F46AC5CE3CD}"/>
    <cellStyle name="Normal 8 2 2 5 2 3 2" xfId="37810" xr:uid="{D90FF81F-D8C2-40C4-8387-FCD83069B56E}"/>
    <cellStyle name="Normal 8 2 2 5 2 4" xfId="28530" xr:uid="{C791AA62-0D41-46CD-977A-D9F099337107}"/>
    <cellStyle name="Normal 8 2 2 5 2 5" xfId="20083" xr:uid="{DB8899F2-505D-441B-87D0-23D01E418AF4}"/>
    <cellStyle name="Normal 8 2 2 5 3" xfId="5258" xr:uid="{00000000-0005-0000-0000-0000841C0000}"/>
    <cellStyle name="Normal 8 2 2 5 3 2" xfId="13708" xr:uid="{861826AC-7303-4838-BDF4-FD7377181F26}"/>
    <cellStyle name="Normal 8 2 2 5 3 2 2" xfId="39882" xr:uid="{455E3D73-3B14-47DB-A3C8-165C5E54BD5E}"/>
    <cellStyle name="Normal 8 2 2 5 3 3" xfId="30603" xr:uid="{A842E558-261F-4C04-AD21-F69BDDAB3E64}"/>
    <cellStyle name="Normal 8 2 2 5 3 4" xfId="22155" xr:uid="{699A2741-A832-47DA-8D18-7A8FC3AA2BE4}"/>
    <cellStyle name="Normal 8 2 2 5 4" xfId="9490" xr:uid="{E141B152-584D-41F5-B9CF-B0094C7FD2EE}"/>
    <cellStyle name="Normal 8 2 2 5 4 2" xfId="35665" xr:uid="{852535BD-F087-4661-A958-63A3A6404FDF}"/>
    <cellStyle name="Normal 8 2 2 5 5" xfId="34837" xr:uid="{805B81C9-3C07-480D-A50E-54289EA09F8F}"/>
    <cellStyle name="Normal 8 2 2 5 6" xfId="26385" xr:uid="{0D3D253D-041F-4EC3-9F7F-32A4A06DD957}"/>
    <cellStyle name="Normal 8 2 2 5 7" xfId="17938" xr:uid="{3BDFD493-086B-4587-9822-4DF9F80DD8AB}"/>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B0A5E947-E9EF-4C07-8A91-47C0BE3114BE}"/>
    <cellStyle name="Normal 8 2 2 6 2 2 2 2" xfId="42440" xr:uid="{9A75CDCE-12ED-445F-99A5-735858826AC6}"/>
    <cellStyle name="Normal 8 2 2 6 2 2 3" xfId="33161" xr:uid="{A4932D46-98DF-4036-93ED-2265A11C7A1C}"/>
    <cellStyle name="Normal 8 2 2 6 2 2 4" xfId="24713" xr:uid="{F7AC09C4-0EA6-42E3-9BCA-FBA2DE04CB57}"/>
    <cellStyle name="Normal 8 2 2 6 2 3" xfId="12048" xr:uid="{09F7C57D-AA2B-4A03-9110-6A05A26E1C55}"/>
    <cellStyle name="Normal 8 2 2 6 2 3 2" xfId="38223" xr:uid="{BF6A793E-ABF8-40B4-B385-3427BAB8D0B3}"/>
    <cellStyle name="Normal 8 2 2 6 2 4" xfId="28943" xr:uid="{E13088EF-4639-4E1E-9BA7-27555F01FCB3}"/>
    <cellStyle name="Normal 8 2 2 6 2 5" xfId="20496" xr:uid="{47F1D108-C77D-413D-A397-6173BB03D0C3}"/>
    <cellStyle name="Normal 8 2 2 6 3" xfId="5671" xr:uid="{00000000-0005-0000-0000-0000881C0000}"/>
    <cellStyle name="Normal 8 2 2 6 3 2" xfId="14121" xr:uid="{740BEA19-302A-4BDA-9B04-CC39F8A829A0}"/>
    <cellStyle name="Normal 8 2 2 6 3 2 2" xfId="40295" xr:uid="{FD065F6D-5748-4256-8758-4927D9B63CD9}"/>
    <cellStyle name="Normal 8 2 2 6 3 3" xfId="31016" xr:uid="{AA6E463A-F45B-41BD-BD29-31EFEC68B42F}"/>
    <cellStyle name="Normal 8 2 2 6 3 4" xfId="22568" xr:uid="{7B15F1DA-F645-480D-8AD1-55CC74C96111}"/>
    <cellStyle name="Normal 8 2 2 6 4" xfId="9903" xr:uid="{329D0197-2BC8-45A4-832D-DB8669C49E94}"/>
    <cellStyle name="Normal 8 2 2 6 4 2" xfId="36078" xr:uid="{227544EE-0404-4E07-8960-0EF22233AD3C}"/>
    <cellStyle name="Normal 8 2 2 6 5" xfId="26798" xr:uid="{46E7B5C7-AB61-434C-AFA2-FA6A1978865F}"/>
    <cellStyle name="Normal 8 2 2 6 6" xfId="18351" xr:uid="{1BA9A823-0A5A-484D-A3EE-D9A81B85F54F}"/>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66E7A170-B490-4266-888B-DA2EBE87CE24}"/>
    <cellStyle name="Normal 8 2 2 7 2 2 2 2" xfId="42853" xr:uid="{851BD012-05AB-465B-AFC4-EA8B83A0AA53}"/>
    <cellStyle name="Normal 8 2 2 7 2 2 3" xfId="33574" xr:uid="{75BB86C9-194E-4E6E-AAD1-651B950D9341}"/>
    <cellStyle name="Normal 8 2 2 7 2 2 4" xfId="25126" xr:uid="{3C145124-E752-448F-9A15-5303D4101514}"/>
    <cellStyle name="Normal 8 2 2 7 2 3" xfId="12461" xr:uid="{191DD6D6-C674-4D6B-81CF-18035BF21C2D}"/>
    <cellStyle name="Normal 8 2 2 7 2 3 2" xfId="38636" xr:uid="{BD15CF1F-F162-4043-A734-78348035D6CF}"/>
    <cellStyle name="Normal 8 2 2 7 2 4" xfId="29356" xr:uid="{7907C8D5-DA48-4651-A639-6149C3EE32AE}"/>
    <cellStyle name="Normal 8 2 2 7 2 5" xfId="20909" xr:uid="{C660480A-7FA3-4BCA-A482-76019803265A}"/>
    <cellStyle name="Normal 8 2 2 7 3" xfId="6084" xr:uid="{00000000-0005-0000-0000-00008C1C0000}"/>
    <cellStyle name="Normal 8 2 2 7 3 2" xfId="14534" xr:uid="{B1939182-AAC4-4CDF-A34A-1040990658A2}"/>
    <cellStyle name="Normal 8 2 2 7 3 2 2" xfId="40708" xr:uid="{1B710B4C-7B8C-4A16-A2E9-02A938C48D67}"/>
    <cellStyle name="Normal 8 2 2 7 3 3" xfId="31429" xr:uid="{656D78BB-E77E-4E6C-9D48-E82B231D4B25}"/>
    <cellStyle name="Normal 8 2 2 7 3 4" xfId="22981" xr:uid="{2C546801-B197-4CB2-811C-41D6A3BC0A3A}"/>
    <cellStyle name="Normal 8 2 2 7 4" xfId="10316" xr:uid="{AC01EC0E-57B2-41ED-9FBE-4DF375BFE8A8}"/>
    <cellStyle name="Normal 8 2 2 7 4 2" xfId="36491" xr:uid="{BFC8BA34-62AF-4CA4-988F-AF8BF57F4624}"/>
    <cellStyle name="Normal 8 2 2 7 5" xfId="27211" xr:uid="{0BD54D45-C7FF-44A5-9900-6BD1E6323E26}"/>
    <cellStyle name="Normal 8 2 2 7 6" xfId="18764" xr:uid="{3F0C0F48-AC0D-4670-AC0D-D65A24BFB14A}"/>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A3DE2E40-7E2A-4447-B628-3252BD462D22}"/>
    <cellStyle name="Normal 8 2 2 8 2 2 2 2" xfId="43266" xr:uid="{A6138F56-FCD2-4CF5-973B-A736D1F4887C}"/>
    <cellStyle name="Normal 8 2 2 8 2 2 3" xfId="33987" xr:uid="{2A121A52-6A32-4C57-B4CE-90B0C7883890}"/>
    <cellStyle name="Normal 8 2 2 8 2 2 4" xfId="25539" xr:uid="{A2D50F0D-A939-4292-842C-63C007AA3EDB}"/>
    <cellStyle name="Normal 8 2 2 8 2 3" xfId="12874" xr:uid="{6A41D44F-A32B-4C0B-A17A-E06711B4E1FA}"/>
    <cellStyle name="Normal 8 2 2 8 2 3 2" xfId="39049" xr:uid="{BDFB5814-AE75-498A-8E91-74EE4DD619AC}"/>
    <cellStyle name="Normal 8 2 2 8 2 4" xfId="29769" xr:uid="{C5B5FFA6-8AAE-4E01-90E3-C63CB45F984C}"/>
    <cellStyle name="Normal 8 2 2 8 2 5" xfId="21322" xr:uid="{AB9BD80C-32D8-4D76-929D-20D863958A06}"/>
    <cellStyle name="Normal 8 2 2 8 3" xfId="6497" xr:uid="{00000000-0005-0000-0000-0000901C0000}"/>
    <cellStyle name="Normal 8 2 2 8 3 2" xfId="14947" xr:uid="{682E25DE-2A1D-4086-9FD2-A401945E95C9}"/>
    <cellStyle name="Normal 8 2 2 8 3 2 2" xfId="41121" xr:uid="{EF132FF6-4E1E-418B-81D5-DD6AAE9C84EB}"/>
    <cellStyle name="Normal 8 2 2 8 3 3" xfId="31842" xr:uid="{431E4711-ADFC-45D5-9B79-644557D77606}"/>
    <cellStyle name="Normal 8 2 2 8 3 4" xfId="23394" xr:uid="{F44C06A1-B502-4236-A133-AF010BAC3D82}"/>
    <cellStyle name="Normal 8 2 2 8 4" xfId="10729" xr:uid="{1F2779F2-5321-4CB6-AB9B-EC3EA447A642}"/>
    <cellStyle name="Normal 8 2 2 8 4 2" xfId="36904" xr:uid="{2FE5D526-7066-456D-A143-62891F9FFD6A}"/>
    <cellStyle name="Normal 8 2 2 8 5" xfId="27624" xr:uid="{25D3BDDA-049D-4451-8138-774E722BEB0A}"/>
    <cellStyle name="Normal 8 2 2 8 6" xfId="19177" xr:uid="{19027B9E-6F81-4E50-A7CE-D525EFE5ED3C}"/>
    <cellStyle name="Normal 8 2 2 9" xfId="2627" xr:uid="{00000000-0005-0000-0000-0000911C0000}"/>
    <cellStyle name="Normal 8 2 2 9 2" xfId="6910" xr:uid="{00000000-0005-0000-0000-0000921C0000}"/>
    <cellStyle name="Normal 8 2 2 9 2 2" xfId="15360" xr:uid="{10AFCC2A-5A49-4038-B95A-EFF003BF4DCC}"/>
    <cellStyle name="Normal 8 2 2 9 2 2 2" xfId="41534" xr:uid="{3BAE7A7B-D910-4028-B1D7-151F3B5CF9F2}"/>
    <cellStyle name="Normal 8 2 2 9 2 3" xfId="32255" xr:uid="{ACE4A476-73E4-420C-8703-2A64C86ACDC1}"/>
    <cellStyle name="Normal 8 2 2 9 2 4" xfId="23807" xr:uid="{0AC1DCFD-D686-4E99-84D4-29DC4B0C941F}"/>
    <cellStyle name="Normal 8 2 2 9 3" xfId="11142" xr:uid="{B891EE36-FED2-46B1-BE00-22EDC61F792F}"/>
    <cellStyle name="Normal 8 2 2 9 3 2" xfId="37317" xr:uid="{5F6276CD-FC73-405E-B03A-B5158E95C774}"/>
    <cellStyle name="Normal 8 2 2 9 4" xfId="28037" xr:uid="{D2915074-7339-4A19-ADA3-0E969E94CE62}"/>
    <cellStyle name="Normal 8 2 2 9 5" xfId="19590" xr:uid="{D3FDC0A6-25A7-4AF5-A54D-0DCBCB469143}"/>
    <cellStyle name="Normal 8 2 3" xfId="488" xr:uid="{00000000-0005-0000-0000-0000931C0000}"/>
    <cellStyle name="Normal 8 2 3 10" xfId="9085" xr:uid="{66E6F4FE-8E3C-40CF-B884-1B954EF90616}"/>
    <cellStyle name="Normal 8 2 3 10 2" xfId="35260" xr:uid="{CD4B1E04-361F-45FD-BE1F-19ECE61F92F0}"/>
    <cellStyle name="Normal 8 2 3 11" xfId="34427" xr:uid="{47EBCC85-2E5A-470A-A61E-37590B074884}"/>
    <cellStyle name="Normal 8 2 3 12" xfId="25980" xr:uid="{384965A2-972C-4D26-86F2-6C4905F46DFB}"/>
    <cellStyle name="Normal 8 2 3 13" xfId="17533" xr:uid="{62B55EA2-379D-435A-BA8B-20BBB5730AC1}"/>
    <cellStyle name="Normal 8 2 3 2" xfId="489" xr:uid="{00000000-0005-0000-0000-0000941C0000}"/>
    <cellStyle name="Normal 8 2 3 2 10" xfId="34428" xr:uid="{E4A7D01D-E185-42C0-BE54-1F2846DF9840}"/>
    <cellStyle name="Normal 8 2 3 2 11" xfId="25981" xr:uid="{0C24C3D9-906C-48F3-B87C-86A0D381CA05}"/>
    <cellStyle name="Normal 8 2 3 2 12" xfId="17534" xr:uid="{63EA98AD-7E89-43C9-8E7D-E6EE6BA479C2}"/>
    <cellStyle name="Normal 8 2 3 2 2" xfId="490" xr:uid="{00000000-0005-0000-0000-0000951C0000}"/>
    <cellStyle name="Normal 8 2 3 2 2 10" xfId="25982" xr:uid="{CD9ED559-43EB-453F-860C-C801500DE0DC}"/>
    <cellStyle name="Normal 8 2 3 2 2 11" xfId="17535" xr:uid="{86FD6FB2-3417-4949-92D4-8C1F4FB64018}"/>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DFFE0898-DEBD-4F41-998F-690DF4D102D7}"/>
    <cellStyle name="Normal 8 2 3 2 2 2 2 2 2 2" xfId="42037" xr:uid="{672C9AED-A156-4181-81B3-78CE28E9707A}"/>
    <cellStyle name="Normal 8 2 3 2 2 2 2 2 3" xfId="32758" xr:uid="{C75C50DB-D5E7-4573-9D2E-53F99056C87E}"/>
    <cellStyle name="Normal 8 2 3 2 2 2 2 2 4" xfId="24310" xr:uid="{FA49F330-D297-4BB9-AB37-BB7F7DBFD3ED}"/>
    <cellStyle name="Normal 8 2 3 2 2 2 2 3" xfId="11645" xr:uid="{8B4AB774-7A96-49F1-A433-5A24E1F786C8}"/>
    <cellStyle name="Normal 8 2 3 2 2 2 2 3 2" xfId="37820" xr:uid="{219DB260-4B5B-4098-ABA7-4E723C6999B6}"/>
    <cellStyle name="Normal 8 2 3 2 2 2 2 4" xfId="28540" xr:uid="{BB5390FD-E43C-4627-9139-F9931E635845}"/>
    <cellStyle name="Normal 8 2 3 2 2 2 2 5" xfId="20093" xr:uid="{B04A9EAC-A1C5-4FB7-8EAA-51A069844256}"/>
    <cellStyle name="Normal 8 2 3 2 2 2 3" xfId="5268" xr:uid="{00000000-0005-0000-0000-0000991C0000}"/>
    <cellStyle name="Normal 8 2 3 2 2 2 3 2" xfId="13718" xr:uid="{A4F7B9DB-DFCC-4FB1-A414-4AD0FDB3FF95}"/>
    <cellStyle name="Normal 8 2 3 2 2 2 3 2 2" xfId="39892" xr:uid="{0B141831-6AB8-4E08-848B-EFFC34803B56}"/>
    <cellStyle name="Normal 8 2 3 2 2 2 3 3" xfId="30613" xr:uid="{BBB70088-E229-449A-BD40-C9FCCD6452FA}"/>
    <cellStyle name="Normal 8 2 3 2 2 2 3 4" xfId="22165" xr:uid="{5C37DD80-9E87-46F8-8D66-2943E2850C40}"/>
    <cellStyle name="Normal 8 2 3 2 2 2 4" xfId="9500" xr:uid="{0134AA4E-173F-4FEA-9250-699E6378CD42}"/>
    <cellStyle name="Normal 8 2 3 2 2 2 4 2" xfId="35675" xr:uid="{92479A8B-B691-4B3E-AB7A-E973332B5EED}"/>
    <cellStyle name="Normal 8 2 3 2 2 2 5" xfId="34847" xr:uid="{9A905008-7284-4A0D-87E7-A7CAA0ECCD24}"/>
    <cellStyle name="Normal 8 2 3 2 2 2 6" xfId="26395" xr:uid="{45BB4869-2F16-4D62-B6E8-7757D5D50F8D}"/>
    <cellStyle name="Normal 8 2 3 2 2 2 7" xfId="17948" xr:uid="{DEA9CEFC-B9AC-4E45-BA77-4C2079B0F5F3}"/>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20406958-D23E-4788-AA3A-4199A8855B74}"/>
    <cellStyle name="Normal 8 2 3 2 2 3 2 2 2 2" xfId="42450" xr:uid="{A433F8D6-99D8-493F-A7DD-90C151093F38}"/>
    <cellStyle name="Normal 8 2 3 2 2 3 2 2 3" xfId="33171" xr:uid="{F37B6F76-C8A4-4C7C-B504-9E2F51F2B859}"/>
    <cellStyle name="Normal 8 2 3 2 2 3 2 2 4" xfId="24723" xr:uid="{4892357E-28B4-4995-ACD5-9BD3BE802213}"/>
    <cellStyle name="Normal 8 2 3 2 2 3 2 3" xfId="12058" xr:uid="{D22F9A11-BD79-461C-B97C-C0FFEB13AEB2}"/>
    <cellStyle name="Normal 8 2 3 2 2 3 2 3 2" xfId="38233" xr:uid="{0A6CA156-D230-4E45-B6D8-2CBD79C841DD}"/>
    <cellStyle name="Normal 8 2 3 2 2 3 2 4" xfId="28953" xr:uid="{E5CF7299-A1ED-4261-862C-4B267FC7F590}"/>
    <cellStyle name="Normal 8 2 3 2 2 3 2 5" xfId="20506" xr:uid="{8C87067B-285A-4C4A-9167-E3D67FF04AF6}"/>
    <cellStyle name="Normal 8 2 3 2 2 3 3" xfId="5681" xr:uid="{00000000-0005-0000-0000-00009D1C0000}"/>
    <cellStyle name="Normal 8 2 3 2 2 3 3 2" xfId="14131" xr:uid="{F6F9AF24-074E-45A1-B3BB-63A0DD0270F4}"/>
    <cellStyle name="Normal 8 2 3 2 2 3 3 2 2" xfId="40305" xr:uid="{C3B71CAB-B543-4D08-8B4C-A69859A5E4E8}"/>
    <cellStyle name="Normal 8 2 3 2 2 3 3 3" xfId="31026" xr:uid="{4CE8C086-27AC-4E2F-BA88-4B6253431F80}"/>
    <cellStyle name="Normal 8 2 3 2 2 3 3 4" xfId="22578" xr:uid="{4086D58E-A4FD-4042-8CC0-932CEEC1F1FA}"/>
    <cellStyle name="Normal 8 2 3 2 2 3 4" xfId="9913" xr:uid="{2AB5C6EA-4597-48E6-AA38-AE536CD3B5E7}"/>
    <cellStyle name="Normal 8 2 3 2 2 3 4 2" xfId="36088" xr:uid="{E34747AA-F143-497A-8A1C-331761378108}"/>
    <cellStyle name="Normal 8 2 3 2 2 3 5" xfId="26808" xr:uid="{527401B2-E0B6-49D4-95AF-80030C54C85B}"/>
    <cellStyle name="Normal 8 2 3 2 2 3 6" xfId="18361" xr:uid="{39B8ACF4-57EB-48CD-9E2E-C8125B96208D}"/>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0A5F73F0-E24B-4753-86F0-26AA283505F1}"/>
    <cellStyle name="Normal 8 2 3 2 2 4 2 2 2 2" xfId="42863" xr:uid="{64091FA4-9965-4371-B0E2-A3788CE7BC1A}"/>
    <cellStyle name="Normal 8 2 3 2 2 4 2 2 3" xfId="33584" xr:uid="{9B2DDCF3-692D-4966-AA47-6AE68B910646}"/>
    <cellStyle name="Normal 8 2 3 2 2 4 2 2 4" xfId="25136" xr:uid="{45DE7277-0D86-4B46-BD7E-2D72C343FF72}"/>
    <cellStyle name="Normal 8 2 3 2 2 4 2 3" xfId="12471" xr:uid="{D1D8F97B-5AC5-4DE8-B026-71F40D5612D9}"/>
    <cellStyle name="Normal 8 2 3 2 2 4 2 3 2" xfId="38646" xr:uid="{4B508D1C-A675-4359-AF44-4DB2630F09A7}"/>
    <cellStyle name="Normal 8 2 3 2 2 4 2 4" xfId="29366" xr:uid="{C5EBEBF2-B2B1-4CBA-8408-14058B7AA8D4}"/>
    <cellStyle name="Normal 8 2 3 2 2 4 2 5" xfId="20919" xr:uid="{D5E16962-0566-40DD-8633-C2943DED9CF1}"/>
    <cellStyle name="Normal 8 2 3 2 2 4 3" xfId="6094" xr:uid="{00000000-0005-0000-0000-0000A11C0000}"/>
    <cellStyle name="Normal 8 2 3 2 2 4 3 2" xfId="14544" xr:uid="{E80F29A8-0C4C-4660-8026-3AD06849C23E}"/>
    <cellStyle name="Normal 8 2 3 2 2 4 3 2 2" xfId="40718" xr:uid="{7041ED24-340B-4CC8-8C45-2A5CDEECF8C5}"/>
    <cellStyle name="Normal 8 2 3 2 2 4 3 3" xfId="31439" xr:uid="{EDCFB850-4AAC-4E62-B079-550A2A28B55B}"/>
    <cellStyle name="Normal 8 2 3 2 2 4 3 4" xfId="22991" xr:uid="{43F86E23-00EA-470E-AC53-1EAC202CDA25}"/>
    <cellStyle name="Normal 8 2 3 2 2 4 4" xfId="10326" xr:uid="{FDE1239E-702E-47D1-B03E-50E19AC09E56}"/>
    <cellStyle name="Normal 8 2 3 2 2 4 4 2" xfId="36501" xr:uid="{3D7D396E-4C7E-475D-8E3E-DEAC83AA31F1}"/>
    <cellStyle name="Normal 8 2 3 2 2 4 5" xfId="27221" xr:uid="{A20C4D83-F3BD-40EF-A0A3-00A4E231DB7A}"/>
    <cellStyle name="Normal 8 2 3 2 2 4 6" xfId="18774" xr:uid="{E8D98528-151D-48CC-82BF-BA1AFDA4BD5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AB261C3F-5D89-49F1-80C2-E80E9EBC914E}"/>
    <cellStyle name="Normal 8 2 3 2 2 5 2 2 2 2" xfId="43276" xr:uid="{3B9FA3B5-CAFD-4D51-9D90-04DB13344333}"/>
    <cellStyle name="Normal 8 2 3 2 2 5 2 2 3" xfId="33997" xr:uid="{0708AEC5-483E-4CE5-A503-4B23BC9D109E}"/>
    <cellStyle name="Normal 8 2 3 2 2 5 2 2 4" xfId="25549" xr:uid="{F49415E8-9A6F-42E3-B55A-CF84BC35B5E3}"/>
    <cellStyle name="Normal 8 2 3 2 2 5 2 3" xfId="12884" xr:uid="{44A9A157-F98A-4DDC-8903-B888AC6CB0B1}"/>
    <cellStyle name="Normal 8 2 3 2 2 5 2 3 2" xfId="39059" xr:uid="{E73C45C9-780F-46EB-ABBF-E3EA02048446}"/>
    <cellStyle name="Normal 8 2 3 2 2 5 2 4" xfId="29779" xr:uid="{2458ECBD-0AB6-49C0-9B77-AB2D1055DC2B}"/>
    <cellStyle name="Normal 8 2 3 2 2 5 2 5" xfId="21332" xr:uid="{C910EEB8-7036-47B2-AB1F-29FD0D405731}"/>
    <cellStyle name="Normal 8 2 3 2 2 5 3" xfId="6507" xr:uid="{00000000-0005-0000-0000-0000A51C0000}"/>
    <cellStyle name="Normal 8 2 3 2 2 5 3 2" xfId="14957" xr:uid="{D36FDFC7-5D99-4F00-A1DA-4BED7B2C238D}"/>
    <cellStyle name="Normal 8 2 3 2 2 5 3 2 2" xfId="41131" xr:uid="{42314A63-08FC-43E3-93E8-5FB5AECE9D93}"/>
    <cellStyle name="Normal 8 2 3 2 2 5 3 3" xfId="31852" xr:uid="{6940723E-E79F-415B-B510-83780BD32747}"/>
    <cellStyle name="Normal 8 2 3 2 2 5 3 4" xfId="23404" xr:uid="{FB114524-38E6-47FF-875F-40F29D14F496}"/>
    <cellStyle name="Normal 8 2 3 2 2 5 4" xfId="10739" xr:uid="{89312C51-D2FA-4329-89AD-30B631937D47}"/>
    <cellStyle name="Normal 8 2 3 2 2 5 4 2" xfId="36914" xr:uid="{B9E4451F-F60E-4D47-98F4-8EA4F9E61CC1}"/>
    <cellStyle name="Normal 8 2 3 2 2 5 5" xfId="27634" xr:uid="{76782791-4636-4FAF-ADFD-B1CC7262CD92}"/>
    <cellStyle name="Normal 8 2 3 2 2 5 6" xfId="19187" xr:uid="{3680B3D4-E8B1-48D3-8A7D-899FB7A6B862}"/>
    <cellStyle name="Normal 8 2 3 2 2 6" xfId="2637" xr:uid="{00000000-0005-0000-0000-0000A61C0000}"/>
    <cellStyle name="Normal 8 2 3 2 2 6 2" xfId="6920" xr:uid="{00000000-0005-0000-0000-0000A71C0000}"/>
    <cellStyle name="Normal 8 2 3 2 2 6 2 2" xfId="15370" xr:uid="{7050C6DB-6503-4EF0-89F3-06D28BEAD502}"/>
    <cellStyle name="Normal 8 2 3 2 2 6 2 2 2" xfId="41544" xr:uid="{D8843DBE-DBB9-458C-8E4B-260F25FFD4C7}"/>
    <cellStyle name="Normal 8 2 3 2 2 6 2 3" xfId="32265" xr:uid="{024DD4A4-A78A-4635-B0B8-14E8E821626D}"/>
    <cellStyle name="Normal 8 2 3 2 2 6 2 4" xfId="23817" xr:uid="{8ACA95A5-FDC7-4E06-9D27-E0C8A2BC8383}"/>
    <cellStyle name="Normal 8 2 3 2 2 6 3" xfId="11152" xr:uid="{DA782AE9-410F-4CC3-BF1B-DAFB55CCE446}"/>
    <cellStyle name="Normal 8 2 3 2 2 6 3 2" xfId="37327" xr:uid="{4A613169-10FE-4953-B838-85B735FB122C}"/>
    <cellStyle name="Normal 8 2 3 2 2 6 4" xfId="28047" xr:uid="{8F6D13C0-8619-49FE-A40E-96E2BEC2CE72}"/>
    <cellStyle name="Normal 8 2 3 2 2 6 5" xfId="19600" xr:uid="{7BDE2451-C8C8-415D-8142-D0A6D7FCD66E}"/>
    <cellStyle name="Normal 8 2 3 2 2 7" xfId="4855" xr:uid="{00000000-0005-0000-0000-0000A81C0000}"/>
    <cellStyle name="Normal 8 2 3 2 2 7 2" xfId="13305" xr:uid="{1F82168B-C5B6-4910-AA6A-2A2DAF4A2E72}"/>
    <cellStyle name="Normal 8 2 3 2 2 7 2 2" xfId="39479" xr:uid="{19B23D27-5036-4A9A-AAE5-78AF476A20D5}"/>
    <cellStyle name="Normal 8 2 3 2 2 7 3" xfId="30200" xr:uid="{897FCC8F-E0D7-4284-896C-59FC141B6077}"/>
    <cellStyle name="Normal 8 2 3 2 2 7 4" xfId="21752" xr:uid="{560131DE-2008-414D-9BCD-1D982269B411}"/>
    <cellStyle name="Normal 8 2 3 2 2 8" xfId="9087" xr:uid="{0F3ACACC-0CB0-49B8-85DE-93E01DE43B5B}"/>
    <cellStyle name="Normal 8 2 3 2 2 8 2" xfId="35262" xr:uid="{998FD54C-9B9F-444C-980D-40B7D419D72D}"/>
    <cellStyle name="Normal 8 2 3 2 2 9" xfId="34429" xr:uid="{B1170352-F85B-45F0-A88A-7E2893FAAB86}"/>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B364520F-E258-481D-86B6-79363E76E698}"/>
    <cellStyle name="Normal 8 2 3 2 3 2 2 2 2" xfId="42036" xr:uid="{36D9005E-279C-4668-9F53-002E5A7D0AF5}"/>
    <cellStyle name="Normal 8 2 3 2 3 2 2 3" xfId="32757" xr:uid="{7B1500C1-0E81-4AFC-8B0E-12B762C1C7EA}"/>
    <cellStyle name="Normal 8 2 3 2 3 2 2 4" xfId="24309" xr:uid="{2FBE47D8-A420-40B0-B2A0-DFEC70B8D718}"/>
    <cellStyle name="Normal 8 2 3 2 3 2 3" xfId="11644" xr:uid="{441EF996-4134-4175-AEFB-8539526F5D4C}"/>
    <cellStyle name="Normal 8 2 3 2 3 2 3 2" xfId="37819" xr:uid="{39E6FBF4-AD4F-4B96-856A-2F6D488869FC}"/>
    <cellStyle name="Normal 8 2 3 2 3 2 4" xfId="28539" xr:uid="{B44C2504-0539-47AF-8006-CC9F4D26062B}"/>
    <cellStyle name="Normal 8 2 3 2 3 2 5" xfId="20092" xr:uid="{8CA9D6C8-A99E-48CA-8430-43267661D8FF}"/>
    <cellStyle name="Normal 8 2 3 2 3 3" xfId="5267" xr:uid="{00000000-0005-0000-0000-0000AC1C0000}"/>
    <cellStyle name="Normal 8 2 3 2 3 3 2" xfId="13717" xr:uid="{44668523-3E61-4769-AA1C-0FE4A2A6C74F}"/>
    <cellStyle name="Normal 8 2 3 2 3 3 2 2" xfId="39891" xr:uid="{1FB34A37-E098-40BA-B9AD-DF65B6E6D04A}"/>
    <cellStyle name="Normal 8 2 3 2 3 3 3" xfId="30612" xr:uid="{9970726D-EB36-4462-9AFD-22E8FC1E04E9}"/>
    <cellStyle name="Normal 8 2 3 2 3 3 4" xfId="22164" xr:uid="{FD643244-8AE3-44B5-B83B-49608665D1EA}"/>
    <cellStyle name="Normal 8 2 3 2 3 4" xfId="9499" xr:uid="{777333EC-0C39-451F-BA3A-85EB96FBDB58}"/>
    <cellStyle name="Normal 8 2 3 2 3 4 2" xfId="35674" xr:uid="{C6B7E3EE-AC70-4993-B7F4-158404496E70}"/>
    <cellStyle name="Normal 8 2 3 2 3 5" xfId="34846" xr:uid="{479C4713-61EF-4AF6-9AA2-A7820CD22571}"/>
    <cellStyle name="Normal 8 2 3 2 3 6" xfId="26394" xr:uid="{2C026A9D-F473-4099-84C2-214F36D1FACB}"/>
    <cellStyle name="Normal 8 2 3 2 3 7" xfId="17947" xr:uid="{AB6D6B10-0709-48E0-8BF3-89136C023094}"/>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0186F11E-CA5E-409C-8373-18DAC8944C0B}"/>
    <cellStyle name="Normal 8 2 3 2 4 2 2 2 2" xfId="42449" xr:uid="{6A72B9AE-AE53-4E27-BE12-63838EDD61EF}"/>
    <cellStyle name="Normal 8 2 3 2 4 2 2 3" xfId="33170" xr:uid="{6905A01A-6942-45DF-96E8-F6AAFFE83BEA}"/>
    <cellStyle name="Normal 8 2 3 2 4 2 2 4" xfId="24722" xr:uid="{92ECE40B-17F0-4B76-9B32-1C28BC22F03E}"/>
    <cellStyle name="Normal 8 2 3 2 4 2 3" xfId="12057" xr:uid="{A5055967-29F5-4836-AE03-7F7067C9F2DA}"/>
    <cellStyle name="Normal 8 2 3 2 4 2 3 2" xfId="38232" xr:uid="{7FB955AD-AFCF-4CFA-A758-8F27C68EAE4F}"/>
    <cellStyle name="Normal 8 2 3 2 4 2 4" xfId="28952" xr:uid="{34A09C14-0676-44F2-B20D-E430A6A30836}"/>
    <cellStyle name="Normal 8 2 3 2 4 2 5" xfId="20505" xr:uid="{E9AC24D6-A1DD-4246-880B-3985301C5E3C}"/>
    <cellStyle name="Normal 8 2 3 2 4 3" xfId="5680" xr:uid="{00000000-0005-0000-0000-0000B01C0000}"/>
    <cellStyle name="Normal 8 2 3 2 4 3 2" xfId="14130" xr:uid="{3D89F02C-D572-47EA-A5F8-47CE89EBF8B7}"/>
    <cellStyle name="Normal 8 2 3 2 4 3 2 2" xfId="40304" xr:uid="{766E08F1-F4C7-4D0E-9D41-2536400507BB}"/>
    <cellStyle name="Normal 8 2 3 2 4 3 3" xfId="31025" xr:uid="{B540C90E-CABA-4442-967B-BF5D956A909A}"/>
    <cellStyle name="Normal 8 2 3 2 4 3 4" xfId="22577" xr:uid="{7A466DDF-4E32-4CA4-BA98-8C229A0AE951}"/>
    <cellStyle name="Normal 8 2 3 2 4 4" xfId="9912" xr:uid="{78FFB57D-4CF7-42EE-BEEA-22822B27626B}"/>
    <cellStyle name="Normal 8 2 3 2 4 4 2" xfId="36087" xr:uid="{6D3C82B3-2E74-4928-AD91-BDB8D6B7B893}"/>
    <cellStyle name="Normal 8 2 3 2 4 5" xfId="26807" xr:uid="{066A74E9-59D9-41F0-A768-589BEE150554}"/>
    <cellStyle name="Normal 8 2 3 2 4 6" xfId="18360" xr:uid="{9C641C3C-C384-45F4-A67F-2231A875AFB6}"/>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1B66FD24-7C5C-4D0A-ABF2-B8F1C9B122F6}"/>
    <cellStyle name="Normal 8 2 3 2 5 2 2 2 2" xfId="42862" xr:uid="{00E1AB23-0943-4274-BFE3-93C1136DC380}"/>
    <cellStyle name="Normal 8 2 3 2 5 2 2 3" xfId="33583" xr:uid="{EF45EBA7-6ED5-4D21-8B8E-919D9A24565B}"/>
    <cellStyle name="Normal 8 2 3 2 5 2 2 4" xfId="25135" xr:uid="{F4D64713-656B-44B5-9DAD-F56A61B7060D}"/>
    <cellStyle name="Normal 8 2 3 2 5 2 3" xfId="12470" xr:uid="{0D918730-E89A-4380-A9DD-A0B3750400EF}"/>
    <cellStyle name="Normal 8 2 3 2 5 2 3 2" xfId="38645" xr:uid="{375755D0-1B9C-44B4-AF25-D8517974189E}"/>
    <cellStyle name="Normal 8 2 3 2 5 2 4" xfId="29365" xr:uid="{971EF09C-9E6C-4782-BE9D-F663DB631623}"/>
    <cellStyle name="Normal 8 2 3 2 5 2 5" xfId="20918" xr:uid="{91F4AC50-0468-437E-92BE-6C3E9B0EE4B5}"/>
    <cellStyle name="Normal 8 2 3 2 5 3" xfId="6093" xr:uid="{00000000-0005-0000-0000-0000B41C0000}"/>
    <cellStyle name="Normal 8 2 3 2 5 3 2" xfId="14543" xr:uid="{2BB0D4C5-3C67-43B8-AA50-B91B3C577FF4}"/>
    <cellStyle name="Normal 8 2 3 2 5 3 2 2" xfId="40717" xr:uid="{20AFCDDD-2A75-47A4-9A86-CC05E9B60574}"/>
    <cellStyle name="Normal 8 2 3 2 5 3 3" xfId="31438" xr:uid="{8812F011-2869-42E3-AAFC-A3B5D8BB8C3A}"/>
    <cellStyle name="Normal 8 2 3 2 5 3 4" xfId="22990" xr:uid="{B2FB0E78-7458-4175-A2C5-21B5FE5BC3F0}"/>
    <cellStyle name="Normal 8 2 3 2 5 4" xfId="10325" xr:uid="{9DA501F3-4E80-48DE-B693-5CB86C3A7908}"/>
    <cellStyle name="Normal 8 2 3 2 5 4 2" xfId="36500" xr:uid="{ED595395-80E1-4FDA-8115-579E35209374}"/>
    <cellStyle name="Normal 8 2 3 2 5 5" xfId="27220" xr:uid="{E5FCC4A0-5E64-40B2-AF07-65ACD95068FF}"/>
    <cellStyle name="Normal 8 2 3 2 5 6" xfId="18773" xr:uid="{1E2C1A2F-C89F-406A-9133-BBEE8F44403F}"/>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5C9D2B61-6F4F-4468-8368-478E2E3DB4BC}"/>
    <cellStyle name="Normal 8 2 3 2 6 2 2 2 2" xfId="43275" xr:uid="{D32A0AE6-C358-40DE-8280-791A40558ED0}"/>
    <cellStyle name="Normal 8 2 3 2 6 2 2 3" xfId="33996" xr:uid="{A567DAA4-C9FE-4BBE-BD71-13EC3250AAE8}"/>
    <cellStyle name="Normal 8 2 3 2 6 2 2 4" xfId="25548" xr:uid="{2DF1DF68-E987-4EC4-8253-772930479A7F}"/>
    <cellStyle name="Normal 8 2 3 2 6 2 3" xfId="12883" xr:uid="{20A59163-357B-4631-B0DB-E09D4F1D7D7A}"/>
    <cellStyle name="Normal 8 2 3 2 6 2 3 2" xfId="39058" xr:uid="{DD2E53A0-51B8-44A8-AAB8-49F7B174DE2E}"/>
    <cellStyle name="Normal 8 2 3 2 6 2 4" xfId="29778" xr:uid="{477B5E26-6F06-465B-A6FF-FC934E38D36E}"/>
    <cellStyle name="Normal 8 2 3 2 6 2 5" xfId="21331" xr:uid="{646A64AE-83BC-4187-B486-D7EFAE270A45}"/>
    <cellStyle name="Normal 8 2 3 2 6 3" xfId="6506" xr:uid="{00000000-0005-0000-0000-0000B81C0000}"/>
    <cellStyle name="Normal 8 2 3 2 6 3 2" xfId="14956" xr:uid="{0A3ED30D-4561-40EA-8922-33027411641C}"/>
    <cellStyle name="Normal 8 2 3 2 6 3 2 2" xfId="41130" xr:uid="{C323034C-5D48-412A-93FE-71F54B38D198}"/>
    <cellStyle name="Normal 8 2 3 2 6 3 3" xfId="31851" xr:uid="{9D0B4C98-E863-472A-B90B-17BCD367085C}"/>
    <cellStyle name="Normal 8 2 3 2 6 3 4" xfId="23403" xr:uid="{1252AF60-BBAF-4CE9-A67B-D9C878050F6D}"/>
    <cellStyle name="Normal 8 2 3 2 6 4" xfId="10738" xr:uid="{63701AF2-BBC8-4CCE-ACB9-6713C6204BE8}"/>
    <cellStyle name="Normal 8 2 3 2 6 4 2" xfId="36913" xr:uid="{0C55C99C-C596-4DFC-A0B4-CEE8A22B4379}"/>
    <cellStyle name="Normal 8 2 3 2 6 5" xfId="27633" xr:uid="{56E3D024-9A6D-4785-935A-BB95201AD123}"/>
    <cellStyle name="Normal 8 2 3 2 6 6" xfId="19186" xr:uid="{D4408A0C-D955-4387-B1CE-C104879D1FD2}"/>
    <cellStyle name="Normal 8 2 3 2 7" xfId="2636" xr:uid="{00000000-0005-0000-0000-0000B91C0000}"/>
    <cellStyle name="Normal 8 2 3 2 7 2" xfId="6919" xr:uid="{00000000-0005-0000-0000-0000BA1C0000}"/>
    <cellStyle name="Normal 8 2 3 2 7 2 2" xfId="15369" xr:uid="{4B6CC556-853E-4177-87AA-CD33ED58D451}"/>
    <cellStyle name="Normal 8 2 3 2 7 2 2 2" xfId="41543" xr:uid="{7764DAFE-9C3E-4DCF-B06E-C6D05C5F536D}"/>
    <cellStyle name="Normal 8 2 3 2 7 2 3" xfId="32264" xr:uid="{93ADD079-2C67-4975-9352-CF7D2B0B4D11}"/>
    <cellStyle name="Normal 8 2 3 2 7 2 4" xfId="23816" xr:uid="{BD56F2D5-FF24-4203-9E70-CBDA56E91E81}"/>
    <cellStyle name="Normal 8 2 3 2 7 3" xfId="11151" xr:uid="{0BAB50D8-B117-4E0E-98AD-8A38953B86A5}"/>
    <cellStyle name="Normal 8 2 3 2 7 3 2" xfId="37326" xr:uid="{5C66ADF8-49B5-4DCC-8A9B-D8850FA1D0F5}"/>
    <cellStyle name="Normal 8 2 3 2 7 4" xfId="28046" xr:uid="{90A84287-9CC2-4D0B-8CD5-0AF3FEF88EEC}"/>
    <cellStyle name="Normal 8 2 3 2 7 5" xfId="19599" xr:uid="{11B96AC4-397A-4853-B509-39DA63EF955E}"/>
    <cellStyle name="Normal 8 2 3 2 8" xfId="4854" xr:uid="{00000000-0005-0000-0000-0000BB1C0000}"/>
    <cellStyle name="Normal 8 2 3 2 8 2" xfId="13304" xr:uid="{BC933C2A-2D96-4525-A029-6CCAAB10E326}"/>
    <cellStyle name="Normal 8 2 3 2 8 2 2" xfId="39478" xr:uid="{DAE6C50B-4020-431C-B3BC-366B1AEDEBAC}"/>
    <cellStyle name="Normal 8 2 3 2 8 3" xfId="30199" xr:uid="{34A83F7B-29C6-451C-8F0E-3A035A01FD9B}"/>
    <cellStyle name="Normal 8 2 3 2 8 4" xfId="21751" xr:uid="{E3FD3133-EFDC-4A2F-BE9D-2343005E4E0D}"/>
    <cellStyle name="Normal 8 2 3 2 9" xfId="9086" xr:uid="{F35CF393-5F29-46D2-98A8-A79ACF52A5B3}"/>
    <cellStyle name="Normal 8 2 3 2 9 2" xfId="35261" xr:uid="{73171AD8-D052-4A4E-B62F-68A72E6BFFB7}"/>
    <cellStyle name="Normal 8 2 3 3" xfId="491" xr:uid="{00000000-0005-0000-0000-0000BC1C0000}"/>
    <cellStyle name="Normal 8 2 3 3 10" xfId="25983" xr:uid="{407D73DC-84E7-4775-AF7A-6E8BD81E2B21}"/>
    <cellStyle name="Normal 8 2 3 3 11" xfId="17536" xr:uid="{E3DA5FA5-0E1F-4E7D-B053-2FAA77001FAB}"/>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3454D077-37AF-4A48-A269-6098E2C4ED7D}"/>
    <cellStyle name="Normal 8 2 3 3 2 2 2 2 2" xfId="42038" xr:uid="{6C782CF3-C3D9-40D3-8415-B13D226FA22A}"/>
    <cellStyle name="Normal 8 2 3 3 2 2 2 3" xfId="32759" xr:uid="{75014309-B7D3-4633-B63E-A743EE143D42}"/>
    <cellStyle name="Normal 8 2 3 3 2 2 2 4" xfId="24311" xr:uid="{7932D6EC-534A-4E4C-8CCB-B117BAB2E8EE}"/>
    <cellStyle name="Normal 8 2 3 3 2 2 3" xfId="11646" xr:uid="{C2C3C5A0-6214-4B84-9516-C9E9EDE036C7}"/>
    <cellStyle name="Normal 8 2 3 3 2 2 3 2" xfId="37821" xr:uid="{A6027DA3-A6A4-47B9-8899-960409DE8AC5}"/>
    <cellStyle name="Normal 8 2 3 3 2 2 4" xfId="28541" xr:uid="{6C445903-A37D-4836-80DD-A907611F75DF}"/>
    <cellStyle name="Normal 8 2 3 3 2 2 5" xfId="20094" xr:uid="{E72D08E4-DFB4-46FF-A156-4123567DEB47}"/>
    <cellStyle name="Normal 8 2 3 3 2 3" xfId="5269" xr:uid="{00000000-0005-0000-0000-0000C01C0000}"/>
    <cellStyle name="Normal 8 2 3 3 2 3 2" xfId="13719" xr:uid="{0C09FAA2-5940-4564-ACB9-9A99B447CD21}"/>
    <cellStyle name="Normal 8 2 3 3 2 3 2 2" xfId="39893" xr:uid="{3E07AA3F-CCBB-4BD0-85FA-4FF219C452F8}"/>
    <cellStyle name="Normal 8 2 3 3 2 3 3" xfId="30614" xr:uid="{3B468129-CF72-4593-AA25-10B7490BC48E}"/>
    <cellStyle name="Normal 8 2 3 3 2 3 4" xfId="22166" xr:uid="{6354EDEB-C030-4C10-8DD9-28424FE1F5FC}"/>
    <cellStyle name="Normal 8 2 3 3 2 4" xfId="9501" xr:uid="{C4242D83-BEAB-41F5-848B-5743993648B0}"/>
    <cellStyle name="Normal 8 2 3 3 2 4 2" xfId="35676" xr:uid="{5A87047A-887B-4E08-B402-6BB02ED75FD7}"/>
    <cellStyle name="Normal 8 2 3 3 2 5" xfId="34848" xr:uid="{F522F9DB-A4D4-4975-9DB8-89AFBEA6FDFF}"/>
    <cellStyle name="Normal 8 2 3 3 2 6" xfId="26396" xr:uid="{FF2F2926-3C6D-4FEB-BFE2-83AA0951A5EB}"/>
    <cellStyle name="Normal 8 2 3 3 2 7" xfId="17949" xr:uid="{2EFCFECB-2362-4D55-892F-6FC7E15FB492}"/>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73F9AE77-FDF1-4A49-8ED9-4485F73E5C1B}"/>
    <cellStyle name="Normal 8 2 3 3 3 2 2 2 2" xfId="42451" xr:uid="{B973C3D1-E676-47BB-A801-45F32DEF403C}"/>
    <cellStyle name="Normal 8 2 3 3 3 2 2 3" xfId="33172" xr:uid="{6E69EA86-2327-4A8D-A3E7-F400B6702226}"/>
    <cellStyle name="Normal 8 2 3 3 3 2 2 4" xfId="24724" xr:uid="{01DD0D5A-F53A-406D-B923-FF898D4CD895}"/>
    <cellStyle name="Normal 8 2 3 3 3 2 3" xfId="12059" xr:uid="{3E9B47E7-30B1-4374-9561-3877EAA9DE14}"/>
    <cellStyle name="Normal 8 2 3 3 3 2 3 2" xfId="38234" xr:uid="{E7F293B2-F477-4EB2-B30D-41D7BBD09295}"/>
    <cellStyle name="Normal 8 2 3 3 3 2 4" xfId="28954" xr:uid="{DB8C645C-B941-4F7E-BC7D-98C445DC3883}"/>
    <cellStyle name="Normal 8 2 3 3 3 2 5" xfId="20507" xr:uid="{D6CDBBC5-D140-4EC4-8C9B-DA0B2B68A71F}"/>
    <cellStyle name="Normal 8 2 3 3 3 3" xfId="5682" xr:uid="{00000000-0005-0000-0000-0000C41C0000}"/>
    <cellStyle name="Normal 8 2 3 3 3 3 2" xfId="14132" xr:uid="{34EBE303-550B-4CE3-990D-F931A2B6D6B7}"/>
    <cellStyle name="Normal 8 2 3 3 3 3 2 2" xfId="40306" xr:uid="{2F457FED-A420-4FB4-BA59-6920E2C256A4}"/>
    <cellStyle name="Normal 8 2 3 3 3 3 3" xfId="31027" xr:uid="{666A924D-F662-4A03-9F12-84B47FD7B8EC}"/>
    <cellStyle name="Normal 8 2 3 3 3 3 4" xfId="22579" xr:uid="{72CB163E-46B3-42DE-8E3B-F09A63886082}"/>
    <cellStyle name="Normal 8 2 3 3 3 4" xfId="9914" xr:uid="{E007B596-04A6-4B5C-A0EB-303E1D241F8B}"/>
    <cellStyle name="Normal 8 2 3 3 3 4 2" xfId="36089" xr:uid="{AD8F0BFD-17F4-49C2-9DF3-3A859221C9A2}"/>
    <cellStyle name="Normal 8 2 3 3 3 5" xfId="26809" xr:uid="{6C4FEC9B-832D-49F6-8BF0-4EAB755279B1}"/>
    <cellStyle name="Normal 8 2 3 3 3 6" xfId="18362" xr:uid="{0C0821AA-4EE0-4DF6-AD7C-3FE54C6C094B}"/>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99F66D90-7B29-402D-9C47-B922A183B185}"/>
    <cellStyle name="Normal 8 2 3 3 4 2 2 2 2" xfId="42864" xr:uid="{FE27B85C-1F94-48E8-A79E-7CECB076465B}"/>
    <cellStyle name="Normal 8 2 3 3 4 2 2 3" xfId="33585" xr:uid="{0B4064D0-303B-44F5-864F-30E3D2F1C508}"/>
    <cellStyle name="Normal 8 2 3 3 4 2 2 4" xfId="25137" xr:uid="{C0A97A36-ED2A-4913-B321-519949712647}"/>
    <cellStyle name="Normal 8 2 3 3 4 2 3" xfId="12472" xr:uid="{190B6F40-ED87-4F57-9736-84AF078D6B10}"/>
    <cellStyle name="Normal 8 2 3 3 4 2 3 2" xfId="38647" xr:uid="{7659A35D-3704-4211-8613-ACE63752A581}"/>
    <cellStyle name="Normal 8 2 3 3 4 2 4" xfId="29367" xr:uid="{C7BA7CA2-6123-4DBD-BE99-56FFC63283E0}"/>
    <cellStyle name="Normal 8 2 3 3 4 2 5" xfId="20920" xr:uid="{07D003D6-941A-45A6-A800-A4F8C2FF06E2}"/>
    <cellStyle name="Normal 8 2 3 3 4 3" xfId="6095" xr:uid="{00000000-0005-0000-0000-0000C81C0000}"/>
    <cellStyle name="Normal 8 2 3 3 4 3 2" xfId="14545" xr:uid="{0167E661-BB30-4E00-B0D4-8B9EAE1791A5}"/>
    <cellStyle name="Normal 8 2 3 3 4 3 2 2" xfId="40719" xr:uid="{86D14581-D015-413A-8776-9FA4A74DB667}"/>
    <cellStyle name="Normal 8 2 3 3 4 3 3" xfId="31440" xr:uid="{C918B078-186F-4252-ACA4-1B76616B266B}"/>
    <cellStyle name="Normal 8 2 3 3 4 3 4" xfId="22992" xr:uid="{68236721-A0AF-4B57-8D17-CD58B686610E}"/>
    <cellStyle name="Normal 8 2 3 3 4 4" xfId="10327" xr:uid="{871C8936-ADD3-4407-85DC-2BA5A8045BE0}"/>
    <cellStyle name="Normal 8 2 3 3 4 4 2" xfId="36502" xr:uid="{ED5794A3-05A2-4304-9450-DE597D22134F}"/>
    <cellStyle name="Normal 8 2 3 3 4 5" xfId="27222" xr:uid="{B83FFA12-4C9E-464B-A75F-4CBCC79AD3B8}"/>
    <cellStyle name="Normal 8 2 3 3 4 6" xfId="18775" xr:uid="{A4B85B3F-999D-4D57-8689-2BCB65CBC694}"/>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1829E742-E624-4419-AD5E-974308BED8BC}"/>
    <cellStyle name="Normal 8 2 3 3 5 2 2 2 2" xfId="43277" xr:uid="{808EBA4D-4408-4867-86A7-3C600BA2B64B}"/>
    <cellStyle name="Normal 8 2 3 3 5 2 2 3" xfId="33998" xr:uid="{C9EE491F-BC7B-4147-B60B-4D95B01F7DB4}"/>
    <cellStyle name="Normal 8 2 3 3 5 2 2 4" xfId="25550" xr:uid="{B1767997-A182-49C1-A206-1179441FCBB5}"/>
    <cellStyle name="Normal 8 2 3 3 5 2 3" xfId="12885" xr:uid="{68920AAB-77C5-4CC1-9FFC-7715360B35E0}"/>
    <cellStyle name="Normal 8 2 3 3 5 2 3 2" xfId="39060" xr:uid="{F62EE980-BFFC-4FD1-A97D-180691B35047}"/>
    <cellStyle name="Normal 8 2 3 3 5 2 4" xfId="29780" xr:uid="{1397BE9F-79A8-4FDF-A806-80D9BE1DA11D}"/>
    <cellStyle name="Normal 8 2 3 3 5 2 5" xfId="21333" xr:uid="{0B881415-55FF-4D9C-BE7F-86D597D246DC}"/>
    <cellStyle name="Normal 8 2 3 3 5 3" xfId="6508" xr:uid="{00000000-0005-0000-0000-0000CC1C0000}"/>
    <cellStyle name="Normal 8 2 3 3 5 3 2" xfId="14958" xr:uid="{530934C4-88EA-4B45-A74C-9478CDD1AAD3}"/>
    <cellStyle name="Normal 8 2 3 3 5 3 2 2" xfId="41132" xr:uid="{141FDCF9-1235-4F51-BF20-00EEC52D2780}"/>
    <cellStyle name="Normal 8 2 3 3 5 3 3" xfId="31853" xr:uid="{F8799CBA-2FFA-4552-BED9-1ED95B90E285}"/>
    <cellStyle name="Normal 8 2 3 3 5 3 4" xfId="23405" xr:uid="{ABAA4E06-8979-44FC-A053-FC5393096672}"/>
    <cellStyle name="Normal 8 2 3 3 5 4" xfId="10740" xr:uid="{B44342B7-2C59-49FF-A5A1-73F16F362492}"/>
    <cellStyle name="Normal 8 2 3 3 5 4 2" xfId="36915" xr:uid="{1174D08F-1608-4DD7-A613-FF5EDBA77B3E}"/>
    <cellStyle name="Normal 8 2 3 3 5 5" xfId="27635" xr:uid="{D6371587-A895-4EA4-85C4-BE3CE978F2A7}"/>
    <cellStyle name="Normal 8 2 3 3 5 6" xfId="19188" xr:uid="{1273D820-6CC9-43FA-9C61-4A267D955373}"/>
    <cellStyle name="Normal 8 2 3 3 6" xfId="2638" xr:uid="{00000000-0005-0000-0000-0000CD1C0000}"/>
    <cellStyle name="Normal 8 2 3 3 6 2" xfId="6921" xr:uid="{00000000-0005-0000-0000-0000CE1C0000}"/>
    <cellStyle name="Normal 8 2 3 3 6 2 2" xfId="15371" xr:uid="{0097E299-B989-4269-B069-0C4DF0BB1E4C}"/>
    <cellStyle name="Normal 8 2 3 3 6 2 2 2" xfId="41545" xr:uid="{EF32FBFF-D4A0-4099-8B0C-5080B3EE4D1C}"/>
    <cellStyle name="Normal 8 2 3 3 6 2 3" xfId="32266" xr:uid="{F04C2D30-EF7C-417C-8254-B2234559C263}"/>
    <cellStyle name="Normal 8 2 3 3 6 2 4" xfId="23818" xr:uid="{77380CBA-8D27-408F-93FD-1A5B8815668D}"/>
    <cellStyle name="Normal 8 2 3 3 6 3" xfId="11153" xr:uid="{41CB8791-8D8A-466E-AD7B-8DBDFBCEAA18}"/>
    <cellStyle name="Normal 8 2 3 3 6 3 2" xfId="37328" xr:uid="{9C505A4F-64C8-4D75-A0EC-E37CECDE6A29}"/>
    <cellStyle name="Normal 8 2 3 3 6 4" xfId="28048" xr:uid="{905A6637-1AC7-4E02-8469-078BF6B52D79}"/>
    <cellStyle name="Normal 8 2 3 3 6 5" xfId="19601" xr:uid="{59E890D1-7D8D-45C9-B7A6-865EC0BE1DD6}"/>
    <cellStyle name="Normal 8 2 3 3 7" xfId="4856" xr:uid="{00000000-0005-0000-0000-0000CF1C0000}"/>
    <cellStyle name="Normal 8 2 3 3 7 2" xfId="13306" xr:uid="{07ABAF62-208E-4C73-81D0-EF541F0DCF05}"/>
    <cellStyle name="Normal 8 2 3 3 7 2 2" xfId="39480" xr:uid="{06BC1C0A-16B6-4218-88F9-BDE4DAD5AFA5}"/>
    <cellStyle name="Normal 8 2 3 3 7 3" xfId="30201" xr:uid="{0AB15EE2-FFF2-49A3-9182-AD1252AED67E}"/>
    <cellStyle name="Normal 8 2 3 3 7 4" xfId="21753" xr:uid="{0C3EE673-D5D2-47B9-B962-152BBF80CFB7}"/>
    <cellStyle name="Normal 8 2 3 3 8" xfId="9088" xr:uid="{D117DC99-C032-4670-BA9B-C5159EAF1F3B}"/>
    <cellStyle name="Normal 8 2 3 3 8 2" xfId="35263" xr:uid="{BF51AB0D-772D-4FA0-828E-3ACB580AA80C}"/>
    <cellStyle name="Normal 8 2 3 3 9" xfId="34430" xr:uid="{536D64AB-975C-4735-85E9-C8C57EF6BA34}"/>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825EACB8-6BE2-4479-80C0-1ECE21B4968E}"/>
    <cellStyle name="Normal 8 2 3 4 2 2 2 2" xfId="42035" xr:uid="{A3204966-8B47-42DA-809B-D78923BFA835}"/>
    <cellStyle name="Normal 8 2 3 4 2 2 3" xfId="32756" xr:uid="{30B107F4-1DAE-4732-8DB6-1903F482D294}"/>
    <cellStyle name="Normal 8 2 3 4 2 2 4" xfId="24308" xr:uid="{7E981D11-BE08-434E-BA22-3017748D3745}"/>
    <cellStyle name="Normal 8 2 3 4 2 3" xfId="11643" xr:uid="{D067AEEF-DFB5-4F3F-A20E-B52588EE19B4}"/>
    <cellStyle name="Normal 8 2 3 4 2 3 2" xfId="37818" xr:uid="{1A4E893E-5FF0-4AE0-BC19-AB6851B91246}"/>
    <cellStyle name="Normal 8 2 3 4 2 4" xfId="28538" xr:uid="{5A65E393-1C2D-4C5C-97BD-6EF4DD69863C}"/>
    <cellStyle name="Normal 8 2 3 4 2 5" xfId="20091" xr:uid="{67143857-90EA-4BC2-917A-68A2B4B8A430}"/>
    <cellStyle name="Normal 8 2 3 4 3" xfId="5266" xr:uid="{00000000-0005-0000-0000-0000D31C0000}"/>
    <cellStyle name="Normal 8 2 3 4 3 2" xfId="13716" xr:uid="{E0F76181-377C-4D47-AD7B-BE111CBB2C1E}"/>
    <cellStyle name="Normal 8 2 3 4 3 2 2" xfId="39890" xr:uid="{0664F964-702A-445C-B8A2-EC042233D596}"/>
    <cellStyle name="Normal 8 2 3 4 3 3" xfId="30611" xr:uid="{72DC7917-CB6B-4D97-B3A5-C58BDFE68284}"/>
    <cellStyle name="Normal 8 2 3 4 3 4" xfId="22163" xr:uid="{DB530641-3DB4-47CF-B0EA-835DAAA0AE45}"/>
    <cellStyle name="Normal 8 2 3 4 4" xfId="9498" xr:uid="{3570C316-413C-423F-90C6-F7333C7BB373}"/>
    <cellStyle name="Normal 8 2 3 4 4 2" xfId="35673" xr:uid="{D986E01A-CACB-45E3-9949-0963AA3834F2}"/>
    <cellStyle name="Normal 8 2 3 4 5" xfId="34845" xr:uid="{49149EE3-C60A-48CB-9DD0-D6EEA345304B}"/>
    <cellStyle name="Normal 8 2 3 4 6" xfId="26393" xr:uid="{898F4DB0-8CC7-43A2-84B7-11AE379B45D0}"/>
    <cellStyle name="Normal 8 2 3 4 7" xfId="17946" xr:uid="{0BDF6029-984C-4CB7-8B52-3E91BAAA2D3C}"/>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6567C631-7565-416D-8F45-1A1AC341CD0F}"/>
    <cellStyle name="Normal 8 2 3 5 2 2 2 2" xfId="42448" xr:uid="{CA588ECC-AFAA-4C8B-BC58-FB41B7F26574}"/>
    <cellStyle name="Normal 8 2 3 5 2 2 3" xfId="33169" xr:uid="{112B64F2-DB30-4A4E-8933-40BE8B7D32CD}"/>
    <cellStyle name="Normal 8 2 3 5 2 2 4" xfId="24721" xr:uid="{55E564CE-5B18-4BAD-B4BC-BC8E52A21A2B}"/>
    <cellStyle name="Normal 8 2 3 5 2 3" xfId="12056" xr:uid="{F99B16D6-C82C-407B-B984-E8BBD28BFA8D}"/>
    <cellStyle name="Normal 8 2 3 5 2 3 2" xfId="38231" xr:uid="{F0A51683-9285-4C99-A7EC-7EF2C8AD5A9C}"/>
    <cellStyle name="Normal 8 2 3 5 2 4" xfId="28951" xr:uid="{43A53949-F3B5-4026-9483-25164B60AC0F}"/>
    <cellStyle name="Normal 8 2 3 5 2 5" xfId="20504" xr:uid="{8AEFBCAD-2E8E-435C-A4F0-0612FBB219A8}"/>
    <cellStyle name="Normal 8 2 3 5 3" xfId="5679" xr:uid="{00000000-0005-0000-0000-0000D71C0000}"/>
    <cellStyle name="Normal 8 2 3 5 3 2" xfId="14129" xr:uid="{E869137A-30BE-4C7F-B55B-722C7DD6E61F}"/>
    <cellStyle name="Normal 8 2 3 5 3 2 2" xfId="40303" xr:uid="{E87862FF-B633-4E4B-BFD4-8B202850A687}"/>
    <cellStyle name="Normal 8 2 3 5 3 3" xfId="31024" xr:uid="{EC9E8F35-F099-4EB4-85F2-0497082FBF17}"/>
    <cellStyle name="Normal 8 2 3 5 3 4" xfId="22576" xr:uid="{91023150-8A8C-42C3-8867-74CE2F8A52FB}"/>
    <cellStyle name="Normal 8 2 3 5 4" xfId="9911" xr:uid="{F1BA5BAE-82AB-4102-AF37-281D83A75EA9}"/>
    <cellStyle name="Normal 8 2 3 5 4 2" xfId="36086" xr:uid="{EF0C444C-3147-44B6-AAEE-0752D610D149}"/>
    <cellStyle name="Normal 8 2 3 5 5" xfId="26806" xr:uid="{8A63C66C-10EB-4459-8C11-12564395C562}"/>
    <cellStyle name="Normal 8 2 3 5 6" xfId="18359" xr:uid="{43E704F9-7123-4B2A-973D-E6FD4CC39048}"/>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E1EFD681-2C7E-48E1-B2C2-94DB0B212504}"/>
    <cellStyle name="Normal 8 2 3 6 2 2 2 2" xfId="42861" xr:uid="{C6BC05E4-F427-4BE0-9B17-5BEA363D9E98}"/>
    <cellStyle name="Normal 8 2 3 6 2 2 3" xfId="33582" xr:uid="{B4D4016E-90CC-4089-B536-CAF2EC2AB725}"/>
    <cellStyle name="Normal 8 2 3 6 2 2 4" xfId="25134" xr:uid="{6D6292DB-12ED-4010-8C9B-5362EA81F8BF}"/>
    <cellStyle name="Normal 8 2 3 6 2 3" xfId="12469" xr:uid="{0CC864CD-611C-43F6-B144-0F4B364EAB48}"/>
    <cellStyle name="Normal 8 2 3 6 2 3 2" xfId="38644" xr:uid="{E1A7AE57-039C-4070-9C25-A912FEDC8007}"/>
    <cellStyle name="Normal 8 2 3 6 2 4" xfId="29364" xr:uid="{D733E562-A4B0-4CED-95D0-6F125BAE989F}"/>
    <cellStyle name="Normal 8 2 3 6 2 5" xfId="20917" xr:uid="{43F21FC0-8F46-4462-BC22-29264C760F8A}"/>
    <cellStyle name="Normal 8 2 3 6 3" xfId="6092" xr:uid="{00000000-0005-0000-0000-0000DB1C0000}"/>
    <cellStyle name="Normal 8 2 3 6 3 2" xfId="14542" xr:uid="{34565198-391B-4379-86DA-E12016799430}"/>
    <cellStyle name="Normal 8 2 3 6 3 2 2" xfId="40716" xr:uid="{1AA19E65-CFA3-41B7-8572-BE5FA7C47E89}"/>
    <cellStyle name="Normal 8 2 3 6 3 3" xfId="31437" xr:uid="{9E456F5F-A052-46F2-96D7-E15D5D5B8320}"/>
    <cellStyle name="Normal 8 2 3 6 3 4" xfId="22989" xr:uid="{D8329A90-2DB8-4887-A58E-903BAFD3E96E}"/>
    <cellStyle name="Normal 8 2 3 6 4" xfId="10324" xr:uid="{849D72BD-31CD-486A-A1C3-F79E7CC4A321}"/>
    <cellStyle name="Normal 8 2 3 6 4 2" xfId="36499" xr:uid="{5B03A1A4-38D0-4BCD-9CF3-C2FF3D8B6F96}"/>
    <cellStyle name="Normal 8 2 3 6 5" xfId="27219" xr:uid="{6F6A035F-40FD-4172-A8A1-CE029475F5DD}"/>
    <cellStyle name="Normal 8 2 3 6 6" xfId="18772" xr:uid="{B4D6B3BF-0133-478A-ADA9-3E76C38B7C55}"/>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26543B18-B4A4-423C-AF66-76A4934B75DA}"/>
    <cellStyle name="Normal 8 2 3 7 2 2 2 2" xfId="43274" xr:uid="{306B6D21-7E4D-4D69-A047-E08AA7626AA5}"/>
    <cellStyle name="Normal 8 2 3 7 2 2 3" xfId="33995" xr:uid="{67197838-2DC9-47EC-9C67-20008CBE9F56}"/>
    <cellStyle name="Normal 8 2 3 7 2 2 4" xfId="25547" xr:uid="{838F484F-CE95-43AA-B3AA-B2EEBC2CBDE6}"/>
    <cellStyle name="Normal 8 2 3 7 2 3" xfId="12882" xr:uid="{A4425D75-4741-4658-9A14-A60C53909514}"/>
    <cellStyle name="Normal 8 2 3 7 2 3 2" xfId="39057" xr:uid="{4D5F8458-E417-44D9-B107-C9FD602215EF}"/>
    <cellStyle name="Normal 8 2 3 7 2 4" xfId="29777" xr:uid="{6F8F4479-E2E4-49FC-865E-D2E9CEB37ED9}"/>
    <cellStyle name="Normal 8 2 3 7 2 5" xfId="21330" xr:uid="{BA819211-AAF3-4500-B68D-70BB9829F361}"/>
    <cellStyle name="Normal 8 2 3 7 3" xfId="6505" xr:uid="{00000000-0005-0000-0000-0000DF1C0000}"/>
    <cellStyle name="Normal 8 2 3 7 3 2" xfId="14955" xr:uid="{A71CEB0D-0669-4DDF-B87B-BC765CB68ECA}"/>
    <cellStyle name="Normal 8 2 3 7 3 2 2" xfId="41129" xr:uid="{C43DD889-BB7F-4630-B148-1FF0CCB11FFC}"/>
    <cellStyle name="Normal 8 2 3 7 3 3" xfId="31850" xr:uid="{2D9F9941-E0C2-44D4-A0D0-D50B33A25333}"/>
    <cellStyle name="Normal 8 2 3 7 3 4" xfId="23402" xr:uid="{B499E37F-11D9-4812-A699-4EA95A23A969}"/>
    <cellStyle name="Normal 8 2 3 7 4" xfId="10737" xr:uid="{8C704FCF-351B-49F7-B7FD-FD3CB7413989}"/>
    <cellStyle name="Normal 8 2 3 7 4 2" xfId="36912" xr:uid="{FB8CFA24-609A-4681-A122-3E40BE1DB10F}"/>
    <cellStyle name="Normal 8 2 3 7 5" xfId="27632" xr:uid="{93D40979-0C23-4BE8-9C2B-25DDCB8086BB}"/>
    <cellStyle name="Normal 8 2 3 7 6" xfId="19185" xr:uid="{F2113B46-00FB-420C-8179-99F1C285957F}"/>
    <cellStyle name="Normal 8 2 3 8" xfId="2635" xr:uid="{00000000-0005-0000-0000-0000E01C0000}"/>
    <cellStyle name="Normal 8 2 3 8 2" xfId="6918" xr:uid="{00000000-0005-0000-0000-0000E11C0000}"/>
    <cellStyle name="Normal 8 2 3 8 2 2" xfId="15368" xr:uid="{6FD660C7-A8AF-4FD7-94A8-AE12F62A7461}"/>
    <cellStyle name="Normal 8 2 3 8 2 2 2" xfId="41542" xr:uid="{F8B1C595-87EB-46B6-8314-1BE402238ED7}"/>
    <cellStyle name="Normal 8 2 3 8 2 3" xfId="32263" xr:uid="{C77BC63F-4C38-4CCB-9C9A-6BC06C497471}"/>
    <cellStyle name="Normal 8 2 3 8 2 4" xfId="23815" xr:uid="{98F8F6AD-23F1-4766-A6ED-17FCE62AF105}"/>
    <cellStyle name="Normal 8 2 3 8 3" xfId="11150" xr:uid="{EED04E1E-0E31-4479-AFAF-9595A5326BF5}"/>
    <cellStyle name="Normal 8 2 3 8 3 2" xfId="37325" xr:uid="{967E6291-85BA-4ECE-9B46-2B3BD0ED5916}"/>
    <cellStyle name="Normal 8 2 3 8 4" xfId="28045" xr:uid="{E1FA8962-E70A-44F2-9016-8FD8653A575E}"/>
    <cellStyle name="Normal 8 2 3 8 5" xfId="19598" xr:uid="{B2ACC44B-4C46-46FC-A5E5-4B96B553B60B}"/>
    <cellStyle name="Normal 8 2 3 9" xfId="4853" xr:uid="{00000000-0005-0000-0000-0000E21C0000}"/>
    <cellStyle name="Normal 8 2 3 9 2" xfId="13303" xr:uid="{0C381A91-B6A1-40B7-B3FE-9B3E6B135220}"/>
    <cellStyle name="Normal 8 2 3 9 2 2" xfId="39477" xr:uid="{3BA629AA-7214-4069-88B6-700CF6EBAA04}"/>
    <cellStyle name="Normal 8 2 3 9 3" xfId="30198" xr:uid="{F6375965-D95D-4B10-B7EA-5162DC9FB233}"/>
    <cellStyle name="Normal 8 2 3 9 4" xfId="21750" xr:uid="{F816D356-CD69-4EBA-B503-5A6062F1B318}"/>
    <cellStyle name="Normal 8 2 4" xfId="492" xr:uid="{00000000-0005-0000-0000-0000E31C0000}"/>
    <cellStyle name="Normal 8 2 4 10" xfId="34431" xr:uid="{B7C25BE8-F7B3-4E90-AC62-5896C907BBB4}"/>
    <cellStyle name="Normal 8 2 4 11" xfId="25984" xr:uid="{C4189EDE-7AA8-4DA0-BDEB-7D6A42D135EB}"/>
    <cellStyle name="Normal 8 2 4 12" xfId="17537" xr:uid="{1A1432FA-C32A-43B0-8C5D-B5F62BE065C0}"/>
    <cellStyle name="Normal 8 2 4 2" xfId="493" xr:uid="{00000000-0005-0000-0000-0000E41C0000}"/>
    <cellStyle name="Normal 8 2 4 2 10" xfId="25985" xr:uid="{26D321D7-F84B-435D-BC10-4D2ADACFE1C5}"/>
    <cellStyle name="Normal 8 2 4 2 11" xfId="17538" xr:uid="{7118D7D4-9B0A-4886-82E8-5F76539F3935}"/>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2F0E4DBE-0754-4E2F-9352-3693A8EFAE23}"/>
    <cellStyle name="Normal 8 2 4 2 2 2 2 2 2" xfId="42040" xr:uid="{D94BC96F-8862-4EA2-BC0F-63F8921D2307}"/>
    <cellStyle name="Normal 8 2 4 2 2 2 2 3" xfId="32761" xr:uid="{83F58168-DB97-4484-9776-AB515414999B}"/>
    <cellStyle name="Normal 8 2 4 2 2 2 2 4" xfId="24313" xr:uid="{66DC5171-8A03-4B1E-B828-B57E9FCA51D1}"/>
    <cellStyle name="Normal 8 2 4 2 2 2 3" xfId="11648" xr:uid="{D68853F4-1E50-414C-A603-F7D20A6F0F74}"/>
    <cellStyle name="Normal 8 2 4 2 2 2 3 2" xfId="37823" xr:uid="{B67E3FB8-017D-4C15-BA1C-F87E78B1E934}"/>
    <cellStyle name="Normal 8 2 4 2 2 2 4" xfId="28543" xr:uid="{33E9BF4F-5BAE-44F1-AEB1-658D621493F5}"/>
    <cellStyle name="Normal 8 2 4 2 2 2 5" xfId="20096" xr:uid="{EEA97D3C-5172-435B-8EC8-AE5E917D6907}"/>
    <cellStyle name="Normal 8 2 4 2 2 3" xfId="5271" xr:uid="{00000000-0005-0000-0000-0000E81C0000}"/>
    <cellStyle name="Normal 8 2 4 2 2 3 2" xfId="13721" xr:uid="{E68F706D-FEF5-4BCE-8B8E-E51F2BEF071E}"/>
    <cellStyle name="Normal 8 2 4 2 2 3 2 2" xfId="39895" xr:uid="{DE4EBBBF-E175-4D0C-902A-ADA8B077DCB4}"/>
    <cellStyle name="Normal 8 2 4 2 2 3 3" xfId="30616" xr:uid="{E46AE3C8-2C95-4573-A3FB-AD36E8FA104A}"/>
    <cellStyle name="Normal 8 2 4 2 2 3 4" xfId="22168" xr:uid="{310BED81-B8BA-4C7D-969F-4AEBB9886AF2}"/>
    <cellStyle name="Normal 8 2 4 2 2 4" xfId="9503" xr:uid="{97BF38EA-F4A6-48BB-ABF5-7ADD23EDFA0A}"/>
    <cellStyle name="Normal 8 2 4 2 2 4 2" xfId="35678" xr:uid="{C6B5FF73-6D56-4085-AF10-95ACEAE1A1AE}"/>
    <cellStyle name="Normal 8 2 4 2 2 5" xfId="34850" xr:uid="{514E95BD-E863-406C-BBCF-399C2FEC02CA}"/>
    <cellStyle name="Normal 8 2 4 2 2 6" xfId="26398" xr:uid="{B5F9D519-78E7-4373-95B7-9972A3373190}"/>
    <cellStyle name="Normal 8 2 4 2 2 7" xfId="17951" xr:uid="{EE5D00B6-1A9D-490F-8103-1C56542EF7FD}"/>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B04AFE49-7787-4EEE-B278-548B8398B413}"/>
    <cellStyle name="Normal 8 2 4 2 3 2 2 2 2" xfId="42453" xr:uid="{36F8F514-292C-4EBA-B7EB-F295EDDC49C9}"/>
    <cellStyle name="Normal 8 2 4 2 3 2 2 3" xfId="33174" xr:uid="{110AE495-B18B-4BA7-A88F-BE8EEB078CE6}"/>
    <cellStyle name="Normal 8 2 4 2 3 2 2 4" xfId="24726" xr:uid="{243237F5-F213-479C-AC2C-1473E655C278}"/>
    <cellStyle name="Normal 8 2 4 2 3 2 3" xfId="12061" xr:uid="{3E677430-0273-491F-887B-D8BE4B343832}"/>
    <cellStyle name="Normal 8 2 4 2 3 2 3 2" xfId="38236" xr:uid="{E29B7BC8-14AD-4FDE-9BC3-97BF544F27E6}"/>
    <cellStyle name="Normal 8 2 4 2 3 2 4" xfId="28956" xr:uid="{954ECFDE-C419-4D82-889F-806D9B050E92}"/>
    <cellStyle name="Normal 8 2 4 2 3 2 5" xfId="20509" xr:uid="{F0D70CD7-D06D-405A-98FB-01A5BF83742E}"/>
    <cellStyle name="Normal 8 2 4 2 3 3" xfId="5684" xr:uid="{00000000-0005-0000-0000-0000EC1C0000}"/>
    <cellStyle name="Normal 8 2 4 2 3 3 2" xfId="14134" xr:uid="{80C9F2CC-8973-43D9-BCAD-CC3D5D566B1D}"/>
    <cellStyle name="Normal 8 2 4 2 3 3 2 2" xfId="40308" xr:uid="{3C122A8E-6889-480B-9239-FEAE9D2101BB}"/>
    <cellStyle name="Normal 8 2 4 2 3 3 3" xfId="31029" xr:uid="{B3596B92-0692-4A99-947C-F9F31266721F}"/>
    <cellStyle name="Normal 8 2 4 2 3 3 4" xfId="22581" xr:uid="{15F2588E-4F03-4F7F-BCF8-AC62052CB6FE}"/>
    <cellStyle name="Normal 8 2 4 2 3 4" xfId="9916" xr:uid="{A699D6C4-5D6F-4ACA-AE64-AB2F77735720}"/>
    <cellStyle name="Normal 8 2 4 2 3 4 2" xfId="36091" xr:uid="{E652D86F-FDB6-403A-BA69-31E9E372BA12}"/>
    <cellStyle name="Normal 8 2 4 2 3 5" xfId="26811" xr:uid="{128B96C2-97F7-4569-85DD-9CFF51924329}"/>
    <cellStyle name="Normal 8 2 4 2 3 6" xfId="18364" xr:uid="{6A993A7E-7C99-47F4-9AA9-439C1E1B178B}"/>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4236DFCA-76CA-47DE-981E-282A9C735329}"/>
    <cellStyle name="Normal 8 2 4 2 4 2 2 2 2" xfId="42866" xr:uid="{881FE031-A8FE-4622-A809-370835485D32}"/>
    <cellStyle name="Normal 8 2 4 2 4 2 2 3" xfId="33587" xr:uid="{F2CA33B8-37BB-4C73-B430-21C4C41FC894}"/>
    <cellStyle name="Normal 8 2 4 2 4 2 2 4" xfId="25139" xr:uid="{7A104F1D-0BBA-49E8-AC8E-18734E439E29}"/>
    <cellStyle name="Normal 8 2 4 2 4 2 3" xfId="12474" xr:uid="{5FF7F1AB-E8FF-4E4B-ABBE-64B35A56BA66}"/>
    <cellStyle name="Normal 8 2 4 2 4 2 3 2" xfId="38649" xr:uid="{26F8E4A5-2B38-4348-92CB-2FD30D2C794C}"/>
    <cellStyle name="Normal 8 2 4 2 4 2 4" xfId="29369" xr:uid="{6320B023-3D0C-4FA8-90E4-53AAD99FE441}"/>
    <cellStyle name="Normal 8 2 4 2 4 2 5" xfId="20922" xr:uid="{47F3B1B3-E66B-4A34-BBB3-0DF5FC641AC7}"/>
    <cellStyle name="Normal 8 2 4 2 4 3" xfId="6097" xr:uid="{00000000-0005-0000-0000-0000F01C0000}"/>
    <cellStyle name="Normal 8 2 4 2 4 3 2" xfId="14547" xr:uid="{90DB47DF-F709-498F-A767-CED7342647BC}"/>
    <cellStyle name="Normal 8 2 4 2 4 3 2 2" xfId="40721" xr:uid="{1DD2EF89-C1A5-4AD8-BD7D-564B3D4745BC}"/>
    <cellStyle name="Normal 8 2 4 2 4 3 3" xfId="31442" xr:uid="{AEAB5014-0FDA-4949-9B97-0BECCE602822}"/>
    <cellStyle name="Normal 8 2 4 2 4 3 4" xfId="22994" xr:uid="{B3A97184-471C-4C6B-9AD8-4D4C42DF9105}"/>
    <cellStyle name="Normal 8 2 4 2 4 4" xfId="10329" xr:uid="{76F6D645-DC8E-4FB9-81F8-0DCAD15B7536}"/>
    <cellStyle name="Normal 8 2 4 2 4 4 2" xfId="36504" xr:uid="{5AA4D2E5-827E-4233-B2B7-919E3556CBD0}"/>
    <cellStyle name="Normal 8 2 4 2 4 5" xfId="27224" xr:uid="{C3F1EC4D-8857-4052-9229-A5855485230C}"/>
    <cellStyle name="Normal 8 2 4 2 4 6" xfId="18777" xr:uid="{B1DAAF47-8AE9-46EF-99B3-8316539B977A}"/>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D874D23A-F5DB-4840-B0AD-641A096B5343}"/>
    <cellStyle name="Normal 8 2 4 2 5 2 2 2 2" xfId="43279" xr:uid="{6EF5C570-14BF-46F7-8A11-5B25233B3385}"/>
    <cellStyle name="Normal 8 2 4 2 5 2 2 3" xfId="34000" xr:uid="{034F8BF1-31D0-4DD6-861E-4E19AA783A6C}"/>
    <cellStyle name="Normal 8 2 4 2 5 2 2 4" xfId="25552" xr:uid="{663431EA-6EAD-4B1F-9576-6E414A42AFC4}"/>
    <cellStyle name="Normal 8 2 4 2 5 2 3" xfId="12887" xr:uid="{707A6433-5A8F-4DA9-97ED-BB9C1BDB93F4}"/>
    <cellStyle name="Normal 8 2 4 2 5 2 3 2" xfId="39062" xr:uid="{956CFC54-AE11-4616-8A7C-57C63CBECC99}"/>
    <cellStyle name="Normal 8 2 4 2 5 2 4" xfId="29782" xr:uid="{1BE356CD-998B-49B0-91A7-D560F7784524}"/>
    <cellStyle name="Normal 8 2 4 2 5 2 5" xfId="21335" xr:uid="{51B519D9-67C1-4C25-A7CC-6926ED69D2F0}"/>
    <cellStyle name="Normal 8 2 4 2 5 3" xfId="6510" xr:uid="{00000000-0005-0000-0000-0000F41C0000}"/>
    <cellStyle name="Normal 8 2 4 2 5 3 2" xfId="14960" xr:uid="{643F1776-F1BD-43F5-9F64-21FA6225457A}"/>
    <cellStyle name="Normal 8 2 4 2 5 3 2 2" xfId="41134" xr:uid="{8F454CF5-422F-4227-9312-CC11C4419E8B}"/>
    <cellStyle name="Normal 8 2 4 2 5 3 3" xfId="31855" xr:uid="{5CB56C96-8513-458F-9187-13FE298559A7}"/>
    <cellStyle name="Normal 8 2 4 2 5 3 4" xfId="23407" xr:uid="{F20077D3-879A-4191-BFE8-67F7F9B3F575}"/>
    <cellStyle name="Normal 8 2 4 2 5 4" xfId="10742" xr:uid="{7F3207B6-6877-48BD-8354-803189AD2A8F}"/>
    <cellStyle name="Normal 8 2 4 2 5 4 2" xfId="36917" xr:uid="{650C86AA-3B59-478C-829F-9B2CE96480B4}"/>
    <cellStyle name="Normal 8 2 4 2 5 5" xfId="27637" xr:uid="{378EB379-2FF1-4800-92AB-FBFC48CF5FFE}"/>
    <cellStyle name="Normal 8 2 4 2 5 6" xfId="19190" xr:uid="{D159F25B-665A-4D1A-A257-3E8CB2F93A14}"/>
    <cellStyle name="Normal 8 2 4 2 6" xfId="2640" xr:uid="{00000000-0005-0000-0000-0000F51C0000}"/>
    <cellStyle name="Normal 8 2 4 2 6 2" xfId="6923" xr:uid="{00000000-0005-0000-0000-0000F61C0000}"/>
    <cellStyle name="Normal 8 2 4 2 6 2 2" xfId="15373" xr:uid="{7F0918EC-DFE8-49A6-901B-F61A051FBCDA}"/>
    <cellStyle name="Normal 8 2 4 2 6 2 2 2" xfId="41547" xr:uid="{9FF05A5D-B044-4DE9-AC5C-99706B9B2020}"/>
    <cellStyle name="Normal 8 2 4 2 6 2 3" xfId="32268" xr:uid="{C6DE9E48-DDA8-4235-A37F-A65453C62EA8}"/>
    <cellStyle name="Normal 8 2 4 2 6 2 4" xfId="23820" xr:uid="{55027AA1-384E-4300-B383-428BBAD72828}"/>
    <cellStyle name="Normal 8 2 4 2 6 3" xfId="11155" xr:uid="{98A7B57F-BC92-4AD4-A083-E9700C2626B5}"/>
    <cellStyle name="Normal 8 2 4 2 6 3 2" xfId="37330" xr:uid="{1B10561F-E6AD-4209-832D-4488938E515A}"/>
    <cellStyle name="Normal 8 2 4 2 6 4" xfId="28050" xr:uid="{9D5355A6-EAF4-41B0-9A7D-7572F2F9298A}"/>
    <cellStyle name="Normal 8 2 4 2 6 5" xfId="19603" xr:uid="{326F5BF7-7BCE-41DC-8B8F-D5AF10415D0C}"/>
    <cellStyle name="Normal 8 2 4 2 7" xfId="4858" xr:uid="{00000000-0005-0000-0000-0000F71C0000}"/>
    <cellStyle name="Normal 8 2 4 2 7 2" xfId="13308" xr:uid="{463852F6-C40E-4A3C-B23E-4EC9F1599A4E}"/>
    <cellStyle name="Normal 8 2 4 2 7 2 2" xfId="39482" xr:uid="{698DA212-C93D-4491-BF9D-78BA1157249B}"/>
    <cellStyle name="Normal 8 2 4 2 7 3" xfId="30203" xr:uid="{FEADE707-BEAC-49F9-8BBE-B044E2661856}"/>
    <cellStyle name="Normal 8 2 4 2 7 4" xfId="21755" xr:uid="{4DAA92C7-76F1-4E6E-8BAB-7864C90D2276}"/>
    <cellStyle name="Normal 8 2 4 2 8" xfId="9090" xr:uid="{BA1C4860-800E-4B54-97C0-08F6DB3B27FC}"/>
    <cellStyle name="Normal 8 2 4 2 8 2" xfId="35265" xr:uid="{DEF2F906-630E-4A8A-8C4B-59172731368B}"/>
    <cellStyle name="Normal 8 2 4 2 9" xfId="34432" xr:uid="{E2C32E6E-726A-44BC-B48C-9EE541977D2A}"/>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33E1806F-B6D7-48C6-A402-FE56AFFF611E}"/>
    <cellStyle name="Normal 8 2 4 3 2 2 2 2" xfId="42039" xr:uid="{899A9B83-A54E-4E57-86CD-C42AB65BD69A}"/>
    <cellStyle name="Normal 8 2 4 3 2 2 3" xfId="32760" xr:uid="{2679CCCA-1D1D-4951-8F89-394EFCFFCD48}"/>
    <cellStyle name="Normal 8 2 4 3 2 2 4" xfId="24312" xr:uid="{3B693DDF-D923-464B-A41B-C137FED9D61F}"/>
    <cellStyle name="Normal 8 2 4 3 2 3" xfId="11647" xr:uid="{BD8DE94B-26B1-4AE2-8EC2-88A09723316C}"/>
    <cellStyle name="Normal 8 2 4 3 2 3 2" xfId="37822" xr:uid="{815B7D22-B5C9-49FB-BAD4-73867AE189C3}"/>
    <cellStyle name="Normal 8 2 4 3 2 4" xfId="28542" xr:uid="{BBB06FFD-CE0E-4A41-BF1C-5BABF1EAD50E}"/>
    <cellStyle name="Normal 8 2 4 3 2 5" xfId="20095" xr:uid="{A29C6E8E-4F25-4CCC-9BFA-4679ABA88DF7}"/>
    <cellStyle name="Normal 8 2 4 3 3" xfId="5270" xr:uid="{00000000-0005-0000-0000-0000FB1C0000}"/>
    <cellStyle name="Normal 8 2 4 3 3 2" xfId="13720" xr:uid="{DB54B1D3-3016-4C35-8B1B-38C4AC418D34}"/>
    <cellStyle name="Normal 8 2 4 3 3 2 2" xfId="39894" xr:uid="{A07CFAF7-0223-46C2-BE32-C449E712AFF1}"/>
    <cellStyle name="Normal 8 2 4 3 3 3" xfId="30615" xr:uid="{9A80847B-A0C1-4883-BAAB-F6D8A74AB522}"/>
    <cellStyle name="Normal 8 2 4 3 3 4" xfId="22167" xr:uid="{F98A4821-6FF9-4160-87D9-5DB48587D045}"/>
    <cellStyle name="Normal 8 2 4 3 4" xfId="9502" xr:uid="{FFE1D4D7-8C72-4D72-B4B8-AE79A8B13ACF}"/>
    <cellStyle name="Normal 8 2 4 3 4 2" xfId="35677" xr:uid="{607661B1-2544-4588-B607-E72FC5B2E164}"/>
    <cellStyle name="Normal 8 2 4 3 5" xfId="34849" xr:uid="{C5E9DA22-997D-4550-AF01-F5FBEAA5F3A4}"/>
    <cellStyle name="Normal 8 2 4 3 6" xfId="26397" xr:uid="{DD5D39E8-E9AF-4B46-9731-70ED6D7B2E42}"/>
    <cellStyle name="Normal 8 2 4 3 7" xfId="17950" xr:uid="{B9BCCC72-FBC0-4A7B-AB21-C733AF757F12}"/>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7A34E9EC-FA33-49FC-8F9E-AB21FF6229A5}"/>
    <cellStyle name="Normal 8 2 4 4 2 2 2 2" xfId="42452" xr:uid="{341AB15E-0B57-447D-A2E5-37B107C86829}"/>
    <cellStyle name="Normal 8 2 4 4 2 2 3" xfId="33173" xr:uid="{B03D982C-1B31-4754-89F2-611A654197D9}"/>
    <cellStyle name="Normal 8 2 4 4 2 2 4" xfId="24725" xr:uid="{8AAC5626-5E09-4614-986A-D9379518AF09}"/>
    <cellStyle name="Normal 8 2 4 4 2 3" xfId="12060" xr:uid="{44E01B01-4B54-463E-9A17-E89D3F696668}"/>
    <cellStyle name="Normal 8 2 4 4 2 3 2" xfId="38235" xr:uid="{98C39EB8-6C46-455F-84C5-C97B939538F8}"/>
    <cellStyle name="Normal 8 2 4 4 2 4" xfId="28955" xr:uid="{EE88B7C1-EC17-498D-8A8F-BD37E2826834}"/>
    <cellStyle name="Normal 8 2 4 4 2 5" xfId="20508" xr:uid="{5063236C-714C-4906-919E-21A369C63F20}"/>
    <cellStyle name="Normal 8 2 4 4 3" xfId="5683" xr:uid="{00000000-0005-0000-0000-0000FF1C0000}"/>
    <cellStyle name="Normal 8 2 4 4 3 2" xfId="14133" xr:uid="{7E00D944-070F-4D63-AB3D-F0B10A8BD80A}"/>
    <cellStyle name="Normal 8 2 4 4 3 2 2" xfId="40307" xr:uid="{5E2F6480-EE78-4405-B29E-208B142F0F53}"/>
    <cellStyle name="Normal 8 2 4 4 3 3" xfId="31028" xr:uid="{CC3E0835-0F1D-4CAC-88F8-E8A2A5774486}"/>
    <cellStyle name="Normal 8 2 4 4 3 4" xfId="22580" xr:uid="{E7204BC2-AAA0-4BD8-B839-04403C0FCCDA}"/>
    <cellStyle name="Normal 8 2 4 4 4" xfId="9915" xr:uid="{C0DB2EF6-E7FF-4A32-885E-415CB096D407}"/>
    <cellStyle name="Normal 8 2 4 4 4 2" xfId="36090" xr:uid="{68BC05A2-C704-4CE6-AC1C-E1DB82438413}"/>
    <cellStyle name="Normal 8 2 4 4 5" xfId="26810" xr:uid="{A22A6A02-4D5A-4F39-802E-ED87991D17D1}"/>
    <cellStyle name="Normal 8 2 4 4 6" xfId="18363" xr:uid="{79426400-75BE-4F96-B6F2-D2BBC296D0EA}"/>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142D7DBE-C146-4C0F-B6D8-BB308D4FEB5E}"/>
    <cellStyle name="Normal 8 2 4 5 2 2 2 2" xfId="42865" xr:uid="{8AF74035-F1DA-4968-9F96-1934D96E3AE0}"/>
    <cellStyle name="Normal 8 2 4 5 2 2 3" xfId="33586" xr:uid="{E81854E3-39B2-484F-85C9-A962AC65EA22}"/>
    <cellStyle name="Normal 8 2 4 5 2 2 4" xfId="25138" xr:uid="{E13BCC0C-31FF-4BBA-8D5B-0D261B3E52CF}"/>
    <cellStyle name="Normal 8 2 4 5 2 3" xfId="12473" xr:uid="{6F77AD52-A6B5-4F01-9B27-65DD8C499204}"/>
    <cellStyle name="Normal 8 2 4 5 2 3 2" xfId="38648" xr:uid="{9CB757BC-A695-4185-8B49-9E17388BD3FA}"/>
    <cellStyle name="Normal 8 2 4 5 2 4" xfId="29368" xr:uid="{D1B28C6A-F472-492F-B94F-EEC7872DC613}"/>
    <cellStyle name="Normal 8 2 4 5 2 5" xfId="20921" xr:uid="{B6754520-4959-4195-BDC2-08E70DE6678E}"/>
    <cellStyle name="Normal 8 2 4 5 3" xfId="6096" xr:uid="{00000000-0005-0000-0000-0000031D0000}"/>
    <cellStyle name="Normal 8 2 4 5 3 2" xfId="14546" xr:uid="{AB2CE7F8-1BF3-4B2F-B395-DEA648A23D68}"/>
    <cellStyle name="Normal 8 2 4 5 3 2 2" xfId="40720" xr:uid="{5055E6D5-0908-42DA-B9B8-65AAFC08571C}"/>
    <cellStyle name="Normal 8 2 4 5 3 3" xfId="31441" xr:uid="{F5190B29-91B7-4ED0-84CF-F11A8AD73E0A}"/>
    <cellStyle name="Normal 8 2 4 5 3 4" xfId="22993" xr:uid="{A54BDD8E-49F4-479A-8C1B-4B26031F2192}"/>
    <cellStyle name="Normal 8 2 4 5 4" xfId="10328" xr:uid="{8C17AD16-4CD2-4BA6-AE48-411BF727EAF2}"/>
    <cellStyle name="Normal 8 2 4 5 4 2" xfId="36503" xr:uid="{C1D3B932-99B3-4073-8D73-379FF95F31FC}"/>
    <cellStyle name="Normal 8 2 4 5 5" xfId="27223" xr:uid="{5A073147-FC90-4D44-B1BE-F7BD0044A80F}"/>
    <cellStyle name="Normal 8 2 4 5 6" xfId="18776" xr:uid="{060C0418-73E6-4154-9B53-F82B32E89F36}"/>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FF35DD28-7E04-489D-B195-CF127ED629AF}"/>
    <cellStyle name="Normal 8 2 4 6 2 2 2 2" xfId="43278" xr:uid="{63D28844-44C0-49BB-B768-2BC57CF7EE66}"/>
    <cellStyle name="Normal 8 2 4 6 2 2 3" xfId="33999" xr:uid="{F92CFB50-3131-416C-A92A-C9B034C01AAF}"/>
    <cellStyle name="Normal 8 2 4 6 2 2 4" xfId="25551" xr:uid="{23E02EF7-0252-4EF1-ADA5-3B0CF55A0AEA}"/>
    <cellStyle name="Normal 8 2 4 6 2 3" xfId="12886" xr:uid="{AECD5753-BC5E-4D39-BCA8-B85CD7B2F866}"/>
    <cellStyle name="Normal 8 2 4 6 2 3 2" xfId="39061" xr:uid="{03B1B78D-9895-4F25-8E06-6E039424CBB6}"/>
    <cellStyle name="Normal 8 2 4 6 2 4" xfId="29781" xr:uid="{E244EE8F-FF59-44C2-96D7-02437EEA4230}"/>
    <cellStyle name="Normal 8 2 4 6 2 5" xfId="21334" xr:uid="{741C0CD5-5939-4582-8343-9872CC23FEB9}"/>
    <cellStyle name="Normal 8 2 4 6 3" xfId="6509" xr:uid="{00000000-0005-0000-0000-0000071D0000}"/>
    <cellStyle name="Normal 8 2 4 6 3 2" xfId="14959" xr:uid="{3D673287-986B-4CC3-90AF-E92A321A6FD8}"/>
    <cellStyle name="Normal 8 2 4 6 3 2 2" xfId="41133" xr:uid="{F3845C7A-8D66-4700-AE92-3CD9F9A88927}"/>
    <cellStyle name="Normal 8 2 4 6 3 3" xfId="31854" xr:uid="{D8930B57-274E-4D0D-B14A-12CB1C2CFA34}"/>
    <cellStyle name="Normal 8 2 4 6 3 4" xfId="23406" xr:uid="{A4042405-DC16-4014-9BF9-44B4785B1220}"/>
    <cellStyle name="Normal 8 2 4 6 4" xfId="10741" xr:uid="{FB77EDBE-8130-4843-8785-FE79C5A9DFE6}"/>
    <cellStyle name="Normal 8 2 4 6 4 2" xfId="36916" xr:uid="{F6295384-4471-4239-9B85-8E4E58A414B2}"/>
    <cellStyle name="Normal 8 2 4 6 5" xfId="27636" xr:uid="{EB148B00-A8CA-4902-B696-B3A40F9597B3}"/>
    <cellStyle name="Normal 8 2 4 6 6" xfId="19189" xr:uid="{2503362B-3436-42F3-B166-41A0FF433E61}"/>
    <cellStyle name="Normal 8 2 4 7" xfId="2639" xr:uid="{00000000-0005-0000-0000-0000081D0000}"/>
    <cellStyle name="Normal 8 2 4 7 2" xfId="6922" xr:uid="{00000000-0005-0000-0000-0000091D0000}"/>
    <cellStyle name="Normal 8 2 4 7 2 2" xfId="15372" xr:uid="{379D1992-5077-4526-98B8-3FB0F3A68547}"/>
    <cellStyle name="Normal 8 2 4 7 2 2 2" xfId="41546" xr:uid="{BD589FBD-400D-4D58-B68B-1225B81E2238}"/>
    <cellStyle name="Normal 8 2 4 7 2 3" xfId="32267" xr:uid="{B12AF48B-232C-45EF-ADFC-D7605B3A7EA9}"/>
    <cellStyle name="Normal 8 2 4 7 2 4" xfId="23819" xr:uid="{382502D8-50D2-4313-825B-8F8C83F37761}"/>
    <cellStyle name="Normal 8 2 4 7 3" xfId="11154" xr:uid="{F88AA113-2A4C-42E5-8FE6-33E65FDD2CC1}"/>
    <cellStyle name="Normal 8 2 4 7 3 2" xfId="37329" xr:uid="{DC0587AD-7ABD-428F-98BA-692D5A747D84}"/>
    <cellStyle name="Normal 8 2 4 7 4" xfId="28049" xr:uid="{75A9D208-A6AA-4CFC-9530-BA13CC46C3EB}"/>
    <cellStyle name="Normal 8 2 4 7 5" xfId="19602" xr:uid="{1A4980C3-A238-4D40-9396-21A9CF935FB8}"/>
    <cellStyle name="Normal 8 2 4 8" xfId="4857" xr:uid="{00000000-0005-0000-0000-00000A1D0000}"/>
    <cellStyle name="Normal 8 2 4 8 2" xfId="13307" xr:uid="{46842501-3FD2-492C-B51B-9CBAF0F039ED}"/>
    <cellStyle name="Normal 8 2 4 8 2 2" xfId="39481" xr:uid="{1C06874D-4134-4445-BD53-458FEB6308AA}"/>
    <cellStyle name="Normal 8 2 4 8 3" xfId="30202" xr:uid="{54E3F6B4-4241-4124-929E-BFAE6ABF6372}"/>
    <cellStyle name="Normal 8 2 4 8 4" xfId="21754" xr:uid="{FB4CD698-DD54-4B67-ABA5-D24AA6A2F9F0}"/>
    <cellStyle name="Normal 8 2 4 9" xfId="9089" xr:uid="{B2DFBD9F-441E-4C3A-AE20-86B02A3B40DA}"/>
    <cellStyle name="Normal 8 2 4 9 2" xfId="35264" xr:uid="{B1A90163-1B80-4BCF-AEBC-CE11ADDF045E}"/>
    <cellStyle name="Normal 8 2 5" xfId="494" xr:uid="{00000000-0005-0000-0000-00000B1D0000}"/>
    <cellStyle name="Normal 8 2 5 10" xfId="25986" xr:uid="{4046619D-8DAE-409F-BDD8-19630955012C}"/>
    <cellStyle name="Normal 8 2 5 11" xfId="17539" xr:uid="{0413934E-CF19-4CB6-ADC0-EC423E8B50F4}"/>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5CA93400-AE2A-4B18-8CC1-CD78CEC6B835}"/>
    <cellStyle name="Normal 8 2 5 2 2 2 2 2" xfId="42041" xr:uid="{78F1BC7B-ECB8-4DE9-BE82-BEE23289DFB9}"/>
    <cellStyle name="Normal 8 2 5 2 2 2 3" xfId="32762" xr:uid="{61650B70-3346-4C92-AB47-DC176D816A9C}"/>
    <cellStyle name="Normal 8 2 5 2 2 2 4" xfId="24314" xr:uid="{6A7BFCD3-7897-4D03-9C2A-2B5B921C2CAD}"/>
    <cellStyle name="Normal 8 2 5 2 2 3" xfId="11649" xr:uid="{A0B59FDA-1CBD-47A6-9615-414416F636AB}"/>
    <cellStyle name="Normal 8 2 5 2 2 3 2" xfId="37824" xr:uid="{693F8CD2-EE53-4F14-BE09-1B4EDA4758E6}"/>
    <cellStyle name="Normal 8 2 5 2 2 4" xfId="28544" xr:uid="{EC41B12C-5B00-41E1-8FD5-A90CF1BE5839}"/>
    <cellStyle name="Normal 8 2 5 2 2 5" xfId="20097" xr:uid="{6FDC6872-A35F-458E-A913-32DF235F1EF5}"/>
    <cellStyle name="Normal 8 2 5 2 3" xfId="5272" xr:uid="{00000000-0005-0000-0000-00000F1D0000}"/>
    <cellStyle name="Normal 8 2 5 2 3 2" xfId="13722" xr:uid="{C900899F-483D-4C2E-AED0-B2A1F92225DA}"/>
    <cellStyle name="Normal 8 2 5 2 3 2 2" xfId="39896" xr:uid="{9F3E8709-673C-4834-B518-CC2A2EC50F4A}"/>
    <cellStyle name="Normal 8 2 5 2 3 3" xfId="30617" xr:uid="{7E80C0BD-6115-4A21-BB6F-2CBB7EEBC83E}"/>
    <cellStyle name="Normal 8 2 5 2 3 4" xfId="22169" xr:uid="{44D79B91-7A01-4C8C-A145-E4560F9A2D17}"/>
    <cellStyle name="Normal 8 2 5 2 4" xfId="9504" xr:uid="{CE0189DC-6BA6-4612-BC4C-62D2ED9A2B9C}"/>
    <cellStyle name="Normal 8 2 5 2 4 2" xfId="35679" xr:uid="{FBA29C32-F53B-461F-8AB1-C7B7A6794B90}"/>
    <cellStyle name="Normal 8 2 5 2 5" xfId="34851" xr:uid="{BC89883C-EFD0-49B2-8A99-165682CDB546}"/>
    <cellStyle name="Normal 8 2 5 2 6" xfId="26399" xr:uid="{253AD7D3-EF6F-435E-9ADC-59C4D187F60D}"/>
    <cellStyle name="Normal 8 2 5 2 7" xfId="17952" xr:uid="{505623A8-8195-4BF0-B4B2-D8EA02531175}"/>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AF0B7544-D366-43A7-9C9F-7C79FEA01E2D}"/>
    <cellStyle name="Normal 8 2 5 3 2 2 2 2" xfId="42454" xr:uid="{14E04170-5F4F-4EC6-84DE-D610A8CFF81A}"/>
    <cellStyle name="Normal 8 2 5 3 2 2 3" xfId="33175" xr:uid="{1CBDCBB7-6D06-4303-9B3F-DE1D9593DB77}"/>
    <cellStyle name="Normal 8 2 5 3 2 2 4" xfId="24727" xr:uid="{7ED70A5C-E5C1-474D-862A-04B6A0FD7623}"/>
    <cellStyle name="Normal 8 2 5 3 2 3" xfId="12062" xr:uid="{ED8BFE24-592A-4A16-9367-FEB9B11E5EB9}"/>
    <cellStyle name="Normal 8 2 5 3 2 3 2" xfId="38237" xr:uid="{10F33078-8A6C-4ED5-9BA0-900C994FC831}"/>
    <cellStyle name="Normal 8 2 5 3 2 4" xfId="28957" xr:uid="{536BD8F7-36CB-4AAE-A400-27249AE8BF26}"/>
    <cellStyle name="Normal 8 2 5 3 2 5" xfId="20510" xr:uid="{A3E39EE2-AB16-4C70-9625-4F345526AD0E}"/>
    <cellStyle name="Normal 8 2 5 3 3" xfId="5685" xr:uid="{00000000-0005-0000-0000-0000131D0000}"/>
    <cellStyle name="Normal 8 2 5 3 3 2" xfId="14135" xr:uid="{82CF2D03-F3C1-41A9-AB4C-516FE4B97EB9}"/>
    <cellStyle name="Normal 8 2 5 3 3 2 2" xfId="40309" xr:uid="{2043B813-7F99-4406-B2BE-5565DB8004B4}"/>
    <cellStyle name="Normal 8 2 5 3 3 3" xfId="31030" xr:uid="{1DECC99D-9F09-46E1-A564-27E6D5696876}"/>
    <cellStyle name="Normal 8 2 5 3 3 4" xfId="22582" xr:uid="{4FC468F5-1619-4FAF-9F5A-2EC3369FCDFC}"/>
    <cellStyle name="Normal 8 2 5 3 4" xfId="9917" xr:uid="{55708E78-AA15-466F-A601-22EA4A389307}"/>
    <cellStyle name="Normal 8 2 5 3 4 2" xfId="36092" xr:uid="{EBF9B38E-E53D-49E4-84E7-A41EC762F473}"/>
    <cellStyle name="Normal 8 2 5 3 5" xfId="26812" xr:uid="{82CDF3DF-C70E-4905-853F-1A62129D1DE1}"/>
    <cellStyle name="Normal 8 2 5 3 6" xfId="18365" xr:uid="{6937D55A-C7A6-418A-8AC1-013BEF72DC63}"/>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61577AB6-0777-449E-A389-8770870F2762}"/>
    <cellStyle name="Normal 8 2 5 4 2 2 2 2" xfId="42867" xr:uid="{7A9EC9CA-39A7-41EA-BA21-3A60B9153DEC}"/>
    <cellStyle name="Normal 8 2 5 4 2 2 3" xfId="33588" xr:uid="{2C51DD64-4CFA-4E0E-8D80-C5480653323B}"/>
    <cellStyle name="Normal 8 2 5 4 2 2 4" xfId="25140" xr:uid="{CCFA8DC5-9D46-46CF-9F6B-E3DC7AF581FE}"/>
    <cellStyle name="Normal 8 2 5 4 2 3" xfId="12475" xr:uid="{7F9282CF-8C9F-4321-BB7A-10C39E8872FB}"/>
    <cellStyle name="Normal 8 2 5 4 2 3 2" xfId="38650" xr:uid="{A7406997-DFC6-43CE-8EC0-2A5C19725954}"/>
    <cellStyle name="Normal 8 2 5 4 2 4" xfId="29370" xr:uid="{1DBA79B2-3CB5-4331-8693-32C0AF567E4A}"/>
    <cellStyle name="Normal 8 2 5 4 2 5" xfId="20923" xr:uid="{ED124363-A454-4B4D-9A6C-D0C087AA05E0}"/>
    <cellStyle name="Normal 8 2 5 4 3" xfId="6098" xr:uid="{00000000-0005-0000-0000-0000171D0000}"/>
    <cellStyle name="Normal 8 2 5 4 3 2" xfId="14548" xr:uid="{15BE050C-15E3-44D4-A74B-FB2B31B070CD}"/>
    <cellStyle name="Normal 8 2 5 4 3 2 2" xfId="40722" xr:uid="{993A38CD-D030-42C4-A847-2B94A3004548}"/>
    <cellStyle name="Normal 8 2 5 4 3 3" xfId="31443" xr:uid="{D6F247FF-FBD0-4911-8BF7-C67812770B1D}"/>
    <cellStyle name="Normal 8 2 5 4 3 4" xfId="22995" xr:uid="{AAE44FB3-866A-4FA7-A855-3A15D334DEA8}"/>
    <cellStyle name="Normal 8 2 5 4 4" xfId="10330" xr:uid="{30FBEA09-D597-4C82-B5AF-CE9D8BE398FE}"/>
    <cellStyle name="Normal 8 2 5 4 4 2" xfId="36505" xr:uid="{1AD5457B-7A2F-4E8E-ACAA-EA17088156C6}"/>
    <cellStyle name="Normal 8 2 5 4 5" xfId="27225" xr:uid="{226065B9-A610-44A9-8BDD-C7435C4ABD36}"/>
    <cellStyle name="Normal 8 2 5 4 6" xfId="18778" xr:uid="{1E292DCF-4AE0-4E89-9AEF-2C782268EB33}"/>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D5A6B088-3629-4C4F-84D4-D8703A759B22}"/>
    <cellStyle name="Normal 8 2 5 5 2 2 2 2" xfId="43280" xr:uid="{A589A1CE-BA1C-48CF-A398-F23394403276}"/>
    <cellStyle name="Normal 8 2 5 5 2 2 3" xfId="34001" xr:uid="{CF3D2F34-3D58-44C9-B932-25FC2E56B4E1}"/>
    <cellStyle name="Normal 8 2 5 5 2 2 4" xfId="25553" xr:uid="{74294A16-0C5D-44A0-872F-4D7700489693}"/>
    <cellStyle name="Normal 8 2 5 5 2 3" xfId="12888" xr:uid="{CFC2E28B-65AF-4987-9927-7115E9E0372C}"/>
    <cellStyle name="Normal 8 2 5 5 2 3 2" xfId="39063" xr:uid="{6E0C2E3E-742B-41B8-9BE7-A4BAFA16BF46}"/>
    <cellStyle name="Normal 8 2 5 5 2 4" xfId="29783" xr:uid="{2CCF8E5C-2DEC-4B89-87A6-73C7820337CD}"/>
    <cellStyle name="Normal 8 2 5 5 2 5" xfId="21336" xr:uid="{A3FA4B97-710A-4CF5-B948-29E4744AEB9C}"/>
    <cellStyle name="Normal 8 2 5 5 3" xfId="6511" xr:uid="{00000000-0005-0000-0000-00001B1D0000}"/>
    <cellStyle name="Normal 8 2 5 5 3 2" xfId="14961" xr:uid="{1780F874-A01C-4DFA-9C64-9124E645E5C6}"/>
    <cellStyle name="Normal 8 2 5 5 3 2 2" xfId="41135" xr:uid="{E8179BDC-4FD1-4BC8-AF6E-AB61A00F093D}"/>
    <cellStyle name="Normal 8 2 5 5 3 3" xfId="31856" xr:uid="{1679E707-1714-4B70-A48D-E3B4BD2AA6C7}"/>
    <cellStyle name="Normal 8 2 5 5 3 4" xfId="23408" xr:uid="{73DA729D-9997-4A86-A747-E492FA42F70A}"/>
    <cellStyle name="Normal 8 2 5 5 4" xfId="10743" xr:uid="{5522AF5D-CA63-4A04-A4C8-35EBE826711F}"/>
    <cellStyle name="Normal 8 2 5 5 4 2" xfId="36918" xr:uid="{E3E5EFC5-98E7-4EEB-8A8C-42E30AEDE965}"/>
    <cellStyle name="Normal 8 2 5 5 5" xfId="27638" xr:uid="{3FD4B216-9831-44F1-97C1-533795FC3D38}"/>
    <cellStyle name="Normal 8 2 5 5 6" xfId="19191" xr:uid="{9FD13CCB-0D74-42EE-82A9-EE32D6449018}"/>
    <cellStyle name="Normal 8 2 5 6" xfId="2641" xr:uid="{00000000-0005-0000-0000-00001C1D0000}"/>
    <cellStyle name="Normal 8 2 5 6 2" xfId="6924" xr:uid="{00000000-0005-0000-0000-00001D1D0000}"/>
    <cellStyle name="Normal 8 2 5 6 2 2" xfId="15374" xr:uid="{83DBC119-1497-4A4A-BFD9-38F43E83042B}"/>
    <cellStyle name="Normal 8 2 5 6 2 2 2" xfId="41548" xr:uid="{43F61B70-D04C-45F1-B2EC-1DF66ACE49CE}"/>
    <cellStyle name="Normal 8 2 5 6 2 3" xfId="32269" xr:uid="{24F3995E-2D85-42F1-A441-FE21D07F4ACA}"/>
    <cellStyle name="Normal 8 2 5 6 2 4" xfId="23821" xr:uid="{1A785AC3-ECB4-4DA0-9E00-51DE97E95566}"/>
    <cellStyle name="Normal 8 2 5 6 3" xfId="11156" xr:uid="{E20D5533-AB58-49F7-8706-740545FBC7D8}"/>
    <cellStyle name="Normal 8 2 5 6 3 2" xfId="37331" xr:uid="{BB918DC7-CDB0-4A55-BD6C-76B613BAA144}"/>
    <cellStyle name="Normal 8 2 5 6 4" xfId="28051" xr:uid="{4DB9ACAB-3F38-4D53-A7B6-8135EE833CF0}"/>
    <cellStyle name="Normal 8 2 5 6 5" xfId="19604" xr:uid="{9DDEAC21-0977-4678-8A9A-25C0A45B35E9}"/>
    <cellStyle name="Normal 8 2 5 7" xfId="4859" xr:uid="{00000000-0005-0000-0000-00001E1D0000}"/>
    <cellStyle name="Normal 8 2 5 7 2" xfId="13309" xr:uid="{B4A1941A-7E9B-483C-9E87-76F251B8072D}"/>
    <cellStyle name="Normal 8 2 5 7 2 2" xfId="39483" xr:uid="{3FB8E724-400E-4030-AC12-816A54B44884}"/>
    <cellStyle name="Normal 8 2 5 7 3" xfId="30204" xr:uid="{6DFB24BF-1D58-4B2E-956E-1E74F2A27F13}"/>
    <cellStyle name="Normal 8 2 5 7 4" xfId="21756" xr:uid="{842E2645-4F1F-4C23-AB1D-CC834F19DFF6}"/>
    <cellStyle name="Normal 8 2 5 8" xfId="9091" xr:uid="{708D672C-1540-4629-927A-E85FD4445E72}"/>
    <cellStyle name="Normal 8 2 5 8 2" xfId="35266" xr:uid="{C4B39126-F14D-4DB4-A383-61706DDA9ABB}"/>
    <cellStyle name="Normal 8 2 5 9" xfId="34433" xr:uid="{08EBA33F-D994-43A5-AF24-9FCD5494DE04}"/>
    <cellStyle name="Normal 8 2 6" xfId="946" xr:uid="{00000000-0005-0000-0000-00001F1D0000}"/>
    <cellStyle name="Normal 8 2 6 2" xfId="3180" xr:uid="{00000000-0005-0000-0000-0000201D0000}"/>
    <cellStyle name="Normal 8 2 6 2 2" xfId="7402" xr:uid="{00000000-0005-0000-0000-0000211D0000}"/>
    <cellStyle name="Normal 8 2 6 2 2 2" xfId="15852" xr:uid="{C87D1F8C-83BE-4028-BD58-E510456EDB3E}"/>
    <cellStyle name="Normal 8 2 6 2 2 2 2" xfId="42026" xr:uid="{0A52EB5D-8A22-45D3-9D7C-ABDD8E6DFA39}"/>
    <cellStyle name="Normal 8 2 6 2 2 3" xfId="32747" xr:uid="{C0625CC6-A907-4179-B076-CBCF78DEEA72}"/>
    <cellStyle name="Normal 8 2 6 2 2 4" xfId="24299" xr:uid="{C134D11B-57E5-4133-ADCE-28608B62C9F3}"/>
    <cellStyle name="Normal 8 2 6 2 3" xfId="11634" xr:uid="{8FF48083-D957-43D7-A3C8-99BC3E508BD3}"/>
    <cellStyle name="Normal 8 2 6 2 3 2" xfId="37809" xr:uid="{60FB58F4-FE53-4E5F-A662-EB24F88F27CB}"/>
    <cellStyle name="Normal 8 2 6 2 4" xfId="28529" xr:uid="{E4CFAB9F-37C9-4EE8-B29A-28F288CCBD75}"/>
    <cellStyle name="Normal 8 2 6 2 5" xfId="20082" xr:uid="{8ABEE536-9D14-4B69-86C6-DDFF86785690}"/>
    <cellStyle name="Normal 8 2 6 3" xfId="5257" xr:uid="{00000000-0005-0000-0000-0000221D0000}"/>
    <cellStyle name="Normal 8 2 6 3 2" xfId="13707" xr:uid="{D4F7EAAB-F0ED-4385-AEAF-88DFB593F0A2}"/>
    <cellStyle name="Normal 8 2 6 3 2 2" xfId="39881" xr:uid="{80642FA1-3DD5-4CC9-9135-FA1A0926B5BA}"/>
    <cellStyle name="Normal 8 2 6 3 3" xfId="30602" xr:uid="{AE1FB0F1-05BA-4199-AB78-95E32FF34754}"/>
    <cellStyle name="Normal 8 2 6 3 4" xfId="22154" xr:uid="{0B25B96C-F455-4022-B958-07FF6D377230}"/>
    <cellStyle name="Normal 8 2 6 4" xfId="9489" xr:uid="{DA487A3A-0AA3-4781-BFCE-E60CAFB3BE57}"/>
    <cellStyle name="Normal 8 2 6 4 2" xfId="35664" xr:uid="{65A73759-0949-4CD6-A4F9-A2B5DDB049B7}"/>
    <cellStyle name="Normal 8 2 6 5" xfId="34836" xr:uid="{92952393-CB8F-4B25-A3F9-F14362E633D6}"/>
    <cellStyle name="Normal 8 2 6 6" xfId="26384" xr:uid="{9D3892DE-01C1-41D4-BBDA-96CD1ACC7C25}"/>
    <cellStyle name="Normal 8 2 6 7" xfId="17937" xr:uid="{40E40287-DAB6-401F-9E7E-DC1D0686E154}"/>
    <cellStyle name="Normal 8 2 7" xfId="1363" xr:uid="{00000000-0005-0000-0000-0000231D0000}"/>
    <cellStyle name="Normal 8 2 7 2" xfId="3593" xr:uid="{00000000-0005-0000-0000-0000241D0000}"/>
    <cellStyle name="Normal 8 2 7 2 2" xfId="7815" xr:uid="{00000000-0005-0000-0000-0000251D0000}"/>
    <cellStyle name="Normal 8 2 7 2 2 2" xfId="16265" xr:uid="{ACB3CCB9-7105-4C08-A7C8-9AE9ABF2C3FB}"/>
    <cellStyle name="Normal 8 2 7 2 2 2 2" xfId="42439" xr:uid="{E83FB011-AB5F-4BE1-BA5E-E899F58806DE}"/>
    <cellStyle name="Normal 8 2 7 2 2 3" xfId="33160" xr:uid="{C655CC05-0CE1-48BC-96E1-052CC4A9D64E}"/>
    <cellStyle name="Normal 8 2 7 2 2 4" xfId="24712" xr:uid="{13234386-464B-4BE9-93CD-A08E52B3FA0A}"/>
    <cellStyle name="Normal 8 2 7 2 3" xfId="12047" xr:uid="{11D37E00-EDAA-47B4-89B1-955ECDC2C042}"/>
    <cellStyle name="Normal 8 2 7 2 3 2" xfId="38222" xr:uid="{1E964FC5-FB30-4386-A1F6-6FB8A2D664C3}"/>
    <cellStyle name="Normal 8 2 7 2 4" xfId="28942" xr:uid="{C3F81AEC-88E5-4D33-90FB-1E586B52F8FD}"/>
    <cellStyle name="Normal 8 2 7 2 5" xfId="20495" xr:uid="{616AF869-0964-46C1-99DF-2DFBE1E0E3CD}"/>
    <cellStyle name="Normal 8 2 7 3" xfId="5670" xr:uid="{00000000-0005-0000-0000-0000261D0000}"/>
    <cellStyle name="Normal 8 2 7 3 2" xfId="14120" xr:uid="{9A1320B4-6914-4E3E-A83D-6B51BF173A95}"/>
    <cellStyle name="Normal 8 2 7 3 2 2" xfId="40294" xr:uid="{A8D9C2B1-5E4F-4E39-A464-FAFF9FE64B0E}"/>
    <cellStyle name="Normal 8 2 7 3 3" xfId="31015" xr:uid="{74BCA6EB-F289-44F4-A402-2FA400A73E60}"/>
    <cellStyle name="Normal 8 2 7 3 4" xfId="22567" xr:uid="{B8FF15C4-A36D-435B-A90F-2ABBB07951C7}"/>
    <cellStyle name="Normal 8 2 7 4" xfId="9902" xr:uid="{0A1A0267-2FE3-44D1-9F60-C85F567E4A8A}"/>
    <cellStyle name="Normal 8 2 7 4 2" xfId="36077" xr:uid="{0685FDCE-625E-460E-A9AA-601B45AC1594}"/>
    <cellStyle name="Normal 8 2 7 5" xfId="26797" xr:uid="{D14D1855-19B8-47DD-8E77-8725332C229B}"/>
    <cellStyle name="Normal 8 2 7 6" xfId="18350" xr:uid="{A7EBB460-39FC-40B6-A429-50EE936FB5A7}"/>
    <cellStyle name="Normal 8 2 8" xfId="1776" xr:uid="{00000000-0005-0000-0000-0000271D0000}"/>
    <cellStyle name="Normal 8 2 8 2" xfId="4006" xr:uid="{00000000-0005-0000-0000-0000281D0000}"/>
    <cellStyle name="Normal 8 2 8 2 2" xfId="8228" xr:uid="{00000000-0005-0000-0000-0000291D0000}"/>
    <cellStyle name="Normal 8 2 8 2 2 2" xfId="16678" xr:uid="{225A75F4-5FDD-410E-8A79-E2FA8743C2A1}"/>
    <cellStyle name="Normal 8 2 8 2 2 2 2" xfId="42852" xr:uid="{463F6D0F-EDB2-4EE5-975F-2731DDEDC6E4}"/>
    <cellStyle name="Normal 8 2 8 2 2 3" xfId="33573" xr:uid="{3F1F2BF0-D547-440F-A035-06CEB10A13E4}"/>
    <cellStyle name="Normal 8 2 8 2 2 4" xfId="25125" xr:uid="{CF4ABED7-DAC4-430E-BDC8-3917D55F2AEC}"/>
    <cellStyle name="Normal 8 2 8 2 3" xfId="12460" xr:uid="{FFB6CC7A-2E16-43B3-BEAE-095488356BC6}"/>
    <cellStyle name="Normal 8 2 8 2 3 2" xfId="38635" xr:uid="{59453020-419D-4CDA-9D00-28EAEDBC010F}"/>
    <cellStyle name="Normal 8 2 8 2 4" xfId="29355" xr:uid="{42EB8FFA-73E7-4D95-A240-BA99B3C9656C}"/>
    <cellStyle name="Normal 8 2 8 2 5" xfId="20908" xr:uid="{D240DEE9-C7C0-4BE2-9CBF-ED66BED86723}"/>
    <cellStyle name="Normal 8 2 8 3" xfId="6083" xr:uid="{00000000-0005-0000-0000-00002A1D0000}"/>
    <cellStyle name="Normal 8 2 8 3 2" xfId="14533" xr:uid="{B500B2D6-39B9-4A1B-AA9A-2B532D3998F1}"/>
    <cellStyle name="Normal 8 2 8 3 2 2" xfId="40707" xr:uid="{BAF191CC-2D0C-4C43-A64C-68A76E760C64}"/>
    <cellStyle name="Normal 8 2 8 3 3" xfId="31428" xr:uid="{EF3BA999-D31B-406E-9CFD-862F0CCA6361}"/>
    <cellStyle name="Normal 8 2 8 3 4" xfId="22980" xr:uid="{B18696F5-6CFA-427F-A4B1-41117474B979}"/>
    <cellStyle name="Normal 8 2 8 4" xfId="10315" xr:uid="{AE77B506-265B-4363-925D-25B214B01120}"/>
    <cellStyle name="Normal 8 2 8 4 2" xfId="36490" xr:uid="{B8DDA5BE-88D5-446A-BC88-CB52B756356E}"/>
    <cellStyle name="Normal 8 2 8 5" xfId="27210" xr:uid="{9A4AEEAE-71B1-4864-BE33-A118B42838B3}"/>
    <cellStyle name="Normal 8 2 8 6" xfId="18763" xr:uid="{9E13B703-CA98-4BC5-B24C-3B785CD31402}"/>
    <cellStyle name="Normal 8 2 9" xfId="2190" xr:uid="{00000000-0005-0000-0000-00002B1D0000}"/>
    <cellStyle name="Normal 8 2 9 2" xfId="4419" xr:uid="{00000000-0005-0000-0000-00002C1D0000}"/>
    <cellStyle name="Normal 8 2 9 2 2" xfId="8641" xr:uid="{00000000-0005-0000-0000-00002D1D0000}"/>
    <cellStyle name="Normal 8 2 9 2 2 2" xfId="17091" xr:uid="{57F68DA0-9D59-4CE3-B98D-9C18595234FD}"/>
    <cellStyle name="Normal 8 2 9 2 2 2 2" xfId="43265" xr:uid="{803D289A-7DF2-4173-B064-659BF735B001}"/>
    <cellStyle name="Normal 8 2 9 2 2 3" xfId="33986" xr:uid="{FA225D68-3710-4493-B35E-91CA9A15A321}"/>
    <cellStyle name="Normal 8 2 9 2 2 4" xfId="25538" xr:uid="{F5340C4B-4EAD-464D-B67C-DD2221E71404}"/>
    <cellStyle name="Normal 8 2 9 2 3" xfId="12873" xr:uid="{DB503CB5-F039-4E74-93ED-2E5F1B5A4CAE}"/>
    <cellStyle name="Normal 8 2 9 2 3 2" xfId="39048" xr:uid="{934834EF-51D2-4E2C-BB08-BAC69238E52B}"/>
    <cellStyle name="Normal 8 2 9 2 4" xfId="29768" xr:uid="{317C7674-2C4C-475C-B4E0-3A70AA5EF0BF}"/>
    <cellStyle name="Normal 8 2 9 2 5" xfId="21321" xr:uid="{A24CC112-FE43-4F0A-9347-DE51D883E164}"/>
    <cellStyle name="Normal 8 2 9 3" xfId="6496" xr:uid="{00000000-0005-0000-0000-00002E1D0000}"/>
    <cellStyle name="Normal 8 2 9 3 2" xfId="14946" xr:uid="{D3BAD348-3EF8-4C75-9C4A-1C6023F938D1}"/>
    <cellStyle name="Normal 8 2 9 3 2 2" xfId="41120" xr:uid="{4EAEF0A7-19C7-4E47-BE35-95E334F4F6BA}"/>
    <cellStyle name="Normal 8 2 9 3 3" xfId="31841" xr:uid="{29EF9D1E-C951-4D76-880C-09197D6B03BE}"/>
    <cellStyle name="Normal 8 2 9 3 4" xfId="23393" xr:uid="{38494309-CB31-471E-8837-32BC0666DCA8}"/>
    <cellStyle name="Normal 8 2 9 4" xfId="10728" xr:uid="{4694C94E-44A2-431E-BFD6-7495747CEE92}"/>
    <cellStyle name="Normal 8 2 9 4 2" xfId="36903" xr:uid="{3A4F019A-7067-4149-8233-243DEEA4916D}"/>
    <cellStyle name="Normal 8 2 9 5" xfId="27623" xr:uid="{CF1773BF-8635-486C-AC27-FF62F9CD13DC}"/>
    <cellStyle name="Normal 8 2 9 6" xfId="19176" xr:uid="{472F1125-7D50-48B5-8376-26B5F9744B39}"/>
    <cellStyle name="Normal 8 3" xfId="495" xr:uid="{00000000-0005-0000-0000-00002F1D0000}"/>
    <cellStyle name="Normal 8 3 10" xfId="4860" xr:uid="{00000000-0005-0000-0000-0000301D0000}"/>
    <cellStyle name="Normal 8 3 10 2" xfId="13310" xr:uid="{194DD009-4327-430C-B20D-A1F5985DF9E1}"/>
    <cellStyle name="Normal 8 3 10 2 2" xfId="39484" xr:uid="{F792D8C9-7245-4C5E-9942-AE917BD91967}"/>
    <cellStyle name="Normal 8 3 10 3" xfId="30205" xr:uid="{8931CE3B-77EB-4C57-9738-46439EAEF9AF}"/>
    <cellStyle name="Normal 8 3 10 4" xfId="21757" xr:uid="{00F57BE9-05FD-4AD5-8118-7904A69D779E}"/>
    <cellStyle name="Normal 8 3 11" xfId="9092" xr:uid="{D4759900-496A-4BFB-9FCB-A4B83766BAF5}"/>
    <cellStyle name="Normal 8 3 11 2" xfId="35267" xr:uid="{3E076D12-B78B-4F82-8A53-96186DA9BE37}"/>
    <cellStyle name="Normal 8 3 12" xfId="34434" xr:uid="{52378C55-93FF-48B6-B4B5-01487005EEEE}"/>
    <cellStyle name="Normal 8 3 13" xfId="25987" xr:uid="{78699E3F-EE96-4E61-A7A2-4DCA8B0D5AF1}"/>
    <cellStyle name="Normal 8 3 14" xfId="17540" xr:uid="{E48A8E29-7A22-4F40-B839-9E48ECEFF8E9}"/>
    <cellStyle name="Normal 8 3 2" xfId="496" xr:uid="{00000000-0005-0000-0000-0000311D0000}"/>
    <cellStyle name="Normal 8 3 2 10" xfId="9093" xr:uid="{C4D4464F-87E3-4E07-A43F-2B382F524EC9}"/>
    <cellStyle name="Normal 8 3 2 10 2" xfId="35268" xr:uid="{78138EE1-1291-4396-A4A9-4D5DE1D49E05}"/>
    <cellStyle name="Normal 8 3 2 11" xfId="34435" xr:uid="{27973277-7CD9-406B-BE56-5539CDAC2284}"/>
    <cellStyle name="Normal 8 3 2 12" xfId="25988" xr:uid="{1122A5DE-C23D-466C-86AC-552FE09155BB}"/>
    <cellStyle name="Normal 8 3 2 13" xfId="17541" xr:uid="{A1F5B096-E072-4493-9193-43DF43F94876}"/>
    <cellStyle name="Normal 8 3 2 2" xfId="497" xr:uid="{00000000-0005-0000-0000-0000321D0000}"/>
    <cellStyle name="Normal 8 3 2 2 10" xfId="34436" xr:uid="{74FB743B-FDB3-431D-9B7E-13B3B6FE799C}"/>
    <cellStyle name="Normal 8 3 2 2 11" xfId="25989" xr:uid="{41C29865-79BD-4B04-AA50-AFC5665646D5}"/>
    <cellStyle name="Normal 8 3 2 2 12" xfId="17542" xr:uid="{FC213280-4268-41EA-89CD-03E377865C07}"/>
    <cellStyle name="Normal 8 3 2 2 2" xfId="498" xr:uid="{00000000-0005-0000-0000-0000331D0000}"/>
    <cellStyle name="Normal 8 3 2 2 2 10" xfId="25990" xr:uid="{12FD7672-39CB-4027-9F36-10CF74E43A5A}"/>
    <cellStyle name="Normal 8 3 2 2 2 11" xfId="17543" xr:uid="{9057CEFD-3897-4DF2-B52E-976B55B68AF3}"/>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60EBAF06-45FF-46F6-959B-8D44B45839B9}"/>
    <cellStyle name="Normal 8 3 2 2 2 2 2 2 2 2" xfId="42045" xr:uid="{E9D0E6D5-B284-4592-B92A-15B332ACBAC7}"/>
    <cellStyle name="Normal 8 3 2 2 2 2 2 2 3" xfId="32766" xr:uid="{E72C9146-0880-448D-BDAC-0F2520E3C7F4}"/>
    <cellStyle name="Normal 8 3 2 2 2 2 2 2 4" xfId="24318" xr:uid="{11888E3C-7419-4149-8531-63BE522573EC}"/>
    <cellStyle name="Normal 8 3 2 2 2 2 2 3" xfId="11653" xr:uid="{2F279FE6-870D-41CD-82D8-4770806B8EB6}"/>
    <cellStyle name="Normal 8 3 2 2 2 2 2 3 2" xfId="37828" xr:uid="{C99BEE4C-AF58-4024-A7F1-A674C8E60434}"/>
    <cellStyle name="Normal 8 3 2 2 2 2 2 4" xfId="28548" xr:uid="{9005A4F0-C1A2-4F42-A727-5AACB7225D36}"/>
    <cellStyle name="Normal 8 3 2 2 2 2 2 5" xfId="20101" xr:uid="{8CA2CB4E-4294-4E40-A5BE-15AB98671D93}"/>
    <cellStyle name="Normal 8 3 2 2 2 2 3" xfId="5276" xr:uid="{00000000-0005-0000-0000-0000371D0000}"/>
    <cellStyle name="Normal 8 3 2 2 2 2 3 2" xfId="13726" xr:uid="{42C5B10B-AC89-4C50-8BE0-93D540ED5FCC}"/>
    <cellStyle name="Normal 8 3 2 2 2 2 3 2 2" xfId="39900" xr:uid="{1A4F13F0-05DE-4DAE-9842-AC4773705F10}"/>
    <cellStyle name="Normal 8 3 2 2 2 2 3 3" xfId="30621" xr:uid="{388E56E9-9BF6-4844-9D30-E4CF50A0912C}"/>
    <cellStyle name="Normal 8 3 2 2 2 2 3 4" xfId="22173" xr:uid="{05BEF27C-3270-4CE6-8C8D-15720C82B853}"/>
    <cellStyle name="Normal 8 3 2 2 2 2 4" xfId="9508" xr:uid="{B054ECC6-F830-49AE-9355-B4A4C9CEDB65}"/>
    <cellStyle name="Normal 8 3 2 2 2 2 4 2" xfId="35683" xr:uid="{48117251-80C9-4BA4-98F8-FFFA759677C3}"/>
    <cellStyle name="Normal 8 3 2 2 2 2 5" xfId="34855" xr:uid="{C4831323-FACD-4283-84A2-93B7B7674850}"/>
    <cellStyle name="Normal 8 3 2 2 2 2 6" xfId="26403" xr:uid="{8C582E22-8686-468A-B460-81C49F62C996}"/>
    <cellStyle name="Normal 8 3 2 2 2 2 7" xfId="17956" xr:uid="{2A8A7EE2-26D4-43D3-A1F3-65BAAB162D27}"/>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C534A36B-21CA-49D3-BC53-B5B39CFD261C}"/>
    <cellStyle name="Normal 8 3 2 2 2 3 2 2 2 2" xfId="42458" xr:uid="{32AD6BF2-B823-405B-A322-095155879AB0}"/>
    <cellStyle name="Normal 8 3 2 2 2 3 2 2 3" xfId="33179" xr:uid="{2D74231F-C4A0-4BDF-B7B5-0762A8440A19}"/>
    <cellStyle name="Normal 8 3 2 2 2 3 2 2 4" xfId="24731" xr:uid="{ECDAA852-59C4-46F9-B671-3724C952CD64}"/>
    <cellStyle name="Normal 8 3 2 2 2 3 2 3" xfId="12066" xr:uid="{72446362-5E63-4F18-A1B4-BD7A07698F98}"/>
    <cellStyle name="Normal 8 3 2 2 2 3 2 3 2" xfId="38241" xr:uid="{2C34851A-E41D-4B4A-8997-3852AD49FAC9}"/>
    <cellStyle name="Normal 8 3 2 2 2 3 2 4" xfId="28961" xr:uid="{87EBE417-465B-42DB-B065-3FEECAEA4702}"/>
    <cellStyle name="Normal 8 3 2 2 2 3 2 5" xfId="20514" xr:uid="{602FA685-83AD-47E8-8FFF-3B7DCDF41A2E}"/>
    <cellStyle name="Normal 8 3 2 2 2 3 3" xfId="5689" xr:uid="{00000000-0005-0000-0000-00003B1D0000}"/>
    <cellStyle name="Normal 8 3 2 2 2 3 3 2" xfId="14139" xr:uid="{44016B92-7899-4747-ABB8-8FEEDD36F972}"/>
    <cellStyle name="Normal 8 3 2 2 2 3 3 2 2" xfId="40313" xr:uid="{BE3DAE34-C7C7-4557-93BF-1D7570D5277F}"/>
    <cellStyle name="Normal 8 3 2 2 2 3 3 3" xfId="31034" xr:uid="{C4503A5D-1BE8-4929-885F-BD27F35BF3C0}"/>
    <cellStyle name="Normal 8 3 2 2 2 3 3 4" xfId="22586" xr:uid="{1A437F91-9C0D-42F8-B647-361588351E5C}"/>
    <cellStyle name="Normal 8 3 2 2 2 3 4" xfId="9921" xr:uid="{398E553F-3835-45C7-82A5-6D3F5C4291FB}"/>
    <cellStyle name="Normal 8 3 2 2 2 3 4 2" xfId="36096" xr:uid="{09411446-2B89-4BAB-807C-8BFAFC94D60F}"/>
    <cellStyle name="Normal 8 3 2 2 2 3 5" xfId="26816" xr:uid="{3325E6D6-A425-4785-94D8-8506C23CE770}"/>
    <cellStyle name="Normal 8 3 2 2 2 3 6" xfId="18369" xr:uid="{7C91003D-79D5-470E-8945-21B661FEEC18}"/>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2CABF049-D82E-41AC-9134-730D5F935A9F}"/>
    <cellStyle name="Normal 8 3 2 2 2 4 2 2 2 2" xfId="42871" xr:uid="{B88FCF11-B3E1-45BC-B61B-41D29BA17722}"/>
    <cellStyle name="Normal 8 3 2 2 2 4 2 2 3" xfId="33592" xr:uid="{C12A4D1C-62CC-45E1-BCF6-5CAA2BFA47C6}"/>
    <cellStyle name="Normal 8 3 2 2 2 4 2 2 4" xfId="25144" xr:uid="{DC1F3EEF-3FA5-475B-A06C-FAD7743EF9F8}"/>
    <cellStyle name="Normal 8 3 2 2 2 4 2 3" xfId="12479" xr:uid="{0F624550-6950-4320-9AF7-4E6D4100F5DC}"/>
    <cellStyle name="Normal 8 3 2 2 2 4 2 3 2" xfId="38654" xr:uid="{D3660CCC-B29A-4A4C-AA8D-9078F8C0AE08}"/>
    <cellStyle name="Normal 8 3 2 2 2 4 2 4" xfId="29374" xr:uid="{4578B800-0B99-4EF5-91C5-315DA594AE4F}"/>
    <cellStyle name="Normal 8 3 2 2 2 4 2 5" xfId="20927" xr:uid="{915544A3-3C8D-43A7-9B86-7E81642B35D6}"/>
    <cellStyle name="Normal 8 3 2 2 2 4 3" xfId="6102" xr:uid="{00000000-0005-0000-0000-00003F1D0000}"/>
    <cellStyle name="Normal 8 3 2 2 2 4 3 2" xfId="14552" xr:uid="{C8729E0A-95AE-41C4-A42E-2A47F18C9BDD}"/>
    <cellStyle name="Normal 8 3 2 2 2 4 3 2 2" xfId="40726" xr:uid="{075013E8-5998-420A-B58C-0B8561D2309B}"/>
    <cellStyle name="Normal 8 3 2 2 2 4 3 3" xfId="31447" xr:uid="{1724B880-1363-41DF-AD2D-CC9C8D8B5AEA}"/>
    <cellStyle name="Normal 8 3 2 2 2 4 3 4" xfId="22999" xr:uid="{85E9EC96-E77D-41C1-863A-1CC3E44C42D4}"/>
    <cellStyle name="Normal 8 3 2 2 2 4 4" xfId="10334" xr:uid="{48253DDB-0011-4FDD-9377-7B2552B7EA4D}"/>
    <cellStyle name="Normal 8 3 2 2 2 4 4 2" xfId="36509" xr:uid="{BD025485-6823-46FC-BD2F-2E022B8E48FF}"/>
    <cellStyle name="Normal 8 3 2 2 2 4 5" xfId="27229" xr:uid="{8209D438-5E52-47C2-B496-9F76D0D7857B}"/>
    <cellStyle name="Normal 8 3 2 2 2 4 6" xfId="18782" xr:uid="{9800DEB4-C435-4A28-A2E6-5BB183433662}"/>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EF26E568-BCC6-48D4-AE66-4543276D0627}"/>
    <cellStyle name="Normal 8 3 2 2 2 5 2 2 2 2" xfId="43284" xr:uid="{FA003D4F-D40E-4778-A441-C0CE28E0FA9A}"/>
    <cellStyle name="Normal 8 3 2 2 2 5 2 2 3" xfId="34005" xr:uid="{CEF7D6E0-9410-403A-8433-8E4085A41E1F}"/>
    <cellStyle name="Normal 8 3 2 2 2 5 2 2 4" xfId="25557" xr:uid="{BCE71C3B-5965-4C77-9DC9-EBBA4EFE08FB}"/>
    <cellStyle name="Normal 8 3 2 2 2 5 2 3" xfId="12892" xr:uid="{3D1DEF13-C79D-4389-8F83-458831E4CB9F}"/>
    <cellStyle name="Normal 8 3 2 2 2 5 2 3 2" xfId="39067" xr:uid="{60EB6CE2-DB56-4A92-8CFD-0400A6284A56}"/>
    <cellStyle name="Normal 8 3 2 2 2 5 2 4" xfId="29787" xr:uid="{43C1F99F-DE95-40C9-BF41-FE86409AFF49}"/>
    <cellStyle name="Normal 8 3 2 2 2 5 2 5" xfId="21340" xr:uid="{428E1166-C886-4EB2-9132-855E12690C82}"/>
    <cellStyle name="Normal 8 3 2 2 2 5 3" xfId="6515" xr:uid="{00000000-0005-0000-0000-0000431D0000}"/>
    <cellStyle name="Normal 8 3 2 2 2 5 3 2" xfId="14965" xr:uid="{929B25C8-020D-4E36-9ADD-D07D460CC1D3}"/>
    <cellStyle name="Normal 8 3 2 2 2 5 3 2 2" xfId="41139" xr:uid="{8E692202-14C9-40BF-BD1C-2F920A4D9904}"/>
    <cellStyle name="Normal 8 3 2 2 2 5 3 3" xfId="31860" xr:uid="{E5ABF38D-383A-4AF4-BF16-D17054C52E29}"/>
    <cellStyle name="Normal 8 3 2 2 2 5 3 4" xfId="23412" xr:uid="{56CD04A1-709F-4F51-8591-963F6CC658DD}"/>
    <cellStyle name="Normal 8 3 2 2 2 5 4" xfId="10747" xr:uid="{898D65B3-C97F-4D81-A9CC-6FD4E49CC554}"/>
    <cellStyle name="Normal 8 3 2 2 2 5 4 2" xfId="36922" xr:uid="{98BFC62B-8BFC-4227-83AC-0D4BBA4B10B4}"/>
    <cellStyle name="Normal 8 3 2 2 2 5 5" xfId="27642" xr:uid="{D82F4D18-F732-4EF0-8B85-74B865C8124A}"/>
    <cellStyle name="Normal 8 3 2 2 2 5 6" xfId="19195" xr:uid="{2DD61EC9-53C7-4A39-8C86-5F6F669E3639}"/>
    <cellStyle name="Normal 8 3 2 2 2 6" xfId="2645" xr:uid="{00000000-0005-0000-0000-0000441D0000}"/>
    <cellStyle name="Normal 8 3 2 2 2 6 2" xfId="6928" xr:uid="{00000000-0005-0000-0000-0000451D0000}"/>
    <cellStyle name="Normal 8 3 2 2 2 6 2 2" xfId="15378" xr:uid="{51344929-6E65-4B4C-AE87-17E5B89CBD4A}"/>
    <cellStyle name="Normal 8 3 2 2 2 6 2 2 2" xfId="41552" xr:uid="{E6EA861C-CF7A-43F3-8ABF-9DF240BAC038}"/>
    <cellStyle name="Normal 8 3 2 2 2 6 2 3" xfId="32273" xr:uid="{199611A9-66DC-4612-9F51-208DAA8CBB14}"/>
    <cellStyle name="Normal 8 3 2 2 2 6 2 4" xfId="23825" xr:uid="{3A19EEF6-B3D0-416A-836C-A40CC469F011}"/>
    <cellStyle name="Normal 8 3 2 2 2 6 3" xfId="11160" xr:uid="{98DE6434-B720-4EA0-8AC6-5B5E5D634040}"/>
    <cellStyle name="Normal 8 3 2 2 2 6 3 2" xfId="37335" xr:uid="{29A50FD4-2B4A-43AE-BA11-474514D0A806}"/>
    <cellStyle name="Normal 8 3 2 2 2 6 4" xfId="28055" xr:uid="{14C99988-B9C2-46AE-B246-FD168B4FA0C8}"/>
    <cellStyle name="Normal 8 3 2 2 2 6 5" xfId="19608" xr:uid="{FA11F214-9B06-4EFC-B06A-7CAE315CCEB4}"/>
    <cellStyle name="Normal 8 3 2 2 2 7" xfId="4863" xr:uid="{00000000-0005-0000-0000-0000461D0000}"/>
    <cellStyle name="Normal 8 3 2 2 2 7 2" xfId="13313" xr:uid="{1045A4D4-A000-49EB-8A74-8F08E086C2CB}"/>
    <cellStyle name="Normal 8 3 2 2 2 7 2 2" xfId="39487" xr:uid="{38D559F2-5F0B-4E51-BE6D-0741C791CFF3}"/>
    <cellStyle name="Normal 8 3 2 2 2 7 3" xfId="30208" xr:uid="{8B316D26-8842-4FBB-A264-EC82B9499E19}"/>
    <cellStyle name="Normal 8 3 2 2 2 7 4" xfId="21760" xr:uid="{44493669-3593-46B1-832B-4438C8C27564}"/>
    <cellStyle name="Normal 8 3 2 2 2 8" xfId="9095" xr:uid="{2BD56E3B-2003-4947-B0C6-C7331FF6A3FC}"/>
    <cellStyle name="Normal 8 3 2 2 2 8 2" xfId="35270" xr:uid="{19BD04F5-2FBA-4D88-8BD1-FFB88F0D943B}"/>
    <cellStyle name="Normal 8 3 2 2 2 9" xfId="34437" xr:uid="{B633AD91-BEE1-4F16-8E8A-E95665653EF7}"/>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AB67376A-FBA3-47B3-9D9F-E46975C402AF}"/>
    <cellStyle name="Normal 8 3 2 2 3 2 2 2 2" xfId="42044" xr:uid="{3F6CB7D1-8D8F-48C6-86C4-0C07C9C4966F}"/>
    <cellStyle name="Normal 8 3 2 2 3 2 2 3" xfId="32765" xr:uid="{747EF1E7-D9B7-42FC-BB6A-D0947E9EAACC}"/>
    <cellStyle name="Normal 8 3 2 2 3 2 2 4" xfId="24317" xr:uid="{17F25582-8400-4DAA-AFBC-93D126E34D67}"/>
    <cellStyle name="Normal 8 3 2 2 3 2 3" xfId="11652" xr:uid="{2F26C248-DA49-4196-8785-BD39B3B1F856}"/>
    <cellStyle name="Normal 8 3 2 2 3 2 3 2" xfId="37827" xr:uid="{DA68F19F-793A-4AB0-B179-094A7E16B3AC}"/>
    <cellStyle name="Normal 8 3 2 2 3 2 4" xfId="28547" xr:uid="{4762A3D6-4F82-419C-B0F2-E45325ED7A31}"/>
    <cellStyle name="Normal 8 3 2 2 3 2 5" xfId="20100" xr:uid="{9318BA06-E303-4A3C-81FA-EF7926B8190A}"/>
    <cellStyle name="Normal 8 3 2 2 3 3" xfId="5275" xr:uid="{00000000-0005-0000-0000-00004A1D0000}"/>
    <cellStyle name="Normal 8 3 2 2 3 3 2" xfId="13725" xr:uid="{5B1708FC-D0A8-4226-B2D2-4D1DD6B445C2}"/>
    <cellStyle name="Normal 8 3 2 2 3 3 2 2" xfId="39899" xr:uid="{07F94B0B-997A-46B4-92F8-28ED51A187DC}"/>
    <cellStyle name="Normal 8 3 2 2 3 3 3" xfId="30620" xr:uid="{30C10768-6E2C-41B9-ADE2-C38CA8E931B0}"/>
    <cellStyle name="Normal 8 3 2 2 3 3 4" xfId="22172" xr:uid="{F5197809-CC6D-4EDB-8F81-89DE60440572}"/>
    <cellStyle name="Normal 8 3 2 2 3 4" xfId="9507" xr:uid="{422D8482-2AA5-40DA-A054-AE077C9C268E}"/>
    <cellStyle name="Normal 8 3 2 2 3 4 2" xfId="35682" xr:uid="{183B0610-57AD-4131-BEB9-08081CFE14EA}"/>
    <cellStyle name="Normal 8 3 2 2 3 5" xfId="34854" xr:uid="{46F22062-38C7-4A92-8EF8-776E60C96EC5}"/>
    <cellStyle name="Normal 8 3 2 2 3 6" xfId="26402" xr:uid="{D9B18CE8-3E5D-4380-870E-C2860CD80583}"/>
    <cellStyle name="Normal 8 3 2 2 3 7" xfId="17955" xr:uid="{2827D9DA-FCB6-4A1B-8F9A-67C7C5791073}"/>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EFCB606E-B15A-465C-8BB8-5AD05F8D00D6}"/>
    <cellStyle name="Normal 8 3 2 2 4 2 2 2 2" xfId="42457" xr:uid="{A9A236A4-0574-4B2C-B6AB-FDF4EFAE3545}"/>
    <cellStyle name="Normal 8 3 2 2 4 2 2 3" xfId="33178" xr:uid="{865A1CAD-CC70-49A3-ABEF-833F7507F9B1}"/>
    <cellStyle name="Normal 8 3 2 2 4 2 2 4" xfId="24730" xr:uid="{A8BE5DAE-268E-439C-B072-C11D8A3AEA2A}"/>
    <cellStyle name="Normal 8 3 2 2 4 2 3" xfId="12065" xr:uid="{BF788BB8-0342-45B9-A315-769F87E53F2A}"/>
    <cellStyle name="Normal 8 3 2 2 4 2 3 2" xfId="38240" xr:uid="{88E3237B-7407-4C25-B53B-EA2E06AD23D1}"/>
    <cellStyle name="Normal 8 3 2 2 4 2 4" xfId="28960" xr:uid="{E7482E5C-C985-4CE4-9117-ECEC26B08C3C}"/>
    <cellStyle name="Normal 8 3 2 2 4 2 5" xfId="20513" xr:uid="{DB5CD741-F761-46D1-96C1-8B143E128023}"/>
    <cellStyle name="Normal 8 3 2 2 4 3" xfId="5688" xr:uid="{00000000-0005-0000-0000-00004E1D0000}"/>
    <cellStyle name="Normal 8 3 2 2 4 3 2" xfId="14138" xr:uid="{2D14775B-2B09-4747-9F2A-0EB5C6DF2098}"/>
    <cellStyle name="Normal 8 3 2 2 4 3 2 2" xfId="40312" xr:uid="{7EAC3E82-ECC6-49CB-814D-F987155FC26E}"/>
    <cellStyle name="Normal 8 3 2 2 4 3 3" xfId="31033" xr:uid="{56751261-97B0-49DB-87FD-60B712BE5D89}"/>
    <cellStyle name="Normal 8 3 2 2 4 3 4" xfId="22585" xr:uid="{060CAD06-4DB4-438C-A2A5-7DE40D2FC50C}"/>
    <cellStyle name="Normal 8 3 2 2 4 4" xfId="9920" xr:uid="{26577EC9-281F-4F90-92F8-AA794CA24907}"/>
    <cellStyle name="Normal 8 3 2 2 4 4 2" xfId="36095" xr:uid="{6AEA2343-513B-4696-AB76-BB41367948E2}"/>
    <cellStyle name="Normal 8 3 2 2 4 5" xfId="26815" xr:uid="{F7143210-7F2C-481B-901C-9CD1B54B1436}"/>
    <cellStyle name="Normal 8 3 2 2 4 6" xfId="18368" xr:uid="{854997D4-D36D-4B8E-BFCB-23F19E972977}"/>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268CF813-A36F-4A7E-9A3F-B19C0D88373D}"/>
    <cellStyle name="Normal 8 3 2 2 5 2 2 2 2" xfId="42870" xr:uid="{0626AB0D-A321-4703-A6F3-1E9D732E95F0}"/>
    <cellStyle name="Normal 8 3 2 2 5 2 2 3" xfId="33591" xr:uid="{6F17668D-9A67-4F30-BF54-F841A862E647}"/>
    <cellStyle name="Normal 8 3 2 2 5 2 2 4" xfId="25143" xr:uid="{DB1F4F29-6D29-42A5-B9C1-F01AAF98C2DA}"/>
    <cellStyle name="Normal 8 3 2 2 5 2 3" xfId="12478" xr:uid="{BB54F13D-4CE0-48EC-AC7F-C1342EB97B8F}"/>
    <cellStyle name="Normal 8 3 2 2 5 2 3 2" xfId="38653" xr:uid="{59FF9AD5-9CAE-4565-992F-40EE35FCE4B5}"/>
    <cellStyle name="Normal 8 3 2 2 5 2 4" xfId="29373" xr:uid="{C7F91C77-12C5-41F8-B7B9-CB56835A51E0}"/>
    <cellStyle name="Normal 8 3 2 2 5 2 5" xfId="20926" xr:uid="{30A71F4E-9A94-4B41-B539-ADBFE530C9A6}"/>
    <cellStyle name="Normal 8 3 2 2 5 3" xfId="6101" xr:uid="{00000000-0005-0000-0000-0000521D0000}"/>
    <cellStyle name="Normal 8 3 2 2 5 3 2" xfId="14551" xr:uid="{056EF1E5-1D9D-4322-A477-6B9A79A09C50}"/>
    <cellStyle name="Normal 8 3 2 2 5 3 2 2" xfId="40725" xr:uid="{69D95A31-847A-4BA8-802C-42364B35E0D9}"/>
    <cellStyle name="Normal 8 3 2 2 5 3 3" xfId="31446" xr:uid="{5C2E9E89-BC43-4298-9029-5BEDA4E39C64}"/>
    <cellStyle name="Normal 8 3 2 2 5 3 4" xfId="22998" xr:uid="{4096AAB1-6998-48F7-A475-0B7CE735C40A}"/>
    <cellStyle name="Normal 8 3 2 2 5 4" xfId="10333" xr:uid="{A33383FF-C76B-4844-8761-28F9129B5DB3}"/>
    <cellStyle name="Normal 8 3 2 2 5 4 2" xfId="36508" xr:uid="{FDDF0535-CCEC-44B0-A0A1-9AC3CAE4D1D8}"/>
    <cellStyle name="Normal 8 3 2 2 5 5" xfId="27228" xr:uid="{A60C9FB2-85C1-478B-AEF4-8906180D09AD}"/>
    <cellStyle name="Normal 8 3 2 2 5 6" xfId="18781" xr:uid="{DE172AEE-1B5A-489F-9AF7-E65A4E1108FD}"/>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D23E285C-0A64-4F70-9241-9FA2D1616739}"/>
    <cellStyle name="Normal 8 3 2 2 6 2 2 2 2" xfId="43283" xr:uid="{799D339A-7DFD-4EC4-8C6C-7C77A3DC5D67}"/>
    <cellStyle name="Normal 8 3 2 2 6 2 2 3" xfId="34004" xr:uid="{EC70CC24-FB3F-4ADF-BB1F-D5F57491B2F2}"/>
    <cellStyle name="Normal 8 3 2 2 6 2 2 4" xfId="25556" xr:uid="{3A47880F-6BBF-4CA6-8E83-F50396A7A4D3}"/>
    <cellStyle name="Normal 8 3 2 2 6 2 3" xfId="12891" xr:uid="{505E4EFA-5C1C-4F41-9F68-BC5E10BA9A55}"/>
    <cellStyle name="Normal 8 3 2 2 6 2 3 2" xfId="39066" xr:uid="{726EA18C-EFDA-4C5D-A576-5A52E660393B}"/>
    <cellStyle name="Normal 8 3 2 2 6 2 4" xfId="29786" xr:uid="{520AF0F2-F429-429D-9CF1-D52613FFF367}"/>
    <cellStyle name="Normal 8 3 2 2 6 2 5" xfId="21339" xr:uid="{DDE7BD4D-C42A-4CF5-A9A8-AAFC33A0F002}"/>
    <cellStyle name="Normal 8 3 2 2 6 3" xfId="6514" xr:uid="{00000000-0005-0000-0000-0000561D0000}"/>
    <cellStyle name="Normal 8 3 2 2 6 3 2" xfId="14964" xr:uid="{A820DA09-30FA-4853-AF55-0D10A7DA8136}"/>
    <cellStyle name="Normal 8 3 2 2 6 3 2 2" xfId="41138" xr:uid="{D2EADC33-C611-4F71-A089-2CEF57BC17BD}"/>
    <cellStyle name="Normal 8 3 2 2 6 3 3" xfId="31859" xr:uid="{D7BBD7D9-67EE-4D57-B452-CA51B35598A1}"/>
    <cellStyle name="Normal 8 3 2 2 6 3 4" xfId="23411" xr:uid="{C2E9D78C-1CDB-4073-8580-DE4AB038AC69}"/>
    <cellStyle name="Normal 8 3 2 2 6 4" xfId="10746" xr:uid="{15AD42AD-D491-4984-BD12-0B261054889C}"/>
    <cellStyle name="Normal 8 3 2 2 6 4 2" xfId="36921" xr:uid="{E4C529D1-172B-4C28-8088-99B106FF630D}"/>
    <cellStyle name="Normal 8 3 2 2 6 5" xfId="27641" xr:uid="{DDB1FDDF-FA5C-4049-8A47-FB282E47388B}"/>
    <cellStyle name="Normal 8 3 2 2 6 6" xfId="19194" xr:uid="{FB149A7B-D5C1-4500-BDE4-C7D210EDAC09}"/>
    <cellStyle name="Normal 8 3 2 2 7" xfId="2644" xr:uid="{00000000-0005-0000-0000-0000571D0000}"/>
    <cellStyle name="Normal 8 3 2 2 7 2" xfId="6927" xr:uid="{00000000-0005-0000-0000-0000581D0000}"/>
    <cellStyle name="Normal 8 3 2 2 7 2 2" xfId="15377" xr:uid="{F9C0982E-2267-4700-B1AA-3DEE6F370187}"/>
    <cellStyle name="Normal 8 3 2 2 7 2 2 2" xfId="41551" xr:uid="{54F435FE-E3A7-4C49-A2C5-22FF71393537}"/>
    <cellStyle name="Normal 8 3 2 2 7 2 3" xfId="32272" xr:uid="{32F70D02-FA1A-4D68-9FD2-A5CD4837E34F}"/>
    <cellStyle name="Normal 8 3 2 2 7 2 4" xfId="23824" xr:uid="{02A47A4F-FBF4-42B2-A0AD-F651A8545608}"/>
    <cellStyle name="Normal 8 3 2 2 7 3" xfId="11159" xr:uid="{EE5529BF-DEFC-4B47-88F5-E4D3C189291D}"/>
    <cellStyle name="Normal 8 3 2 2 7 3 2" xfId="37334" xr:uid="{63B0C255-86F2-417A-90FE-B5746AA5968C}"/>
    <cellStyle name="Normal 8 3 2 2 7 4" xfId="28054" xr:uid="{8D047A93-423C-4AB0-B40D-BEFEB04AB739}"/>
    <cellStyle name="Normal 8 3 2 2 7 5" xfId="19607" xr:uid="{6DAB1D9E-2B76-4C6A-B527-605D16F69DA6}"/>
    <cellStyle name="Normal 8 3 2 2 8" xfId="4862" xr:uid="{00000000-0005-0000-0000-0000591D0000}"/>
    <cellStyle name="Normal 8 3 2 2 8 2" xfId="13312" xr:uid="{55D75C85-F192-458E-B4A8-826CCFD2A200}"/>
    <cellStyle name="Normal 8 3 2 2 8 2 2" xfId="39486" xr:uid="{2AA6EED8-C861-4CDA-AF4C-E9700AA15502}"/>
    <cellStyle name="Normal 8 3 2 2 8 3" xfId="30207" xr:uid="{E43D8AED-131E-4E82-8B81-BD635D5D6C09}"/>
    <cellStyle name="Normal 8 3 2 2 8 4" xfId="21759" xr:uid="{4142A3F4-A5EF-4418-9BDC-ABBADAC70430}"/>
    <cellStyle name="Normal 8 3 2 2 9" xfId="9094" xr:uid="{D577E3C7-A8A8-4340-A684-AE64E3AB65E3}"/>
    <cellStyle name="Normal 8 3 2 2 9 2" xfId="35269" xr:uid="{FA28E768-6FEF-458B-B13B-E348F7AFF532}"/>
    <cellStyle name="Normal 8 3 2 3" xfId="499" xr:uid="{00000000-0005-0000-0000-00005A1D0000}"/>
    <cellStyle name="Normal 8 3 2 3 10" xfId="25991" xr:uid="{ADDDA06E-DBFD-4407-8810-32B68E32C44E}"/>
    <cellStyle name="Normal 8 3 2 3 11" xfId="17544" xr:uid="{5242C833-A86A-490B-97C4-FF9574206372}"/>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59F44E6A-063C-4DC2-8F39-B557247F97F5}"/>
    <cellStyle name="Normal 8 3 2 3 2 2 2 2 2" xfId="42046" xr:uid="{8E00120A-5F9D-4407-8C07-B34AF1DB78AD}"/>
    <cellStyle name="Normal 8 3 2 3 2 2 2 3" xfId="32767" xr:uid="{1E6D5FDF-08F0-4740-9C55-B2DFB16910BE}"/>
    <cellStyle name="Normal 8 3 2 3 2 2 2 4" xfId="24319" xr:uid="{28F024E1-93A8-40F7-958B-FB3DD4D25463}"/>
    <cellStyle name="Normal 8 3 2 3 2 2 3" xfId="11654" xr:uid="{3F015A25-C330-45AB-A8E3-B4C6B9EEF6E4}"/>
    <cellStyle name="Normal 8 3 2 3 2 2 3 2" xfId="37829" xr:uid="{E2DFC711-455C-458E-B214-0E9AD56F548B}"/>
    <cellStyle name="Normal 8 3 2 3 2 2 4" xfId="28549" xr:uid="{EA7E944F-EC12-42A7-B7C6-C6FE7629F135}"/>
    <cellStyle name="Normal 8 3 2 3 2 2 5" xfId="20102" xr:uid="{7612AA78-38F3-4680-B7D4-DE2C5C7083D9}"/>
    <cellStyle name="Normal 8 3 2 3 2 3" xfId="5277" xr:uid="{00000000-0005-0000-0000-00005E1D0000}"/>
    <cellStyle name="Normal 8 3 2 3 2 3 2" xfId="13727" xr:uid="{7C214D35-218D-403D-B482-64C26C42722E}"/>
    <cellStyle name="Normal 8 3 2 3 2 3 2 2" xfId="39901" xr:uid="{D5FDABDF-D052-44F5-8BC0-B502EA0DA308}"/>
    <cellStyle name="Normal 8 3 2 3 2 3 3" xfId="30622" xr:uid="{18BE914E-9C49-4126-89BB-E60183A6A9F3}"/>
    <cellStyle name="Normal 8 3 2 3 2 3 4" xfId="22174" xr:uid="{9BC93A19-F203-49D2-8847-6F406B377DCA}"/>
    <cellStyle name="Normal 8 3 2 3 2 4" xfId="9509" xr:uid="{A9347A87-DF4A-46F1-A3D8-01CE466F0644}"/>
    <cellStyle name="Normal 8 3 2 3 2 4 2" xfId="35684" xr:uid="{F44ADA45-3186-4F14-93A1-EF352A1DC8DE}"/>
    <cellStyle name="Normal 8 3 2 3 2 5" xfId="34856" xr:uid="{5E25C56E-A8E4-4D4E-A7C5-616DB314C6AB}"/>
    <cellStyle name="Normal 8 3 2 3 2 6" xfId="26404" xr:uid="{9D0426B2-8D34-442F-9DC7-717F098ED421}"/>
    <cellStyle name="Normal 8 3 2 3 2 7" xfId="17957" xr:uid="{93C3DD76-45AB-4733-92B7-F9073ED5CB7D}"/>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65629B48-D523-40E3-9F9B-01DAA502A214}"/>
    <cellStyle name="Normal 8 3 2 3 3 2 2 2 2" xfId="42459" xr:uid="{DA068395-116E-4157-807D-58E3AD2109FB}"/>
    <cellStyle name="Normal 8 3 2 3 3 2 2 3" xfId="33180" xr:uid="{12971A28-4A81-4209-A69B-0C5911C2EC31}"/>
    <cellStyle name="Normal 8 3 2 3 3 2 2 4" xfId="24732" xr:uid="{E1AF3B74-7481-4600-92BC-8E4572D78FF8}"/>
    <cellStyle name="Normal 8 3 2 3 3 2 3" xfId="12067" xr:uid="{C64DA103-3D7C-4270-928C-37B17C63E931}"/>
    <cellStyle name="Normal 8 3 2 3 3 2 3 2" xfId="38242" xr:uid="{CCF4912F-A819-4017-BD43-4A210F978EA0}"/>
    <cellStyle name="Normal 8 3 2 3 3 2 4" xfId="28962" xr:uid="{DE4AE726-CF87-49A8-9B7B-8025144BA35A}"/>
    <cellStyle name="Normal 8 3 2 3 3 2 5" xfId="20515" xr:uid="{37877284-98B2-4186-A2CA-F601B51D6E79}"/>
    <cellStyle name="Normal 8 3 2 3 3 3" xfId="5690" xr:uid="{00000000-0005-0000-0000-0000621D0000}"/>
    <cellStyle name="Normal 8 3 2 3 3 3 2" xfId="14140" xr:uid="{3EF3170E-F186-44F9-89D2-D98AFAAB3232}"/>
    <cellStyle name="Normal 8 3 2 3 3 3 2 2" xfId="40314" xr:uid="{42667188-B3E2-4BA7-80D1-60609A6415F4}"/>
    <cellStyle name="Normal 8 3 2 3 3 3 3" xfId="31035" xr:uid="{63C1678D-7A48-4F29-9E85-FC5CC8F4F467}"/>
    <cellStyle name="Normal 8 3 2 3 3 3 4" xfId="22587" xr:uid="{0EE48661-0881-482D-ABD5-1084EFB74E8F}"/>
    <cellStyle name="Normal 8 3 2 3 3 4" xfId="9922" xr:uid="{ED6FCD1D-0DED-471A-B4F1-445D9D75D6DD}"/>
    <cellStyle name="Normal 8 3 2 3 3 4 2" xfId="36097" xr:uid="{00EEF281-4550-40B6-8264-D1C9E422D88B}"/>
    <cellStyle name="Normal 8 3 2 3 3 5" xfId="26817" xr:uid="{45B11FAB-BE69-423F-912B-09064F8F39C6}"/>
    <cellStyle name="Normal 8 3 2 3 3 6" xfId="18370" xr:uid="{AC9F10C2-8C6D-43DE-AC29-4FE45DBCC5C9}"/>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DF628C83-63B7-4DBC-B1B8-D03633612412}"/>
    <cellStyle name="Normal 8 3 2 3 4 2 2 2 2" xfId="42872" xr:uid="{C1FB7BF9-2353-4DD9-900F-5DF75D7BE409}"/>
    <cellStyle name="Normal 8 3 2 3 4 2 2 3" xfId="33593" xr:uid="{A212CA52-891C-4067-85EC-54DB7060990D}"/>
    <cellStyle name="Normal 8 3 2 3 4 2 2 4" xfId="25145" xr:uid="{ACD7AE6A-3731-4CDA-B92C-842135DECE73}"/>
    <cellStyle name="Normal 8 3 2 3 4 2 3" xfId="12480" xr:uid="{BAC4064E-A84F-4FDF-82CB-A05DCB0A3409}"/>
    <cellStyle name="Normal 8 3 2 3 4 2 3 2" xfId="38655" xr:uid="{C2DF92E5-4436-4B40-AFED-51C4B4CE4603}"/>
    <cellStyle name="Normal 8 3 2 3 4 2 4" xfId="29375" xr:uid="{CAD199F6-A5CF-4AE4-9ABC-D00DBD266729}"/>
    <cellStyle name="Normal 8 3 2 3 4 2 5" xfId="20928" xr:uid="{0F3D21A5-6696-40BB-A683-93141251D2BB}"/>
    <cellStyle name="Normal 8 3 2 3 4 3" xfId="6103" xr:uid="{00000000-0005-0000-0000-0000661D0000}"/>
    <cellStyle name="Normal 8 3 2 3 4 3 2" xfId="14553" xr:uid="{865672D1-7252-4723-806C-41185F880413}"/>
    <cellStyle name="Normal 8 3 2 3 4 3 2 2" xfId="40727" xr:uid="{F2F79CF7-CFDB-432D-A082-2DE8E8FC771D}"/>
    <cellStyle name="Normal 8 3 2 3 4 3 3" xfId="31448" xr:uid="{86EA5470-B4F3-4F91-AFCE-45E40FA90ADC}"/>
    <cellStyle name="Normal 8 3 2 3 4 3 4" xfId="23000" xr:uid="{B9D9E61C-61BE-4BB8-8C57-50C3173C371F}"/>
    <cellStyle name="Normal 8 3 2 3 4 4" xfId="10335" xr:uid="{12F6F0C0-FB27-4E48-B011-EC8B86E58143}"/>
    <cellStyle name="Normal 8 3 2 3 4 4 2" xfId="36510" xr:uid="{1C033B2C-4D83-4871-BD39-EB698AF440D4}"/>
    <cellStyle name="Normal 8 3 2 3 4 5" xfId="27230" xr:uid="{49EC3E86-2F94-45B2-B5C7-AAA5C97F4C01}"/>
    <cellStyle name="Normal 8 3 2 3 4 6" xfId="18783" xr:uid="{DB931D0E-4B04-459E-B73B-30526171B99B}"/>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D7166C28-F35A-4A1A-8055-D19797C95474}"/>
    <cellStyle name="Normal 8 3 2 3 5 2 2 2 2" xfId="43285" xr:uid="{B8C4A247-A34C-4B09-A9E1-36412F577878}"/>
    <cellStyle name="Normal 8 3 2 3 5 2 2 3" xfId="34006" xr:uid="{626E4DFF-E581-49A5-BC28-15ACA967CBDC}"/>
    <cellStyle name="Normal 8 3 2 3 5 2 2 4" xfId="25558" xr:uid="{A55961AF-4B4B-493F-A600-BDB47015B557}"/>
    <cellStyle name="Normal 8 3 2 3 5 2 3" xfId="12893" xr:uid="{424B9538-E190-43CB-BC62-26502C8D976A}"/>
    <cellStyle name="Normal 8 3 2 3 5 2 3 2" xfId="39068" xr:uid="{FA009E55-0690-41DF-8C1E-CBFA1E484E81}"/>
    <cellStyle name="Normal 8 3 2 3 5 2 4" xfId="29788" xr:uid="{C6B6B2CD-37E3-4900-8AB3-497CD916A95E}"/>
    <cellStyle name="Normal 8 3 2 3 5 2 5" xfId="21341" xr:uid="{9A655902-BC96-4BEA-A012-BFC77A938649}"/>
    <cellStyle name="Normal 8 3 2 3 5 3" xfId="6516" xr:uid="{00000000-0005-0000-0000-00006A1D0000}"/>
    <cellStyle name="Normal 8 3 2 3 5 3 2" xfId="14966" xr:uid="{94AFFEA5-7E53-4F54-B9A7-63C19F26F50A}"/>
    <cellStyle name="Normal 8 3 2 3 5 3 2 2" xfId="41140" xr:uid="{FEBE214C-B31B-4091-857B-B1ECC32CF1BB}"/>
    <cellStyle name="Normal 8 3 2 3 5 3 3" xfId="31861" xr:uid="{65B54432-723C-4837-B1F4-2D2561E909F9}"/>
    <cellStyle name="Normal 8 3 2 3 5 3 4" xfId="23413" xr:uid="{A7362F33-835D-4A5B-91B3-B119BE2D4A89}"/>
    <cellStyle name="Normal 8 3 2 3 5 4" xfId="10748" xr:uid="{E414F942-8C79-4A44-824A-CFD199FF48A9}"/>
    <cellStyle name="Normal 8 3 2 3 5 4 2" xfId="36923" xr:uid="{2D445015-E1A0-457D-A59D-856F4692ACA4}"/>
    <cellStyle name="Normal 8 3 2 3 5 5" xfId="27643" xr:uid="{268DFC8C-9023-4CE2-AEAB-9B0C97493429}"/>
    <cellStyle name="Normal 8 3 2 3 5 6" xfId="19196" xr:uid="{3FD1D420-2DCA-49B8-AB58-AF2D10A40BA3}"/>
    <cellStyle name="Normal 8 3 2 3 6" xfId="2646" xr:uid="{00000000-0005-0000-0000-00006B1D0000}"/>
    <cellStyle name="Normal 8 3 2 3 6 2" xfId="6929" xr:uid="{00000000-0005-0000-0000-00006C1D0000}"/>
    <cellStyle name="Normal 8 3 2 3 6 2 2" xfId="15379" xr:uid="{36009CDD-E56A-4737-9BB8-33F4C1ED338C}"/>
    <cellStyle name="Normal 8 3 2 3 6 2 2 2" xfId="41553" xr:uid="{35734981-78D5-4878-927E-C34EACB3FD93}"/>
    <cellStyle name="Normal 8 3 2 3 6 2 3" xfId="32274" xr:uid="{3756DB7F-8327-440E-BE26-B0AADAFD6B94}"/>
    <cellStyle name="Normal 8 3 2 3 6 2 4" xfId="23826" xr:uid="{2D9B5076-9C6C-47EA-8EDA-CA6331930E3F}"/>
    <cellStyle name="Normal 8 3 2 3 6 3" xfId="11161" xr:uid="{ACB7291C-EFF2-49AD-853D-02D092C3874D}"/>
    <cellStyle name="Normal 8 3 2 3 6 3 2" xfId="37336" xr:uid="{EC296842-3305-4017-8187-D36FF8037B61}"/>
    <cellStyle name="Normal 8 3 2 3 6 4" xfId="28056" xr:uid="{85D68101-A874-47FE-B9E2-5666F3951709}"/>
    <cellStyle name="Normal 8 3 2 3 6 5" xfId="19609" xr:uid="{B14227FA-502E-4BBE-89A4-2BA3FC65C5DF}"/>
    <cellStyle name="Normal 8 3 2 3 7" xfId="4864" xr:uid="{00000000-0005-0000-0000-00006D1D0000}"/>
    <cellStyle name="Normal 8 3 2 3 7 2" xfId="13314" xr:uid="{8492AAA9-BD6F-44B2-BEF8-A85043C006E4}"/>
    <cellStyle name="Normal 8 3 2 3 7 2 2" xfId="39488" xr:uid="{4655DB30-6A70-4F34-94CB-E0E19DDF6A9D}"/>
    <cellStyle name="Normal 8 3 2 3 7 3" xfId="30209" xr:uid="{22038258-892A-4537-B42D-394C4562DCB4}"/>
    <cellStyle name="Normal 8 3 2 3 7 4" xfId="21761" xr:uid="{56EDBE72-5C6D-4619-A8BA-44EC61AE8F98}"/>
    <cellStyle name="Normal 8 3 2 3 8" xfId="9096" xr:uid="{2726C94F-7F89-4F5A-81FF-B73250F37A9A}"/>
    <cellStyle name="Normal 8 3 2 3 8 2" xfId="35271" xr:uid="{BB9D4A2F-AB63-4BCC-8E2B-7894566A86C1}"/>
    <cellStyle name="Normal 8 3 2 3 9" xfId="34438" xr:uid="{98FDDA4D-D598-436A-9856-9028986405B7}"/>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5282E01E-5083-401D-931E-199FCEB2A8C9}"/>
    <cellStyle name="Normal 8 3 2 4 2 2 2 2" xfId="42043" xr:uid="{7DB57D76-B032-48C5-BE39-1765D93D7808}"/>
    <cellStyle name="Normal 8 3 2 4 2 2 3" xfId="32764" xr:uid="{3F7D9D58-743C-497D-ABC4-CC88977E5B06}"/>
    <cellStyle name="Normal 8 3 2 4 2 2 4" xfId="24316" xr:uid="{1975A29E-96E2-497E-8B7E-40459A3067D5}"/>
    <cellStyle name="Normal 8 3 2 4 2 3" xfId="11651" xr:uid="{04CD93AB-0571-4167-85A3-C0D0CB361F01}"/>
    <cellStyle name="Normal 8 3 2 4 2 3 2" xfId="37826" xr:uid="{9446FCA4-B90F-4ECF-8337-6F5E1788C2B5}"/>
    <cellStyle name="Normal 8 3 2 4 2 4" xfId="28546" xr:uid="{81959D7C-2A5C-470C-B60F-78BFB58B83AE}"/>
    <cellStyle name="Normal 8 3 2 4 2 5" xfId="20099" xr:uid="{06DE41C2-AD63-4687-9D9B-EF9636560212}"/>
    <cellStyle name="Normal 8 3 2 4 3" xfId="5274" xr:uid="{00000000-0005-0000-0000-0000711D0000}"/>
    <cellStyle name="Normal 8 3 2 4 3 2" xfId="13724" xr:uid="{57287D17-02AF-4ACD-811B-1E5A30EE2393}"/>
    <cellStyle name="Normal 8 3 2 4 3 2 2" xfId="39898" xr:uid="{2CBA1C4B-F390-4FEF-B683-EB7B5174D79A}"/>
    <cellStyle name="Normal 8 3 2 4 3 3" xfId="30619" xr:uid="{E4B49280-E15D-4DE1-BDAD-54FCB9025323}"/>
    <cellStyle name="Normal 8 3 2 4 3 4" xfId="22171" xr:uid="{3EE181E4-43EC-4FCB-A51B-EF728249B7DA}"/>
    <cellStyle name="Normal 8 3 2 4 4" xfId="9506" xr:uid="{C9B62569-8DCF-42D2-9FE2-F43A11B877BA}"/>
    <cellStyle name="Normal 8 3 2 4 4 2" xfId="35681" xr:uid="{0CB91319-1DDB-432B-B635-F8F682210767}"/>
    <cellStyle name="Normal 8 3 2 4 5" xfId="34853" xr:uid="{7F77EE2C-6873-44C0-89F8-28FEEE0B1EA8}"/>
    <cellStyle name="Normal 8 3 2 4 6" xfId="26401" xr:uid="{0DE5832C-C773-4CBA-83C3-1498E07CED57}"/>
    <cellStyle name="Normal 8 3 2 4 7" xfId="17954" xr:uid="{9F2AA648-5BBB-469C-8FD3-B656E4E4B666}"/>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D9A2A84A-7BD7-447D-8897-DD73199D06E0}"/>
    <cellStyle name="Normal 8 3 2 5 2 2 2 2" xfId="42456" xr:uid="{0827929F-DA85-4DE2-8790-79A1B44BE1E7}"/>
    <cellStyle name="Normal 8 3 2 5 2 2 3" xfId="33177" xr:uid="{98447E54-88D4-4782-9552-2C509AC0652A}"/>
    <cellStyle name="Normal 8 3 2 5 2 2 4" xfId="24729" xr:uid="{3DF91BEE-3982-4224-8D8C-738F3C184F72}"/>
    <cellStyle name="Normal 8 3 2 5 2 3" xfId="12064" xr:uid="{488BF7E0-ECF4-4FCE-97E9-A87B217A1B86}"/>
    <cellStyle name="Normal 8 3 2 5 2 3 2" xfId="38239" xr:uid="{148CC2BD-EF08-49D1-9BB4-C017C4655BE2}"/>
    <cellStyle name="Normal 8 3 2 5 2 4" xfId="28959" xr:uid="{1310DC72-DC4A-438F-97FF-3FE924CDD5B6}"/>
    <cellStyle name="Normal 8 3 2 5 2 5" xfId="20512" xr:uid="{10FC2A24-4934-4781-95FE-74A98611DBE5}"/>
    <cellStyle name="Normal 8 3 2 5 3" xfId="5687" xr:uid="{00000000-0005-0000-0000-0000751D0000}"/>
    <cellStyle name="Normal 8 3 2 5 3 2" xfId="14137" xr:uid="{B9F3AB3E-3AE8-442B-BA88-E0C81F6A958E}"/>
    <cellStyle name="Normal 8 3 2 5 3 2 2" xfId="40311" xr:uid="{397CC631-E4BE-4BD0-9B56-D9FCA706720D}"/>
    <cellStyle name="Normal 8 3 2 5 3 3" xfId="31032" xr:uid="{CF7A7E28-CF25-4601-8EE3-EBBE69A7112A}"/>
    <cellStyle name="Normal 8 3 2 5 3 4" xfId="22584" xr:uid="{31CC6E45-42DF-4396-B2E4-B55C24B3451E}"/>
    <cellStyle name="Normal 8 3 2 5 4" xfId="9919" xr:uid="{96A4FE1D-3D86-4B55-86A3-DE8B4B2BCAAC}"/>
    <cellStyle name="Normal 8 3 2 5 4 2" xfId="36094" xr:uid="{68332D8F-4303-48C3-BE45-1912FAA194C5}"/>
    <cellStyle name="Normal 8 3 2 5 5" xfId="26814" xr:uid="{25807800-734E-4C92-9740-C088BF465193}"/>
    <cellStyle name="Normal 8 3 2 5 6" xfId="18367" xr:uid="{1A0D65CD-AD14-49A8-8A50-EE0436E4BA11}"/>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C49925ED-39DD-4F7C-B452-54505697441F}"/>
    <cellStyle name="Normal 8 3 2 6 2 2 2 2" xfId="42869" xr:uid="{D49FBAD2-0177-465A-BE46-7A45CB6DF449}"/>
    <cellStyle name="Normal 8 3 2 6 2 2 3" xfId="33590" xr:uid="{34B04B3A-4CFA-4BF2-84A1-2B4A18D71401}"/>
    <cellStyle name="Normal 8 3 2 6 2 2 4" xfId="25142" xr:uid="{3B098AAE-3D60-4E75-A66F-E0C76D6FCC3C}"/>
    <cellStyle name="Normal 8 3 2 6 2 3" xfId="12477" xr:uid="{98543B10-715F-4B91-85F1-ECD9FB45CC0E}"/>
    <cellStyle name="Normal 8 3 2 6 2 3 2" xfId="38652" xr:uid="{209ED2C2-FF4F-44E7-A819-AD61891BFFDE}"/>
    <cellStyle name="Normal 8 3 2 6 2 4" xfId="29372" xr:uid="{2A6B945F-C658-44F3-8A90-FA1D0399C76C}"/>
    <cellStyle name="Normal 8 3 2 6 2 5" xfId="20925" xr:uid="{357FFDE3-A871-4C9E-BBB8-9C1FDCF0F673}"/>
    <cellStyle name="Normal 8 3 2 6 3" xfId="6100" xr:uid="{00000000-0005-0000-0000-0000791D0000}"/>
    <cellStyle name="Normal 8 3 2 6 3 2" xfId="14550" xr:uid="{D949B848-79BA-4E5F-B316-D5DA53D700D5}"/>
    <cellStyle name="Normal 8 3 2 6 3 2 2" xfId="40724" xr:uid="{8684F0BD-7DB0-4484-9A72-F339FB5119EE}"/>
    <cellStyle name="Normal 8 3 2 6 3 3" xfId="31445" xr:uid="{7F485446-26DA-4829-87F5-212D2831C563}"/>
    <cellStyle name="Normal 8 3 2 6 3 4" xfId="22997" xr:uid="{4D6FF8E2-8C32-42C6-ABF4-4BB50021D6BF}"/>
    <cellStyle name="Normal 8 3 2 6 4" xfId="10332" xr:uid="{9F89C405-B52A-4D74-90F8-BF23FD7E547D}"/>
    <cellStyle name="Normal 8 3 2 6 4 2" xfId="36507" xr:uid="{0DC019F1-BD6A-435F-9D35-7002361734F8}"/>
    <cellStyle name="Normal 8 3 2 6 5" xfId="27227" xr:uid="{6D86ADAA-55B9-4978-8230-181A00C196F8}"/>
    <cellStyle name="Normal 8 3 2 6 6" xfId="18780" xr:uid="{0DDCF24A-0FF4-4084-B637-9AFFFE7F31EE}"/>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ABC83246-7EB4-4CF1-9663-FB2376BB702C}"/>
    <cellStyle name="Normal 8 3 2 7 2 2 2 2" xfId="43282" xr:uid="{E475DEF4-6375-4A4A-9CC9-E95DDBB2FBAF}"/>
    <cellStyle name="Normal 8 3 2 7 2 2 3" xfId="34003" xr:uid="{D0F9AA92-24E6-4CFA-87B0-56D8B17B1D6C}"/>
    <cellStyle name="Normal 8 3 2 7 2 2 4" xfId="25555" xr:uid="{36D0404C-B330-4DD8-9207-0CA3E6AF1220}"/>
    <cellStyle name="Normal 8 3 2 7 2 3" xfId="12890" xr:uid="{7CDB3FF7-203B-458C-A99F-EAAD32F75DC7}"/>
    <cellStyle name="Normal 8 3 2 7 2 3 2" xfId="39065" xr:uid="{9896096D-82F8-4799-B80B-31CE60CBFECC}"/>
    <cellStyle name="Normal 8 3 2 7 2 4" xfId="29785" xr:uid="{8B4B42A4-2B20-4720-8AAA-BB052A078D89}"/>
    <cellStyle name="Normal 8 3 2 7 2 5" xfId="21338" xr:uid="{19CAC0FC-EBE7-4DC3-9BAE-95C687371FB0}"/>
    <cellStyle name="Normal 8 3 2 7 3" xfId="6513" xr:uid="{00000000-0005-0000-0000-00007D1D0000}"/>
    <cellStyle name="Normal 8 3 2 7 3 2" xfId="14963" xr:uid="{16F0E69E-4B9E-4845-8EC4-517334783262}"/>
    <cellStyle name="Normal 8 3 2 7 3 2 2" xfId="41137" xr:uid="{EFC14BF8-C0E6-4BBF-8B62-A437613ACFFD}"/>
    <cellStyle name="Normal 8 3 2 7 3 3" xfId="31858" xr:uid="{6D26349A-DA47-49F5-A48E-BBC58FE218D9}"/>
    <cellStyle name="Normal 8 3 2 7 3 4" xfId="23410" xr:uid="{04C28726-FB6C-4BD0-8BFE-0DBEA820D731}"/>
    <cellStyle name="Normal 8 3 2 7 4" xfId="10745" xr:uid="{67788738-175F-4AF0-B17B-93C89E1852A1}"/>
    <cellStyle name="Normal 8 3 2 7 4 2" xfId="36920" xr:uid="{10238415-3E02-470B-AF75-2BB21920B65C}"/>
    <cellStyle name="Normal 8 3 2 7 5" xfId="27640" xr:uid="{E20C23AA-CA07-4CD3-80E2-B6A492FF0942}"/>
    <cellStyle name="Normal 8 3 2 7 6" xfId="19193" xr:uid="{024CCA7A-02D9-4458-935B-9BEE8C2C7B26}"/>
    <cellStyle name="Normal 8 3 2 8" xfId="2643" xr:uid="{00000000-0005-0000-0000-00007E1D0000}"/>
    <cellStyle name="Normal 8 3 2 8 2" xfId="6926" xr:uid="{00000000-0005-0000-0000-00007F1D0000}"/>
    <cellStyle name="Normal 8 3 2 8 2 2" xfId="15376" xr:uid="{82B12FB6-9038-479A-90BE-D40E0CBBE2EF}"/>
    <cellStyle name="Normal 8 3 2 8 2 2 2" xfId="41550" xr:uid="{522D21E3-258B-43FB-94BC-FA56CE6CFD5B}"/>
    <cellStyle name="Normal 8 3 2 8 2 3" xfId="32271" xr:uid="{CFCCC249-64A1-4F10-8BF5-056E14E82651}"/>
    <cellStyle name="Normal 8 3 2 8 2 4" xfId="23823" xr:uid="{20DC2152-D884-46F9-8A32-A74C6D291AC2}"/>
    <cellStyle name="Normal 8 3 2 8 3" xfId="11158" xr:uid="{A33B88AF-87A4-4461-BB4D-280D325571E2}"/>
    <cellStyle name="Normal 8 3 2 8 3 2" xfId="37333" xr:uid="{89E24A88-C586-4FA5-8ED8-711287896E14}"/>
    <cellStyle name="Normal 8 3 2 8 4" xfId="28053" xr:uid="{D2B56CC9-8995-4CC1-9D41-C7CC475F932D}"/>
    <cellStyle name="Normal 8 3 2 8 5" xfId="19606" xr:uid="{F45EF403-638F-4A83-A7FE-C5BE5C8A7F09}"/>
    <cellStyle name="Normal 8 3 2 9" xfId="4861" xr:uid="{00000000-0005-0000-0000-0000801D0000}"/>
    <cellStyle name="Normal 8 3 2 9 2" xfId="13311" xr:uid="{8D24F51F-ABCC-42A1-B439-0D6BE83A3C5B}"/>
    <cellStyle name="Normal 8 3 2 9 2 2" xfId="39485" xr:uid="{B624630A-59A5-45F6-B4C7-3317D87B5869}"/>
    <cellStyle name="Normal 8 3 2 9 3" xfId="30206" xr:uid="{3FBE134A-FCDF-401E-9958-E8F0EEB85F69}"/>
    <cellStyle name="Normal 8 3 2 9 4" xfId="21758" xr:uid="{F19007F8-9D39-4B64-A2AF-62AC832823CE}"/>
    <cellStyle name="Normal 8 3 3" xfId="500" xr:uid="{00000000-0005-0000-0000-0000811D0000}"/>
    <cellStyle name="Normal 8 3 3 10" xfId="34439" xr:uid="{03AF491C-7A1D-449A-8BC7-E62E81CEA3BD}"/>
    <cellStyle name="Normal 8 3 3 11" xfId="25992" xr:uid="{05FBB005-EAD5-447B-B21B-93D9C27E49A2}"/>
    <cellStyle name="Normal 8 3 3 12" xfId="17545" xr:uid="{4032E148-869F-44A7-8240-779A1A55B3CE}"/>
    <cellStyle name="Normal 8 3 3 2" xfId="501" xr:uid="{00000000-0005-0000-0000-0000821D0000}"/>
    <cellStyle name="Normal 8 3 3 2 10" xfId="25993" xr:uid="{CB2A5090-85CA-45C8-8BD1-90B66672513A}"/>
    <cellStyle name="Normal 8 3 3 2 11" xfId="17546" xr:uid="{29266FA5-E71A-4053-91B7-CBCAD8A4997D}"/>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F800F81F-8357-47A8-BC56-7B9CE9EC7D1D}"/>
    <cellStyle name="Normal 8 3 3 2 2 2 2 2 2" xfId="42048" xr:uid="{1B05E335-620C-43CB-B447-BFCF5FEA0730}"/>
    <cellStyle name="Normal 8 3 3 2 2 2 2 3" xfId="32769" xr:uid="{4FE668B2-EDBB-423E-8981-0A2505F33AEC}"/>
    <cellStyle name="Normal 8 3 3 2 2 2 2 4" xfId="24321" xr:uid="{610F4659-D377-40FE-A591-8F1E8829BAD3}"/>
    <cellStyle name="Normal 8 3 3 2 2 2 3" xfId="11656" xr:uid="{CB2AAE40-2E2F-4015-93BC-1211BB4D880F}"/>
    <cellStyle name="Normal 8 3 3 2 2 2 3 2" xfId="37831" xr:uid="{2DA44EE4-326D-43F5-ADA3-D99C91878CAD}"/>
    <cellStyle name="Normal 8 3 3 2 2 2 4" xfId="28551" xr:uid="{A72A519B-610D-4763-ACBE-7B3EA764BE99}"/>
    <cellStyle name="Normal 8 3 3 2 2 2 5" xfId="20104" xr:uid="{813414EE-0D81-493A-9BAB-9BB67D018CFD}"/>
    <cellStyle name="Normal 8 3 3 2 2 3" xfId="5279" xr:uid="{00000000-0005-0000-0000-0000861D0000}"/>
    <cellStyle name="Normal 8 3 3 2 2 3 2" xfId="13729" xr:uid="{8E89E793-49C2-4AE0-949D-2265150DA729}"/>
    <cellStyle name="Normal 8 3 3 2 2 3 2 2" xfId="39903" xr:uid="{1608F305-5436-484F-8188-5AA26BF1836D}"/>
    <cellStyle name="Normal 8 3 3 2 2 3 3" xfId="30624" xr:uid="{231BB2A1-CF14-47E3-9EDD-464B1178A0A4}"/>
    <cellStyle name="Normal 8 3 3 2 2 3 4" xfId="22176" xr:uid="{006BA845-87D6-469A-A139-23503DE81F1A}"/>
    <cellStyle name="Normal 8 3 3 2 2 4" xfId="9511" xr:uid="{5D4C454F-D561-4970-9B43-5F0DD37BB008}"/>
    <cellStyle name="Normal 8 3 3 2 2 4 2" xfId="35686" xr:uid="{EA53D2ED-E7BD-462E-BB6F-0421EC0BEFF5}"/>
    <cellStyle name="Normal 8 3 3 2 2 5" xfId="34858" xr:uid="{D7C54363-4557-42CC-A400-6DDD6BB9B5A3}"/>
    <cellStyle name="Normal 8 3 3 2 2 6" xfId="26406" xr:uid="{9D9E9AA2-62FD-40C7-BB83-E2EC72DA4157}"/>
    <cellStyle name="Normal 8 3 3 2 2 7" xfId="17959" xr:uid="{A8FDB2C0-C4EF-4A30-A4AD-FD333BF99542}"/>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446BDFFE-523F-4690-96C7-8D21FD3D2B99}"/>
    <cellStyle name="Normal 8 3 3 2 3 2 2 2 2" xfId="42461" xr:uid="{65AC409B-940B-4EFA-9455-829B53DCAF61}"/>
    <cellStyle name="Normal 8 3 3 2 3 2 2 3" xfId="33182" xr:uid="{5D1E43AC-857A-4E45-927A-0D27B1A9B15D}"/>
    <cellStyle name="Normal 8 3 3 2 3 2 2 4" xfId="24734" xr:uid="{BC389DFB-7551-4E8B-8831-B0BC021C2180}"/>
    <cellStyle name="Normal 8 3 3 2 3 2 3" xfId="12069" xr:uid="{1F4E9F3A-B2B3-4287-B43F-E8B742365AC9}"/>
    <cellStyle name="Normal 8 3 3 2 3 2 3 2" xfId="38244" xr:uid="{AC04B90A-0307-4B1C-974D-99E1A6B608DF}"/>
    <cellStyle name="Normal 8 3 3 2 3 2 4" xfId="28964" xr:uid="{AABDB7F8-E3FC-4704-8703-EBBD21ADBD18}"/>
    <cellStyle name="Normal 8 3 3 2 3 2 5" xfId="20517" xr:uid="{E26FADD6-54C9-4264-87F0-293BF7C8A712}"/>
    <cellStyle name="Normal 8 3 3 2 3 3" xfId="5692" xr:uid="{00000000-0005-0000-0000-00008A1D0000}"/>
    <cellStyle name="Normal 8 3 3 2 3 3 2" xfId="14142" xr:uid="{710AA779-1EF1-47BE-9E3E-C4E40FA155DA}"/>
    <cellStyle name="Normal 8 3 3 2 3 3 2 2" xfId="40316" xr:uid="{0A3B1D8A-DB38-44C7-9B38-11CFCFE74EBA}"/>
    <cellStyle name="Normal 8 3 3 2 3 3 3" xfId="31037" xr:uid="{D42821B3-BB1B-484C-8185-2243DA033089}"/>
    <cellStyle name="Normal 8 3 3 2 3 3 4" xfId="22589" xr:uid="{8C338309-131D-4167-BF33-D5ADE78A1992}"/>
    <cellStyle name="Normal 8 3 3 2 3 4" xfId="9924" xr:uid="{3871C260-79FA-4031-9769-553325B70F86}"/>
    <cellStyle name="Normal 8 3 3 2 3 4 2" xfId="36099" xr:uid="{A3D6CEE8-3F5C-46B8-8252-C940DDE091A6}"/>
    <cellStyle name="Normal 8 3 3 2 3 5" xfId="26819" xr:uid="{8980B23A-9EB3-4619-A850-FFA3EE33B2A5}"/>
    <cellStyle name="Normal 8 3 3 2 3 6" xfId="18372" xr:uid="{0B3D191E-3F2E-4705-9663-C74879E6DF19}"/>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27D00C0C-926A-4119-940A-5D84176965F5}"/>
    <cellStyle name="Normal 8 3 3 2 4 2 2 2 2" xfId="42874" xr:uid="{05CBB3B1-B7F5-4EAC-801C-309A47BD2787}"/>
    <cellStyle name="Normal 8 3 3 2 4 2 2 3" xfId="33595" xr:uid="{C2BBC425-FA8B-422A-83BA-EA8C3A15A5F4}"/>
    <cellStyle name="Normal 8 3 3 2 4 2 2 4" xfId="25147" xr:uid="{A06AB679-C068-49F5-A04D-CFA94F801FC7}"/>
    <cellStyle name="Normal 8 3 3 2 4 2 3" xfId="12482" xr:uid="{53D848EC-6251-427D-A898-F9571C0D13B9}"/>
    <cellStyle name="Normal 8 3 3 2 4 2 3 2" xfId="38657" xr:uid="{25E60E2A-EDB6-494C-9258-CEE507A9F972}"/>
    <cellStyle name="Normal 8 3 3 2 4 2 4" xfId="29377" xr:uid="{555F08A6-3E27-4A9B-B1FF-BFDBF4CD4D8B}"/>
    <cellStyle name="Normal 8 3 3 2 4 2 5" xfId="20930" xr:uid="{32606B02-4AFC-40D2-9175-D0B294F2E00C}"/>
    <cellStyle name="Normal 8 3 3 2 4 3" xfId="6105" xr:uid="{00000000-0005-0000-0000-00008E1D0000}"/>
    <cellStyle name="Normal 8 3 3 2 4 3 2" xfId="14555" xr:uid="{04BD1EBA-C93B-4D00-854C-5620B9AA49E5}"/>
    <cellStyle name="Normal 8 3 3 2 4 3 2 2" xfId="40729" xr:uid="{8F530FE8-B064-4147-A439-54E0B3943A2D}"/>
    <cellStyle name="Normal 8 3 3 2 4 3 3" xfId="31450" xr:uid="{AC7E0644-FA98-4641-A061-39DC6A60DE20}"/>
    <cellStyle name="Normal 8 3 3 2 4 3 4" xfId="23002" xr:uid="{7D259BFA-53E0-4A00-A7E5-AC885CE48A01}"/>
    <cellStyle name="Normal 8 3 3 2 4 4" xfId="10337" xr:uid="{DF6239A6-623D-4699-9DC9-FDBD3C7FD2A8}"/>
    <cellStyle name="Normal 8 3 3 2 4 4 2" xfId="36512" xr:uid="{9543DFEE-13FF-4008-98DD-4803F4354A35}"/>
    <cellStyle name="Normal 8 3 3 2 4 5" xfId="27232" xr:uid="{74ABB5A3-3089-437B-BB86-4A2F08D8D74F}"/>
    <cellStyle name="Normal 8 3 3 2 4 6" xfId="18785" xr:uid="{EDE224C5-FD30-4A23-828C-811172F8A893}"/>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A94B613C-27F3-4E4D-B930-4F6FED402637}"/>
    <cellStyle name="Normal 8 3 3 2 5 2 2 2 2" xfId="43287" xr:uid="{71CCF0D9-F780-4BF3-8188-190870D40ED0}"/>
    <cellStyle name="Normal 8 3 3 2 5 2 2 3" xfId="34008" xr:uid="{C4427C73-ABDA-448C-B420-89392B8892EA}"/>
    <cellStyle name="Normal 8 3 3 2 5 2 2 4" xfId="25560" xr:uid="{C72040A0-B3E0-460B-AC61-04C775EA084B}"/>
    <cellStyle name="Normal 8 3 3 2 5 2 3" xfId="12895" xr:uid="{9CBCECBC-49F8-4F75-B990-5C64DF57F26B}"/>
    <cellStyle name="Normal 8 3 3 2 5 2 3 2" xfId="39070" xr:uid="{C76DB10C-4536-4122-802A-5D752DAD4EA7}"/>
    <cellStyle name="Normal 8 3 3 2 5 2 4" xfId="29790" xr:uid="{355A6A46-DF7F-4A9D-8D94-4926F3E12561}"/>
    <cellStyle name="Normal 8 3 3 2 5 2 5" xfId="21343" xr:uid="{4541B78A-D5C1-4E0D-8700-B139D5726863}"/>
    <cellStyle name="Normal 8 3 3 2 5 3" xfId="6518" xr:uid="{00000000-0005-0000-0000-0000921D0000}"/>
    <cellStyle name="Normal 8 3 3 2 5 3 2" xfId="14968" xr:uid="{147472AD-5CA7-481E-9D16-CD6BC64E9EC7}"/>
    <cellStyle name="Normal 8 3 3 2 5 3 2 2" xfId="41142" xr:uid="{3C8C678F-7D3A-4B61-82BE-B9BFBAAD461A}"/>
    <cellStyle name="Normal 8 3 3 2 5 3 3" xfId="31863" xr:uid="{4BD80E5C-8A9F-4CEB-9BCA-B1A0CC1BF8D0}"/>
    <cellStyle name="Normal 8 3 3 2 5 3 4" xfId="23415" xr:uid="{0C68F026-6983-4A98-AA01-7971B92BCB45}"/>
    <cellStyle name="Normal 8 3 3 2 5 4" xfId="10750" xr:uid="{D4B7B565-F500-437A-AABF-F2C793AF4ABE}"/>
    <cellStyle name="Normal 8 3 3 2 5 4 2" xfId="36925" xr:uid="{AA48A1D5-9B03-4709-978F-8B0053102E1B}"/>
    <cellStyle name="Normal 8 3 3 2 5 5" xfId="27645" xr:uid="{76ED8C0B-A0E8-4312-969F-A89BC4DB9BE6}"/>
    <cellStyle name="Normal 8 3 3 2 5 6" xfId="19198" xr:uid="{9DE9A35B-BBAF-4653-9965-71E0023F6275}"/>
    <cellStyle name="Normal 8 3 3 2 6" xfId="2648" xr:uid="{00000000-0005-0000-0000-0000931D0000}"/>
    <cellStyle name="Normal 8 3 3 2 6 2" xfId="6931" xr:uid="{00000000-0005-0000-0000-0000941D0000}"/>
    <cellStyle name="Normal 8 3 3 2 6 2 2" xfId="15381" xr:uid="{9CF9C15D-DFE2-48F5-B206-98CF9AC58110}"/>
    <cellStyle name="Normal 8 3 3 2 6 2 2 2" xfId="41555" xr:uid="{2E56CC3B-F1A6-4E1F-9C6E-A40FE365190E}"/>
    <cellStyle name="Normal 8 3 3 2 6 2 3" xfId="32276" xr:uid="{31426D75-C42C-4615-A4C1-C83DF97657BF}"/>
    <cellStyle name="Normal 8 3 3 2 6 2 4" xfId="23828" xr:uid="{C897B97E-DF2E-4EBE-82F7-1B989CCB1E46}"/>
    <cellStyle name="Normal 8 3 3 2 6 3" xfId="11163" xr:uid="{757892AD-BA78-43FA-928B-34CE1093B290}"/>
    <cellStyle name="Normal 8 3 3 2 6 3 2" xfId="37338" xr:uid="{6B6B4F53-F077-421F-AD98-97EDB77B289B}"/>
    <cellStyle name="Normal 8 3 3 2 6 4" xfId="28058" xr:uid="{89606037-5FAC-40C3-94C8-9AAFCAF6C106}"/>
    <cellStyle name="Normal 8 3 3 2 6 5" xfId="19611" xr:uid="{D57EA556-297E-482F-BE2D-44CC826D020B}"/>
    <cellStyle name="Normal 8 3 3 2 7" xfId="4866" xr:uid="{00000000-0005-0000-0000-0000951D0000}"/>
    <cellStyle name="Normal 8 3 3 2 7 2" xfId="13316" xr:uid="{06270D80-C730-4839-B092-FAA04F8EB194}"/>
    <cellStyle name="Normal 8 3 3 2 7 2 2" xfId="39490" xr:uid="{76F8BCBF-C7D5-4007-A0CD-70A64EA53A95}"/>
    <cellStyle name="Normal 8 3 3 2 7 3" xfId="30211" xr:uid="{62E298F6-3956-453D-B74D-3D2D5DE27555}"/>
    <cellStyle name="Normal 8 3 3 2 7 4" xfId="21763" xr:uid="{B498816D-AB28-45E9-AC52-50430B76C4C3}"/>
    <cellStyle name="Normal 8 3 3 2 8" xfId="9098" xr:uid="{F8078FE1-4BB6-4873-AF18-2783671A59F1}"/>
    <cellStyle name="Normal 8 3 3 2 8 2" xfId="35273" xr:uid="{D0ABB7A0-5293-4CA7-BFA6-881F532F4713}"/>
    <cellStyle name="Normal 8 3 3 2 9" xfId="34440" xr:uid="{2D623C10-0765-40B0-8E0E-1353B60163A4}"/>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10D872C7-8A54-4B05-9CBA-20C6AB33539B}"/>
    <cellStyle name="Normal 8 3 3 3 2 2 2 2" xfId="42047" xr:uid="{70C292E2-F47B-4CA4-9080-C52961BD1503}"/>
    <cellStyle name="Normal 8 3 3 3 2 2 3" xfId="32768" xr:uid="{B290A3D6-4D68-45E4-9A51-57E47157F99B}"/>
    <cellStyle name="Normal 8 3 3 3 2 2 4" xfId="24320" xr:uid="{1D136A11-8589-4ED4-AD72-7336BF29F9DC}"/>
    <cellStyle name="Normal 8 3 3 3 2 3" xfId="11655" xr:uid="{C378984D-E9EC-43AF-81FA-0624E49CE287}"/>
    <cellStyle name="Normal 8 3 3 3 2 3 2" xfId="37830" xr:uid="{6977663F-0A78-418B-B1B3-2B6848F6E660}"/>
    <cellStyle name="Normal 8 3 3 3 2 4" xfId="28550" xr:uid="{CB147926-FE68-4B6B-930B-52AF174BCB32}"/>
    <cellStyle name="Normal 8 3 3 3 2 5" xfId="20103" xr:uid="{6C3D7659-798E-4DF5-8500-295FFE86D165}"/>
    <cellStyle name="Normal 8 3 3 3 3" xfId="5278" xr:uid="{00000000-0005-0000-0000-0000991D0000}"/>
    <cellStyle name="Normal 8 3 3 3 3 2" xfId="13728" xr:uid="{6F8E3F91-FD85-400D-9BA8-66F30EFD3B25}"/>
    <cellStyle name="Normal 8 3 3 3 3 2 2" xfId="39902" xr:uid="{B279B74F-8310-42A3-9CA5-CCA8CF9C621C}"/>
    <cellStyle name="Normal 8 3 3 3 3 3" xfId="30623" xr:uid="{2EE9F893-D329-4101-B23E-240AB0EF4212}"/>
    <cellStyle name="Normal 8 3 3 3 3 4" xfId="22175" xr:uid="{87FBE4F6-2353-4540-9055-9908F2D51D87}"/>
    <cellStyle name="Normal 8 3 3 3 4" xfId="9510" xr:uid="{8CE59093-486A-4098-A0E4-B303BBA99089}"/>
    <cellStyle name="Normal 8 3 3 3 4 2" xfId="35685" xr:uid="{5B1EB574-F472-487A-AE0D-A1B5E1F050FF}"/>
    <cellStyle name="Normal 8 3 3 3 5" xfId="34857" xr:uid="{4F99746C-DB32-43CF-A984-D1418F85EF1E}"/>
    <cellStyle name="Normal 8 3 3 3 6" xfId="26405" xr:uid="{1AD36F6A-2F01-4205-B4A5-26F3E005083B}"/>
    <cellStyle name="Normal 8 3 3 3 7" xfId="17958" xr:uid="{22D325B8-0625-4006-B4D9-62B39C70A559}"/>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090842E3-17C5-4729-9EB1-8B3750B82763}"/>
    <cellStyle name="Normal 8 3 3 4 2 2 2 2" xfId="42460" xr:uid="{3A0F7987-2366-41EF-8491-46AE21F189CE}"/>
    <cellStyle name="Normal 8 3 3 4 2 2 3" xfId="33181" xr:uid="{B784A275-6844-4653-9034-2DB55EAB1D14}"/>
    <cellStyle name="Normal 8 3 3 4 2 2 4" xfId="24733" xr:uid="{0268C85D-B3EC-42F9-AF50-8DF74D57EF2F}"/>
    <cellStyle name="Normal 8 3 3 4 2 3" xfId="12068" xr:uid="{0DAE4E58-725F-499B-8DBB-089B08EDEF95}"/>
    <cellStyle name="Normal 8 3 3 4 2 3 2" xfId="38243" xr:uid="{31FF954E-CAEB-4FED-8C52-AC1BD275029E}"/>
    <cellStyle name="Normal 8 3 3 4 2 4" xfId="28963" xr:uid="{D28B6871-9249-416D-9E54-8411E17A3C45}"/>
    <cellStyle name="Normal 8 3 3 4 2 5" xfId="20516" xr:uid="{206F6B6D-37DD-4268-9A44-D07AFB557517}"/>
    <cellStyle name="Normal 8 3 3 4 3" xfId="5691" xr:uid="{00000000-0005-0000-0000-00009D1D0000}"/>
    <cellStyle name="Normal 8 3 3 4 3 2" xfId="14141" xr:uid="{433A1E57-FB81-4F11-A853-EA1F73DD74D5}"/>
    <cellStyle name="Normal 8 3 3 4 3 2 2" xfId="40315" xr:uid="{0663EA78-0976-4F13-B1BA-C9DD8429917A}"/>
    <cellStyle name="Normal 8 3 3 4 3 3" xfId="31036" xr:uid="{3C250855-7E09-4A83-A982-CC4F0035FBA2}"/>
    <cellStyle name="Normal 8 3 3 4 3 4" xfId="22588" xr:uid="{4479ED97-EDDE-46D6-97D5-E3607D444C9E}"/>
    <cellStyle name="Normal 8 3 3 4 4" xfId="9923" xr:uid="{F34A1065-B537-484B-B992-F39E9FE95750}"/>
    <cellStyle name="Normal 8 3 3 4 4 2" xfId="36098" xr:uid="{3B0C6FB9-CA0B-4D09-97F5-E1D1718D37CF}"/>
    <cellStyle name="Normal 8 3 3 4 5" xfId="26818" xr:uid="{0357952F-2BE5-48C1-890F-44C8DF7F9154}"/>
    <cellStyle name="Normal 8 3 3 4 6" xfId="18371" xr:uid="{8F1272AF-5621-45BF-958C-5348ABA7D84E}"/>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FA72382F-A361-4175-87B2-2E240D415197}"/>
    <cellStyle name="Normal 8 3 3 5 2 2 2 2" xfId="42873" xr:uid="{04CF2F68-0758-42AD-95FA-1565EA109192}"/>
    <cellStyle name="Normal 8 3 3 5 2 2 3" xfId="33594" xr:uid="{4AA208C7-0DAF-4A32-9C3A-DA700558FB6D}"/>
    <cellStyle name="Normal 8 3 3 5 2 2 4" xfId="25146" xr:uid="{292674AA-299F-496A-A315-F74FA3B5FEB1}"/>
    <cellStyle name="Normal 8 3 3 5 2 3" xfId="12481" xr:uid="{76AE392C-0499-47C8-9784-71542EB2EC83}"/>
    <cellStyle name="Normal 8 3 3 5 2 3 2" xfId="38656" xr:uid="{A75618C7-F574-49E1-AB29-5EF285095D0B}"/>
    <cellStyle name="Normal 8 3 3 5 2 4" xfId="29376" xr:uid="{CEEED2D9-A2D9-4487-8F46-5FF9CEAC9B85}"/>
    <cellStyle name="Normal 8 3 3 5 2 5" xfId="20929" xr:uid="{3ADA14EE-3CC1-4066-B6A1-6360CB0D4E5C}"/>
    <cellStyle name="Normal 8 3 3 5 3" xfId="6104" xr:uid="{00000000-0005-0000-0000-0000A11D0000}"/>
    <cellStyle name="Normal 8 3 3 5 3 2" xfId="14554" xr:uid="{AE6A5FF0-3387-4A5C-A0E2-959CC425CB01}"/>
    <cellStyle name="Normal 8 3 3 5 3 2 2" xfId="40728" xr:uid="{857755EF-0724-40E3-AB86-569E4516697B}"/>
    <cellStyle name="Normal 8 3 3 5 3 3" xfId="31449" xr:uid="{412F7CD8-449D-4D64-911B-647AB363FBEE}"/>
    <cellStyle name="Normal 8 3 3 5 3 4" xfId="23001" xr:uid="{ABB25DBA-C979-4A57-A96E-69F68DB8F74E}"/>
    <cellStyle name="Normal 8 3 3 5 4" xfId="10336" xr:uid="{0F61DAE1-D264-4C62-8700-2CD4BD3B6E7C}"/>
    <cellStyle name="Normal 8 3 3 5 4 2" xfId="36511" xr:uid="{DDBACA09-919D-47F6-B17A-1673C71856B3}"/>
    <cellStyle name="Normal 8 3 3 5 5" xfId="27231" xr:uid="{875073C3-2D31-446B-9B77-5C5FCB52DAA6}"/>
    <cellStyle name="Normal 8 3 3 5 6" xfId="18784" xr:uid="{C8575590-60B7-452B-9C19-5072F8168758}"/>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9A6AF9EA-A1DF-4544-8BEC-AFAE1DB60B70}"/>
    <cellStyle name="Normal 8 3 3 6 2 2 2 2" xfId="43286" xr:uid="{9FAA31ED-6854-435A-9093-5D70BF2E1A5D}"/>
    <cellStyle name="Normal 8 3 3 6 2 2 3" xfId="34007" xr:uid="{CE1E27E5-C85B-4522-97BD-C55CB1FBF4A4}"/>
    <cellStyle name="Normal 8 3 3 6 2 2 4" xfId="25559" xr:uid="{76F33C42-7DB5-4320-A0E6-479BBF5E9BEE}"/>
    <cellStyle name="Normal 8 3 3 6 2 3" xfId="12894" xr:uid="{2E7C1DCF-4357-4A84-9959-183F70463374}"/>
    <cellStyle name="Normal 8 3 3 6 2 3 2" xfId="39069" xr:uid="{FD9F7394-CBF3-4B88-AB50-2BA257080976}"/>
    <cellStyle name="Normal 8 3 3 6 2 4" xfId="29789" xr:uid="{BD95C0CA-0D89-4B77-B08C-38EA375318B3}"/>
    <cellStyle name="Normal 8 3 3 6 2 5" xfId="21342" xr:uid="{A9030F4E-B746-46A9-A39B-1639E9C5C81F}"/>
    <cellStyle name="Normal 8 3 3 6 3" xfId="6517" xr:uid="{00000000-0005-0000-0000-0000A51D0000}"/>
    <cellStyle name="Normal 8 3 3 6 3 2" xfId="14967" xr:uid="{26E0F21D-BAEE-4CB7-BD59-71C4E9D184EA}"/>
    <cellStyle name="Normal 8 3 3 6 3 2 2" xfId="41141" xr:uid="{4026B1BB-8C05-473E-AE1F-7B2F0128FDAA}"/>
    <cellStyle name="Normal 8 3 3 6 3 3" xfId="31862" xr:uid="{FCA5E43F-0C2F-4DA4-A8C6-7A39BCC218D7}"/>
    <cellStyle name="Normal 8 3 3 6 3 4" xfId="23414" xr:uid="{408DBDD6-B07B-4363-882D-D84CF940B3AC}"/>
    <cellStyle name="Normal 8 3 3 6 4" xfId="10749" xr:uid="{E043E006-17ED-41AC-A097-B859E912C6C3}"/>
    <cellStyle name="Normal 8 3 3 6 4 2" xfId="36924" xr:uid="{AD7F1943-868C-4670-B966-83014E82241F}"/>
    <cellStyle name="Normal 8 3 3 6 5" xfId="27644" xr:uid="{03F46809-4C26-40DF-BBDE-ACBF7B9EC2C7}"/>
    <cellStyle name="Normal 8 3 3 6 6" xfId="19197" xr:uid="{3F283FC5-8B4F-4C33-8CCA-537D1CBE3BD1}"/>
    <cellStyle name="Normal 8 3 3 7" xfId="2647" xr:uid="{00000000-0005-0000-0000-0000A61D0000}"/>
    <cellStyle name="Normal 8 3 3 7 2" xfId="6930" xr:uid="{00000000-0005-0000-0000-0000A71D0000}"/>
    <cellStyle name="Normal 8 3 3 7 2 2" xfId="15380" xr:uid="{C9F4D0EB-3D2F-4F3E-981B-22555749F411}"/>
    <cellStyle name="Normal 8 3 3 7 2 2 2" xfId="41554" xr:uid="{9EFBC80D-D7D2-488D-A3EA-2EE5A7F977AD}"/>
    <cellStyle name="Normal 8 3 3 7 2 3" xfId="32275" xr:uid="{F76077B0-53DA-4145-A89F-2A1029FE250B}"/>
    <cellStyle name="Normal 8 3 3 7 2 4" xfId="23827" xr:uid="{55DA7996-F959-4441-B375-921049FD3585}"/>
    <cellStyle name="Normal 8 3 3 7 3" xfId="11162" xr:uid="{41D52987-A1A0-43F7-86D3-A1FEEEDF88F0}"/>
    <cellStyle name="Normal 8 3 3 7 3 2" xfId="37337" xr:uid="{1E7A14BD-B68B-4BE1-8326-47481DCBE20F}"/>
    <cellStyle name="Normal 8 3 3 7 4" xfId="28057" xr:uid="{3F4AE5CC-19B3-4C61-AE35-9C9FC6EC3C3C}"/>
    <cellStyle name="Normal 8 3 3 7 5" xfId="19610" xr:uid="{6671E7F9-297B-4FF3-8A00-717BB7AFF741}"/>
    <cellStyle name="Normal 8 3 3 8" xfId="4865" xr:uid="{00000000-0005-0000-0000-0000A81D0000}"/>
    <cellStyle name="Normal 8 3 3 8 2" xfId="13315" xr:uid="{0AD600AA-FA68-4229-A9EB-1477D4F55BE3}"/>
    <cellStyle name="Normal 8 3 3 8 2 2" xfId="39489" xr:uid="{C5366C3E-2B48-43FC-B496-84EE6D2E2564}"/>
    <cellStyle name="Normal 8 3 3 8 3" xfId="30210" xr:uid="{54CD6CEB-1BA5-4831-BAA2-658386E80211}"/>
    <cellStyle name="Normal 8 3 3 8 4" xfId="21762" xr:uid="{03CACEDE-1314-43DF-AB9F-850EDC2E8B37}"/>
    <cellStyle name="Normal 8 3 3 9" xfId="9097" xr:uid="{76FB4333-EC50-4214-A75B-195245DCD403}"/>
    <cellStyle name="Normal 8 3 3 9 2" xfId="35272" xr:uid="{CAA612BB-5446-42DC-8BA4-A3521D8CA8A4}"/>
    <cellStyle name="Normal 8 3 4" xfId="502" xr:uid="{00000000-0005-0000-0000-0000A91D0000}"/>
    <cellStyle name="Normal 8 3 4 10" xfId="25994" xr:uid="{38BD0469-402B-4002-B1DF-E8C87D2701BC}"/>
    <cellStyle name="Normal 8 3 4 11" xfId="17547" xr:uid="{D706AD66-01DF-47CA-9363-F45D09585EEC}"/>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74DF6F1B-A911-4067-A7AC-EF82A7D4C518}"/>
    <cellStyle name="Normal 8 3 4 2 2 2 2 2" xfId="42049" xr:uid="{75A164FE-820E-4433-BE00-D3B1579954A6}"/>
    <cellStyle name="Normal 8 3 4 2 2 2 3" xfId="32770" xr:uid="{8344D691-0BE2-41AF-96D2-0EEA2EE64075}"/>
    <cellStyle name="Normal 8 3 4 2 2 2 4" xfId="24322" xr:uid="{FD28FA0F-24ED-458F-B3CB-24143233C800}"/>
    <cellStyle name="Normal 8 3 4 2 2 3" xfId="11657" xr:uid="{F8B280C5-E70C-499E-8FCE-B9EB9F81411F}"/>
    <cellStyle name="Normal 8 3 4 2 2 3 2" xfId="37832" xr:uid="{CCB33793-14E0-46B1-AD7F-2E7D7BD11570}"/>
    <cellStyle name="Normal 8 3 4 2 2 4" xfId="28552" xr:uid="{3CFF04CB-F99A-490F-A516-C77DD228640B}"/>
    <cellStyle name="Normal 8 3 4 2 2 5" xfId="20105" xr:uid="{AB6E2589-EC2B-42D8-8C16-591BDCBEE892}"/>
    <cellStyle name="Normal 8 3 4 2 3" xfId="5280" xr:uid="{00000000-0005-0000-0000-0000AD1D0000}"/>
    <cellStyle name="Normal 8 3 4 2 3 2" xfId="13730" xr:uid="{F5D81B02-FA77-49A1-AB7E-256793C4BAF5}"/>
    <cellStyle name="Normal 8 3 4 2 3 2 2" xfId="39904" xr:uid="{39F85DFB-9BAA-469F-96BF-00CD30848DB2}"/>
    <cellStyle name="Normal 8 3 4 2 3 3" xfId="30625" xr:uid="{7FC95FC0-EF7D-4C20-956E-C52E1F1BB427}"/>
    <cellStyle name="Normal 8 3 4 2 3 4" xfId="22177" xr:uid="{EBD57D9F-0475-4D38-AC17-72D5EFBDF944}"/>
    <cellStyle name="Normal 8 3 4 2 4" xfId="9512" xr:uid="{E66FB51B-4C5F-4F89-9223-25F01B07DD4B}"/>
    <cellStyle name="Normal 8 3 4 2 4 2" xfId="35687" xr:uid="{E04B18DB-21AE-4348-8D80-14D587DEBAB8}"/>
    <cellStyle name="Normal 8 3 4 2 5" xfId="34859" xr:uid="{6140E6E4-CFEC-41C9-9ABE-28BFB65EACF9}"/>
    <cellStyle name="Normal 8 3 4 2 6" xfId="26407" xr:uid="{4BD3A71F-75B1-41B6-B8B1-F8AA26CC1F98}"/>
    <cellStyle name="Normal 8 3 4 2 7" xfId="17960" xr:uid="{5606B35A-1544-4EF3-BCD4-9CE4AA2AFBAC}"/>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D374EE4A-2EF6-42F4-A502-7C68C7096B91}"/>
    <cellStyle name="Normal 8 3 4 3 2 2 2 2" xfId="42462" xr:uid="{85264629-7781-4FB7-947A-F5CA78F3888D}"/>
    <cellStyle name="Normal 8 3 4 3 2 2 3" xfId="33183" xr:uid="{DFCC7DC1-2174-440D-A96D-B348E9C35AC8}"/>
    <cellStyle name="Normal 8 3 4 3 2 2 4" xfId="24735" xr:uid="{1E0B7269-AC33-41A3-A78F-91B7F801921D}"/>
    <cellStyle name="Normal 8 3 4 3 2 3" xfId="12070" xr:uid="{6FC812CB-EF59-4C63-BDF6-A83358199F09}"/>
    <cellStyle name="Normal 8 3 4 3 2 3 2" xfId="38245" xr:uid="{AB19BEF9-8B8E-4E2D-8AE5-D148A3682E28}"/>
    <cellStyle name="Normal 8 3 4 3 2 4" xfId="28965" xr:uid="{BED0C5C4-7B80-4431-A8DB-4FFBF3A71D52}"/>
    <cellStyle name="Normal 8 3 4 3 2 5" xfId="20518" xr:uid="{D7C8AD02-780F-476F-8D88-E6D1B78A71CA}"/>
    <cellStyle name="Normal 8 3 4 3 3" xfId="5693" xr:uid="{00000000-0005-0000-0000-0000B11D0000}"/>
    <cellStyle name="Normal 8 3 4 3 3 2" xfId="14143" xr:uid="{4CD9975E-F6FA-4487-9AF3-2F2AE95BDF60}"/>
    <cellStyle name="Normal 8 3 4 3 3 2 2" xfId="40317" xr:uid="{86C3C33F-676F-46BF-A6DB-8216A791521E}"/>
    <cellStyle name="Normal 8 3 4 3 3 3" xfId="31038" xr:uid="{A0C0EE63-93B5-4385-AA7A-64DAD20A0760}"/>
    <cellStyle name="Normal 8 3 4 3 3 4" xfId="22590" xr:uid="{50E3BE3B-EEDD-412D-8261-CAF9F4CC6D91}"/>
    <cellStyle name="Normal 8 3 4 3 4" xfId="9925" xr:uid="{2E75598B-1397-4A5E-B04E-B862F5AD0F33}"/>
    <cellStyle name="Normal 8 3 4 3 4 2" xfId="36100" xr:uid="{090EF825-04BD-4DAB-9ABC-8BC4EF0F8F79}"/>
    <cellStyle name="Normal 8 3 4 3 5" xfId="26820" xr:uid="{2EFE7B91-2174-4DEC-BD78-D0970968D2F8}"/>
    <cellStyle name="Normal 8 3 4 3 6" xfId="18373" xr:uid="{A37115EF-4E3D-47D5-97AB-814C1CE55B8D}"/>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ED10AEAA-8D32-41FF-9160-E6186D6CA6B1}"/>
    <cellStyle name="Normal 8 3 4 4 2 2 2 2" xfId="42875" xr:uid="{20066431-897E-40B1-8392-8E0AB8DC7630}"/>
    <cellStyle name="Normal 8 3 4 4 2 2 3" xfId="33596" xr:uid="{F4947A39-1E87-4108-8655-3EE3B18BEAF0}"/>
    <cellStyle name="Normal 8 3 4 4 2 2 4" xfId="25148" xr:uid="{FA2763E9-B96A-40CB-B9BC-F285BBC00F90}"/>
    <cellStyle name="Normal 8 3 4 4 2 3" xfId="12483" xr:uid="{859B3CD9-D6E6-416E-B70C-9F1E862CA7AC}"/>
    <cellStyle name="Normal 8 3 4 4 2 3 2" xfId="38658" xr:uid="{0E94FF11-3DFF-42DC-BD47-4FA5B2BBF3FA}"/>
    <cellStyle name="Normal 8 3 4 4 2 4" xfId="29378" xr:uid="{6164C5F4-DC76-494C-8D3A-BFB3D45F5CB3}"/>
    <cellStyle name="Normal 8 3 4 4 2 5" xfId="20931" xr:uid="{0567554F-7433-4C84-BD9E-83129E048FF6}"/>
    <cellStyle name="Normal 8 3 4 4 3" xfId="6106" xr:uid="{00000000-0005-0000-0000-0000B51D0000}"/>
    <cellStyle name="Normal 8 3 4 4 3 2" xfId="14556" xr:uid="{7CBA2DFB-5DAA-4732-98E8-92C231C19EFB}"/>
    <cellStyle name="Normal 8 3 4 4 3 2 2" xfId="40730" xr:uid="{DD84254E-3478-4BE7-93F4-2BEBFF625794}"/>
    <cellStyle name="Normal 8 3 4 4 3 3" xfId="31451" xr:uid="{0C8D79C2-4DB9-4F40-ACD1-15505F905E8C}"/>
    <cellStyle name="Normal 8 3 4 4 3 4" xfId="23003" xr:uid="{B5B4E638-F6E7-425A-8233-84E9F585D8B0}"/>
    <cellStyle name="Normal 8 3 4 4 4" xfId="10338" xr:uid="{C0F38094-EB6B-4A1C-BB9C-4E2C3B4B0E1D}"/>
    <cellStyle name="Normal 8 3 4 4 4 2" xfId="36513" xr:uid="{594B33DC-AA0C-42A2-B263-C241735C2F53}"/>
    <cellStyle name="Normal 8 3 4 4 5" xfId="27233" xr:uid="{A0CEFF1B-F209-423B-B5DC-D5DFED8BBBCA}"/>
    <cellStyle name="Normal 8 3 4 4 6" xfId="18786" xr:uid="{8A561C64-01BC-45FE-AD15-D0C659C34545}"/>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A9F20FDB-45FC-4929-AE12-5EB72C166FD3}"/>
    <cellStyle name="Normal 8 3 4 5 2 2 2 2" xfId="43288" xr:uid="{C8DBA9EE-27B8-40CC-B6FA-68663593BFBC}"/>
    <cellStyle name="Normal 8 3 4 5 2 2 3" xfId="34009" xr:uid="{76772E56-22E2-407F-9BCA-93B2F3F4B73F}"/>
    <cellStyle name="Normal 8 3 4 5 2 2 4" xfId="25561" xr:uid="{51D2602F-83D4-4C9E-86D9-0D17CF169152}"/>
    <cellStyle name="Normal 8 3 4 5 2 3" xfId="12896" xr:uid="{564F14A0-A614-4513-9AD7-62D9BFB0C495}"/>
    <cellStyle name="Normal 8 3 4 5 2 3 2" xfId="39071" xr:uid="{840050FE-6F96-42A0-A805-474C415BA841}"/>
    <cellStyle name="Normal 8 3 4 5 2 4" xfId="29791" xr:uid="{A9706BB0-A42C-4609-AB87-93853C4A17B7}"/>
    <cellStyle name="Normal 8 3 4 5 2 5" xfId="21344" xr:uid="{7FFFF9EF-EFAF-47BC-A9F0-AE30886036FA}"/>
    <cellStyle name="Normal 8 3 4 5 3" xfId="6519" xr:uid="{00000000-0005-0000-0000-0000B91D0000}"/>
    <cellStyle name="Normal 8 3 4 5 3 2" xfId="14969" xr:uid="{42D301F2-C7FD-4DAE-A422-7AA50BD87546}"/>
    <cellStyle name="Normal 8 3 4 5 3 2 2" xfId="41143" xr:uid="{A89E2B72-2FB7-4AAF-B2A0-C557B5133E83}"/>
    <cellStyle name="Normal 8 3 4 5 3 3" xfId="31864" xr:uid="{F981311F-78A8-49E4-8959-B8DEC306D5F4}"/>
    <cellStyle name="Normal 8 3 4 5 3 4" xfId="23416" xr:uid="{E0A856E5-BA49-422C-A76E-3BE85578CA08}"/>
    <cellStyle name="Normal 8 3 4 5 4" xfId="10751" xr:uid="{3CDE0378-B668-4FC9-A919-EE1A66316F48}"/>
    <cellStyle name="Normal 8 3 4 5 4 2" xfId="36926" xr:uid="{F98E0014-2444-47CA-8B4B-C7168F1735FC}"/>
    <cellStyle name="Normal 8 3 4 5 5" xfId="27646" xr:uid="{AA321DDD-5FB5-4030-BC8E-D1981A7BA2F4}"/>
    <cellStyle name="Normal 8 3 4 5 6" xfId="19199" xr:uid="{C4293A37-BA1B-4339-9A93-3F6D40BA1A21}"/>
    <cellStyle name="Normal 8 3 4 6" xfId="2649" xr:uid="{00000000-0005-0000-0000-0000BA1D0000}"/>
    <cellStyle name="Normal 8 3 4 6 2" xfId="6932" xr:uid="{00000000-0005-0000-0000-0000BB1D0000}"/>
    <cellStyle name="Normal 8 3 4 6 2 2" xfId="15382" xr:uid="{39EAB3D6-689F-4E0A-9F8B-5E253EC8242D}"/>
    <cellStyle name="Normal 8 3 4 6 2 2 2" xfId="41556" xr:uid="{AF730BEE-326E-43E0-A35F-C8A518F3ABC6}"/>
    <cellStyle name="Normal 8 3 4 6 2 3" xfId="32277" xr:uid="{33BF214C-751E-4029-A985-E7583D7E2257}"/>
    <cellStyle name="Normal 8 3 4 6 2 4" xfId="23829" xr:uid="{6E86B925-CF00-40BD-987D-4E8C496C103A}"/>
    <cellStyle name="Normal 8 3 4 6 3" xfId="11164" xr:uid="{67E33B00-6886-40EF-AA23-0FE9661CA0AA}"/>
    <cellStyle name="Normal 8 3 4 6 3 2" xfId="37339" xr:uid="{3B878073-CAB4-4E05-99B5-F3C3F0A6534E}"/>
    <cellStyle name="Normal 8 3 4 6 4" xfId="28059" xr:uid="{643A1159-19F0-4F69-9081-5DE2796B3A93}"/>
    <cellStyle name="Normal 8 3 4 6 5" xfId="19612" xr:uid="{574822C8-189E-40E4-90A4-C2569D012884}"/>
    <cellStyle name="Normal 8 3 4 7" xfId="4867" xr:uid="{00000000-0005-0000-0000-0000BC1D0000}"/>
    <cellStyle name="Normal 8 3 4 7 2" xfId="13317" xr:uid="{86414058-A6E5-4A83-B0C5-4E35D64570BB}"/>
    <cellStyle name="Normal 8 3 4 7 2 2" xfId="39491" xr:uid="{1F0EADE1-D7A4-435E-983D-0B1AF15F0F8C}"/>
    <cellStyle name="Normal 8 3 4 7 3" xfId="30212" xr:uid="{74783C1B-91D3-480C-A397-6F854CC6C8C3}"/>
    <cellStyle name="Normal 8 3 4 7 4" xfId="21764" xr:uid="{AD956535-12D4-4574-B0FB-EBBFC0E0B394}"/>
    <cellStyle name="Normal 8 3 4 8" xfId="9099" xr:uid="{D16806FD-3DD0-4BD8-82FA-31F927504BE2}"/>
    <cellStyle name="Normal 8 3 4 8 2" xfId="35274" xr:uid="{E7E42FED-F39A-49AD-92BF-3541E995C35A}"/>
    <cellStyle name="Normal 8 3 4 9" xfId="34441" xr:uid="{77EDA5B6-9D97-412B-A419-061CC9994A3E}"/>
    <cellStyle name="Normal 8 3 5" xfId="962" xr:uid="{00000000-0005-0000-0000-0000BD1D0000}"/>
    <cellStyle name="Normal 8 3 5 2" xfId="3196" xr:uid="{00000000-0005-0000-0000-0000BE1D0000}"/>
    <cellStyle name="Normal 8 3 5 2 2" xfId="7418" xr:uid="{00000000-0005-0000-0000-0000BF1D0000}"/>
    <cellStyle name="Normal 8 3 5 2 2 2" xfId="15868" xr:uid="{30ED6184-D01C-4E85-B698-88E91B9D5B53}"/>
    <cellStyle name="Normal 8 3 5 2 2 2 2" xfId="42042" xr:uid="{54D28444-95B3-406B-BD14-8997B18E4057}"/>
    <cellStyle name="Normal 8 3 5 2 2 3" xfId="32763" xr:uid="{E4CBB6D9-A821-4A30-9B92-18B0398D49A4}"/>
    <cellStyle name="Normal 8 3 5 2 2 4" xfId="24315" xr:uid="{E5C08863-D859-4382-AD0E-3A83B2465BB7}"/>
    <cellStyle name="Normal 8 3 5 2 3" xfId="11650" xr:uid="{6F5EA157-4EB0-4D3F-AD3A-EA0B8775E27D}"/>
    <cellStyle name="Normal 8 3 5 2 3 2" xfId="37825" xr:uid="{2FFD12A9-6591-48FE-8572-6560B66406A0}"/>
    <cellStyle name="Normal 8 3 5 2 4" xfId="28545" xr:uid="{DEA2AC1C-73C4-4B88-8C97-76C80494B9FB}"/>
    <cellStyle name="Normal 8 3 5 2 5" xfId="20098" xr:uid="{AFC20F9A-9334-46CA-B867-41E874589A4D}"/>
    <cellStyle name="Normal 8 3 5 3" xfId="5273" xr:uid="{00000000-0005-0000-0000-0000C01D0000}"/>
    <cellStyle name="Normal 8 3 5 3 2" xfId="13723" xr:uid="{5E72DC9C-DD20-490A-B525-CA447A6F3B2F}"/>
    <cellStyle name="Normal 8 3 5 3 2 2" xfId="39897" xr:uid="{D8BFB5B3-8E63-4BC2-A103-6D08276E2D09}"/>
    <cellStyle name="Normal 8 3 5 3 3" xfId="30618" xr:uid="{1521946C-4F3A-41DC-A456-D9744E4A39C0}"/>
    <cellStyle name="Normal 8 3 5 3 4" xfId="22170" xr:uid="{B9162051-6811-4443-9E0D-0B2A7B2E0537}"/>
    <cellStyle name="Normal 8 3 5 4" xfId="9505" xr:uid="{F8D5B220-D150-4B69-98CB-715DCFBDF391}"/>
    <cellStyle name="Normal 8 3 5 4 2" xfId="35680" xr:uid="{98218465-1DFC-4844-B10C-861F6F98ADED}"/>
    <cellStyle name="Normal 8 3 5 5" xfId="34852" xr:uid="{F20A93A7-FD17-49B5-B448-2BB5BB9BD46F}"/>
    <cellStyle name="Normal 8 3 5 6" xfId="26400" xr:uid="{F0A2A226-FDD6-486D-B67C-DB03E150C636}"/>
    <cellStyle name="Normal 8 3 5 7" xfId="17953" xr:uid="{8FB619D7-26B9-43B4-BD39-5772545A39FC}"/>
    <cellStyle name="Normal 8 3 6" xfId="1379" xr:uid="{00000000-0005-0000-0000-0000C11D0000}"/>
    <cellStyle name="Normal 8 3 6 2" xfId="3609" xr:uid="{00000000-0005-0000-0000-0000C21D0000}"/>
    <cellStyle name="Normal 8 3 6 2 2" xfId="7831" xr:uid="{00000000-0005-0000-0000-0000C31D0000}"/>
    <cellStyle name="Normal 8 3 6 2 2 2" xfId="16281" xr:uid="{2511A771-D53E-4589-88B4-E769AC605DB3}"/>
    <cellStyle name="Normal 8 3 6 2 2 2 2" xfId="42455" xr:uid="{02EB8262-CA0F-4817-970E-091349FDE548}"/>
    <cellStyle name="Normal 8 3 6 2 2 3" xfId="33176" xr:uid="{D6495B91-51F6-4C21-9DE9-F414CA9E1A15}"/>
    <cellStyle name="Normal 8 3 6 2 2 4" xfId="24728" xr:uid="{23E09263-6EF9-4202-A0BC-B80DA7480C7F}"/>
    <cellStyle name="Normal 8 3 6 2 3" xfId="12063" xr:uid="{3A7A1AB7-6811-4555-8D0F-2FD3BC48909A}"/>
    <cellStyle name="Normal 8 3 6 2 3 2" xfId="38238" xr:uid="{271CBA43-0E94-4CAC-90E6-55FF986D7DE2}"/>
    <cellStyle name="Normal 8 3 6 2 4" xfId="28958" xr:uid="{2BFDB665-1FCA-458E-9A16-2FB95BA65132}"/>
    <cellStyle name="Normal 8 3 6 2 5" xfId="20511" xr:uid="{DF4AB8C3-437C-48CA-A8DD-3336F848423E}"/>
    <cellStyle name="Normal 8 3 6 3" xfId="5686" xr:uid="{00000000-0005-0000-0000-0000C41D0000}"/>
    <cellStyle name="Normal 8 3 6 3 2" xfId="14136" xr:uid="{D79A4BD8-21A4-4BDD-88DD-2EF1B355BE8A}"/>
    <cellStyle name="Normal 8 3 6 3 2 2" xfId="40310" xr:uid="{92BD8C1F-0EC5-495C-96DE-D917F2033591}"/>
    <cellStyle name="Normal 8 3 6 3 3" xfId="31031" xr:uid="{3DE6ED5E-76F6-4819-AB2F-86C90CB7B004}"/>
    <cellStyle name="Normal 8 3 6 3 4" xfId="22583" xr:uid="{EDC4D68A-BFF2-4E95-A237-F01863A648C8}"/>
    <cellStyle name="Normal 8 3 6 4" xfId="9918" xr:uid="{82238C3C-7B83-41E4-97A7-45A3B0339269}"/>
    <cellStyle name="Normal 8 3 6 4 2" xfId="36093" xr:uid="{3308ABAB-00A8-476F-AC73-43A9EB5AA085}"/>
    <cellStyle name="Normal 8 3 6 5" xfId="26813" xr:uid="{1DE4E3DB-EFD0-4DE0-B3EF-0E330675187D}"/>
    <cellStyle name="Normal 8 3 6 6" xfId="18366" xr:uid="{94F60B3F-B7A5-4006-A74A-DF7691F04C5E}"/>
    <cellStyle name="Normal 8 3 7" xfId="1792" xr:uid="{00000000-0005-0000-0000-0000C51D0000}"/>
    <cellStyle name="Normal 8 3 7 2" xfId="4022" xr:uid="{00000000-0005-0000-0000-0000C61D0000}"/>
    <cellStyle name="Normal 8 3 7 2 2" xfId="8244" xr:uid="{00000000-0005-0000-0000-0000C71D0000}"/>
    <cellStyle name="Normal 8 3 7 2 2 2" xfId="16694" xr:uid="{074B23FC-F925-4116-A7E4-C2147B3FC92E}"/>
    <cellStyle name="Normal 8 3 7 2 2 2 2" xfId="42868" xr:uid="{49440D00-4FF6-45C8-BEF3-F18C1BE63558}"/>
    <cellStyle name="Normal 8 3 7 2 2 3" xfId="33589" xr:uid="{BC2FD2D7-2234-4A28-AD0F-0FD9709C593E}"/>
    <cellStyle name="Normal 8 3 7 2 2 4" xfId="25141" xr:uid="{F5A76E43-F135-4461-9EF6-CA8DAAE37031}"/>
    <cellStyle name="Normal 8 3 7 2 3" xfId="12476" xr:uid="{F6056D2A-A691-44DD-846D-DE5522CE8AA0}"/>
    <cellStyle name="Normal 8 3 7 2 3 2" xfId="38651" xr:uid="{E1EF8C09-22D8-402E-952B-57AF773CF2D8}"/>
    <cellStyle name="Normal 8 3 7 2 4" xfId="29371" xr:uid="{AE84798F-2A2F-4CA3-B3CB-34CB398BBD9B}"/>
    <cellStyle name="Normal 8 3 7 2 5" xfId="20924" xr:uid="{BEE240D1-5E60-4113-9C30-D4A7BD0CD04B}"/>
    <cellStyle name="Normal 8 3 7 3" xfId="6099" xr:uid="{00000000-0005-0000-0000-0000C81D0000}"/>
    <cellStyle name="Normal 8 3 7 3 2" xfId="14549" xr:uid="{00599F4F-9898-4008-AF2A-BDCD4C050BBA}"/>
    <cellStyle name="Normal 8 3 7 3 2 2" xfId="40723" xr:uid="{599587E2-C8C1-4643-8442-5B9C976C524F}"/>
    <cellStyle name="Normal 8 3 7 3 3" xfId="31444" xr:uid="{CCA67E0F-0A18-4F53-AE11-34CD104E8392}"/>
    <cellStyle name="Normal 8 3 7 3 4" xfId="22996" xr:uid="{FAF33168-0A0B-4B5D-A377-29053E8AFCD7}"/>
    <cellStyle name="Normal 8 3 7 4" xfId="10331" xr:uid="{67F773F4-A467-44FB-9469-0EEEF6CC8CA2}"/>
    <cellStyle name="Normal 8 3 7 4 2" xfId="36506" xr:uid="{00996C44-AF52-4581-9C49-70D2C7C098B4}"/>
    <cellStyle name="Normal 8 3 7 5" xfId="27226" xr:uid="{C5CD4BA7-41D0-4E91-B9A8-BEE440831B00}"/>
    <cellStyle name="Normal 8 3 7 6" xfId="18779" xr:uid="{AB8234EE-0739-44C6-ABDE-D8A4D9062B6B}"/>
    <cellStyle name="Normal 8 3 8" xfId="2206" xr:uid="{00000000-0005-0000-0000-0000C91D0000}"/>
    <cellStyle name="Normal 8 3 8 2" xfId="4435" xr:uid="{00000000-0005-0000-0000-0000CA1D0000}"/>
    <cellStyle name="Normal 8 3 8 2 2" xfId="8657" xr:uid="{00000000-0005-0000-0000-0000CB1D0000}"/>
    <cellStyle name="Normal 8 3 8 2 2 2" xfId="17107" xr:uid="{9D50E409-E47E-40A9-B38E-FABA88BB04FD}"/>
    <cellStyle name="Normal 8 3 8 2 2 2 2" xfId="43281" xr:uid="{AE42AE71-BFAE-4097-A0E5-2BF9B9C9CBC6}"/>
    <cellStyle name="Normal 8 3 8 2 2 3" xfId="34002" xr:uid="{8D908EEC-BA85-4D93-BE65-D9CC8ABD37B6}"/>
    <cellStyle name="Normal 8 3 8 2 2 4" xfId="25554" xr:uid="{D896CEDC-55B1-4CCE-99DB-1ABA37E1369D}"/>
    <cellStyle name="Normal 8 3 8 2 3" xfId="12889" xr:uid="{CFDF4B80-33F3-4917-80A3-614F3582F075}"/>
    <cellStyle name="Normal 8 3 8 2 3 2" xfId="39064" xr:uid="{FE63D1AB-CDE4-4468-A0D4-7DAB0264145F}"/>
    <cellStyle name="Normal 8 3 8 2 4" xfId="29784" xr:uid="{B2E9A91C-C5A0-4D57-8A52-454A1123692A}"/>
    <cellStyle name="Normal 8 3 8 2 5" xfId="21337" xr:uid="{06E69479-E841-4383-891D-553051711477}"/>
    <cellStyle name="Normal 8 3 8 3" xfId="6512" xr:uid="{00000000-0005-0000-0000-0000CC1D0000}"/>
    <cellStyle name="Normal 8 3 8 3 2" xfId="14962" xr:uid="{DA2FEC4B-F33B-4804-AD80-90ABAEACA9CC}"/>
    <cellStyle name="Normal 8 3 8 3 2 2" xfId="41136" xr:uid="{30F4944A-3784-4A39-9AD5-06FE359C119E}"/>
    <cellStyle name="Normal 8 3 8 3 3" xfId="31857" xr:uid="{C006C25F-959D-45C4-9849-AC20E8266051}"/>
    <cellStyle name="Normal 8 3 8 3 4" xfId="23409" xr:uid="{F4EBFCF7-EB09-4687-826E-19ABE10C13D5}"/>
    <cellStyle name="Normal 8 3 8 4" xfId="10744" xr:uid="{5F9E27EF-A06E-47A7-A8A8-D3CD4C8DA45D}"/>
    <cellStyle name="Normal 8 3 8 4 2" xfId="36919" xr:uid="{A041742D-747F-49A5-BBDB-B3213A2469D7}"/>
    <cellStyle name="Normal 8 3 8 5" xfId="27639" xr:uid="{82A3AA52-A473-44AC-BACA-359FAB01F125}"/>
    <cellStyle name="Normal 8 3 8 6" xfId="19192" xr:uid="{370B735D-1D73-4884-A842-01A4D9C5094C}"/>
    <cellStyle name="Normal 8 3 9" xfId="2642" xr:uid="{00000000-0005-0000-0000-0000CD1D0000}"/>
    <cellStyle name="Normal 8 3 9 2" xfId="6925" xr:uid="{00000000-0005-0000-0000-0000CE1D0000}"/>
    <cellStyle name="Normal 8 3 9 2 2" xfId="15375" xr:uid="{E58A1DA3-32DD-4438-AC8C-DFDB5D566793}"/>
    <cellStyle name="Normal 8 3 9 2 2 2" xfId="41549" xr:uid="{AEAA25D6-C089-4305-963A-C723A522A4AC}"/>
    <cellStyle name="Normal 8 3 9 2 3" xfId="32270" xr:uid="{428A6E55-4D39-4C03-BDB9-D0BA205C5FA1}"/>
    <cellStyle name="Normal 8 3 9 2 4" xfId="23822" xr:uid="{B0B11922-D52C-4754-824B-011D4F97FE01}"/>
    <cellStyle name="Normal 8 3 9 3" xfId="11157" xr:uid="{289C9CEE-8009-4835-8C81-E9DCBE453BE1}"/>
    <cellStyle name="Normal 8 3 9 3 2" xfId="37332" xr:uid="{FE521305-BEAF-4F91-B3D7-8DA97F87B500}"/>
    <cellStyle name="Normal 8 3 9 4" xfId="28052" xr:uid="{467A912D-E34C-435C-B2A1-73DAB8598D1D}"/>
    <cellStyle name="Normal 8 3 9 5" xfId="19605" xr:uid="{43055659-F000-42FD-8F36-62A8E74DA650}"/>
    <cellStyle name="Normal 8 4" xfId="503" xr:uid="{00000000-0005-0000-0000-0000CF1D0000}"/>
    <cellStyle name="Normal 8 4 10" xfId="9100" xr:uid="{A2B37DB8-0987-4676-9B40-2D0BCC0734BA}"/>
    <cellStyle name="Normal 8 4 10 2" xfId="35275" xr:uid="{CBCCAE24-7445-436D-9146-6F95A1F71D64}"/>
    <cellStyle name="Normal 8 4 11" xfId="34442" xr:uid="{93661937-85CE-4359-B6D3-5D289B485F01}"/>
    <cellStyle name="Normal 8 4 12" xfId="25995" xr:uid="{4FEAE875-0E4D-4ED3-AE86-CE4C2DBACA3B}"/>
    <cellStyle name="Normal 8 4 13" xfId="17548" xr:uid="{70CF1111-3909-4501-92A1-AB6F6AA60DD3}"/>
    <cellStyle name="Normal 8 4 2" xfId="504" xr:uid="{00000000-0005-0000-0000-0000D01D0000}"/>
    <cellStyle name="Normal 8 4 2 10" xfId="34443" xr:uid="{A38D7F93-6C25-44A8-A139-6A6CA2BDF8BA}"/>
    <cellStyle name="Normal 8 4 2 11" xfId="25996" xr:uid="{54E7A7DD-1208-4029-882E-48E102754A9E}"/>
    <cellStyle name="Normal 8 4 2 12" xfId="17549" xr:uid="{CAFDCFB0-5440-424E-9384-86F2B0101608}"/>
    <cellStyle name="Normal 8 4 2 2" xfId="505" xr:uid="{00000000-0005-0000-0000-0000D11D0000}"/>
    <cellStyle name="Normal 8 4 2 2 10" xfId="25997" xr:uid="{CF6BEA01-C44D-4819-B829-F80B5325DB53}"/>
    <cellStyle name="Normal 8 4 2 2 11" xfId="17550" xr:uid="{E49E3E2C-6EE7-46E7-9B46-63A00E69697A}"/>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B9A45739-3EF2-4BD0-949E-849D8E18D6C5}"/>
    <cellStyle name="Normal 8 4 2 2 2 2 2 2 2" xfId="42052" xr:uid="{E1007F1A-51B8-4944-AE4E-1953D1888F7C}"/>
    <cellStyle name="Normal 8 4 2 2 2 2 2 3" xfId="32773" xr:uid="{0B155D71-3948-4D80-B9BE-BF61DD1ACB81}"/>
    <cellStyle name="Normal 8 4 2 2 2 2 2 4" xfId="24325" xr:uid="{65058FA5-8D83-403E-8F76-25A708F4A9B4}"/>
    <cellStyle name="Normal 8 4 2 2 2 2 3" xfId="11660" xr:uid="{CB4A4F02-5C1E-4618-B980-5A11959F5D13}"/>
    <cellStyle name="Normal 8 4 2 2 2 2 3 2" xfId="37835" xr:uid="{71CFD077-7608-4A6D-8114-7B41066DFFE5}"/>
    <cellStyle name="Normal 8 4 2 2 2 2 4" xfId="28555" xr:uid="{DEC6B5B8-3D38-4841-A19A-3CA6FD65BBAD}"/>
    <cellStyle name="Normal 8 4 2 2 2 2 5" xfId="20108" xr:uid="{68D2C121-A65F-43E9-B2E8-656E36BBFFF2}"/>
    <cellStyle name="Normal 8 4 2 2 2 3" xfId="5283" xr:uid="{00000000-0005-0000-0000-0000D51D0000}"/>
    <cellStyle name="Normal 8 4 2 2 2 3 2" xfId="13733" xr:uid="{11D2F901-7D08-4A81-91AF-0749C2385FE5}"/>
    <cellStyle name="Normal 8 4 2 2 2 3 2 2" xfId="39907" xr:uid="{AEB5431E-E84F-4410-9C7D-BB5AA5DB72C2}"/>
    <cellStyle name="Normal 8 4 2 2 2 3 3" xfId="30628" xr:uid="{910E802E-237A-4162-B45B-2D31BC3C7BCC}"/>
    <cellStyle name="Normal 8 4 2 2 2 3 4" xfId="22180" xr:uid="{BAD60ABF-0D82-42F2-8AEC-489CF29EC024}"/>
    <cellStyle name="Normal 8 4 2 2 2 4" xfId="9515" xr:uid="{4DFDC132-9356-42F1-BCD6-CB9098BAD253}"/>
    <cellStyle name="Normal 8 4 2 2 2 4 2" xfId="35690" xr:uid="{03844D2A-0F31-4D30-97E1-C245B494B661}"/>
    <cellStyle name="Normal 8 4 2 2 2 5" xfId="34862" xr:uid="{1ADF7029-A133-416C-AD9C-F2D06E6235BD}"/>
    <cellStyle name="Normal 8 4 2 2 2 6" xfId="26410" xr:uid="{DB93459F-5311-4F71-A868-D6CC31CFA3C9}"/>
    <cellStyle name="Normal 8 4 2 2 2 7" xfId="17963" xr:uid="{8687B315-A0E8-473D-BC92-0D3F52ED03F5}"/>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3A6B53AD-A4B4-485C-8199-7B7405C93B5F}"/>
    <cellStyle name="Normal 8 4 2 2 3 2 2 2 2" xfId="42465" xr:uid="{B79BBE63-FAAA-4A42-BADC-21608C8ABFEF}"/>
    <cellStyle name="Normal 8 4 2 2 3 2 2 3" xfId="33186" xr:uid="{4E81DA8A-013E-4884-9E82-50E8611BB584}"/>
    <cellStyle name="Normal 8 4 2 2 3 2 2 4" xfId="24738" xr:uid="{B91E9082-8C4D-466B-A92E-63CFD5860F81}"/>
    <cellStyle name="Normal 8 4 2 2 3 2 3" xfId="12073" xr:uid="{619FA9D9-DA80-4961-9BBA-432848A2125C}"/>
    <cellStyle name="Normal 8 4 2 2 3 2 3 2" xfId="38248" xr:uid="{A3CCD85D-66C9-4683-9543-F63CD3B2B1E9}"/>
    <cellStyle name="Normal 8 4 2 2 3 2 4" xfId="28968" xr:uid="{C33E5CD1-40AA-45DB-93D6-55B6328017B3}"/>
    <cellStyle name="Normal 8 4 2 2 3 2 5" xfId="20521" xr:uid="{0939F254-35A0-44BE-8271-D8B8FB2F6AB2}"/>
    <cellStyle name="Normal 8 4 2 2 3 3" xfId="5696" xr:uid="{00000000-0005-0000-0000-0000D91D0000}"/>
    <cellStyle name="Normal 8 4 2 2 3 3 2" xfId="14146" xr:uid="{96016621-A8FF-4F98-842A-1CD99F08CF23}"/>
    <cellStyle name="Normal 8 4 2 2 3 3 2 2" xfId="40320" xr:uid="{16EE5F2A-A5D4-48A6-BB33-397ED6C6F4DC}"/>
    <cellStyle name="Normal 8 4 2 2 3 3 3" xfId="31041" xr:uid="{E0DF13A6-0E74-43A3-B27C-8F150F219360}"/>
    <cellStyle name="Normal 8 4 2 2 3 3 4" xfId="22593" xr:uid="{07E380B4-03C7-48D3-B68F-81F68A8BA1A9}"/>
    <cellStyle name="Normal 8 4 2 2 3 4" xfId="9928" xr:uid="{5CCC7990-8AB8-4FEE-8A4B-723B26423F61}"/>
    <cellStyle name="Normal 8 4 2 2 3 4 2" xfId="36103" xr:uid="{CCD99F4A-C296-43FB-B205-867210DF5588}"/>
    <cellStyle name="Normal 8 4 2 2 3 5" xfId="26823" xr:uid="{51E3E7F4-E07B-4E8B-9D5A-B1465FC9B60B}"/>
    <cellStyle name="Normal 8 4 2 2 3 6" xfId="18376" xr:uid="{D2AB19AE-853C-4354-BC5A-8D6DA1B1391B}"/>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A954F7CE-3D36-4E68-AF6B-B0C67D606972}"/>
    <cellStyle name="Normal 8 4 2 2 4 2 2 2 2" xfId="42878" xr:uid="{DCDD24CB-32E1-462F-97BA-12FC8ADB3B2E}"/>
    <cellStyle name="Normal 8 4 2 2 4 2 2 3" xfId="33599" xr:uid="{10C8BBA9-9681-42CC-913F-034D370B020B}"/>
    <cellStyle name="Normal 8 4 2 2 4 2 2 4" xfId="25151" xr:uid="{FAE233AF-435A-4C2E-AC3F-603AA5CA4184}"/>
    <cellStyle name="Normal 8 4 2 2 4 2 3" xfId="12486" xr:uid="{C64305D9-37BC-463B-B818-4C7AFE0E8CD5}"/>
    <cellStyle name="Normal 8 4 2 2 4 2 3 2" xfId="38661" xr:uid="{449CA8A5-B31A-48A9-8BC6-10F82B65DBC5}"/>
    <cellStyle name="Normal 8 4 2 2 4 2 4" xfId="29381" xr:uid="{323C2E0E-2487-4E24-9EDB-A6BC390B05C5}"/>
    <cellStyle name="Normal 8 4 2 2 4 2 5" xfId="20934" xr:uid="{2ABD371E-6A53-4A17-9A7C-BC9191561F85}"/>
    <cellStyle name="Normal 8 4 2 2 4 3" xfId="6109" xr:uid="{00000000-0005-0000-0000-0000DD1D0000}"/>
    <cellStyle name="Normal 8 4 2 2 4 3 2" xfId="14559" xr:uid="{0F9B5F0E-E5FD-4479-AF4D-70EF2B94E7E5}"/>
    <cellStyle name="Normal 8 4 2 2 4 3 2 2" xfId="40733" xr:uid="{346DDEDC-91E8-4E56-A914-E313FFF084CE}"/>
    <cellStyle name="Normal 8 4 2 2 4 3 3" xfId="31454" xr:uid="{DEB11BB3-909D-42E8-9699-B19D6AC48586}"/>
    <cellStyle name="Normal 8 4 2 2 4 3 4" xfId="23006" xr:uid="{3943B1F0-0D26-454A-999A-A51C3410461C}"/>
    <cellStyle name="Normal 8 4 2 2 4 4" xfId="10341" xr:uid="{54D5A4A6-EE50-42AD-97A0-92EF1B413403}"/>
    <cellStyle name="Normal 8 4 2 2 4 4 2" xfId="36516" xr:uid="{590CD176-15BA-4AE2-8E36-05EC51F9DD7B}"/>
    <cellStyle name="Normal 8 4 2 2 4 5" xfId="27236" xr:uid="{5506B832-24E4-48E6-B4A5-07938431A736}"/>
    <cellStyle name="Normal 8 4 2 2 4 6" xfId="18789" xr:uid="{D31C9C62-3C17-4AC9-BAC0-273EB61990AB}"/>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630BFE63-F44B-47DD-9193-C686CFBC2D7A}"/>
    <cellStyle name="Normal 8 4 2 2 5 2 2 2 2" xfId="43291" xr:uid="{DD08D286-DA11-4DEA-9D2A-BC9331AEF462}"/>
    <cellStyle name="Normal 8 4 2 2 5 2 2 3" xfId="34012" xr:uid="{8B7187C5-1185-4C9F-91C4-AC6741388319}"/>
    <cellStyle name="Normal 8 4 2 2 5 2 2 4" xfId="25564" xr:uid="{52C7BCE2-16D0-4B88-93FD-DC118DD15C28}"/>
    <cellStyle name="Normal 8 4 2 2 5 2 3" xfId="12899" xr:uid="{28A02D7D-B73F-47D1-95D9-141128226B59}"/>
    <cellStyle name="Normal 8 4 2 2 5 2 3 2" xfId="39074" xr:uid="{11EC2908-258E-4089-80A0-9D9ADFD16BB9}"/>
    <cellStyle name="Normal 8 4 2 2 5 2 4" xfId="29794" xr:uid="{7230705A-A9AF-4B16-B86D-EC772B72FAE9}"/>
    <cellStyle name="Normal 8 4 2 2 5 2 5" xfId="21347" xr:uid="{EF983AB2-F9B4-4CB9-A729-F596B6D11B71}"/>
    <cellStyle name="Normal 8 4 2 2 5 3" xfId="6522" xr:uid="{00000000-0005-0000-0000-0000E11D0000}"/>
    <cellStyle name="Normal 8 4 2 2 5 3 2" xfId="14972" xr:uid="{A55D5427-3BF3-4647-8167-31BC5371B050}"/>
    <cellStyle name="Normal 8 4 2 2 5 3 2 2" xfId="41146" xr:uid="{A41B3198-8DF2-49F5-82D3-F523105B7C72}"/>
    <cellStyle name="Normal 8 4 2 2 5 3 3" xfId="31867" xr:uid="{E9F965BE-AD19-4536-B602-703D2E785797}"/>
    <cellStyle name="Normal 8 4 2 2 5 3 4" xfId="23419" xr:uid="{D00E4984-2AC4-4D13-87AB-D6215B86E25E}"/>
    <cellStyle name="Normal 8 4 2 2 5 4" xfId="10754" xr:uid="{2E39C991-538C-4F79-99A3-B42339B8D554}"/>
    <cellStyle name="Normal 8 4 2 2 5 4 2" xfId="36929" xr:uid="{40F79B19-8CA5-406A-B6B3-059DFC9CFA3D}"/>
    <cellStyle name="Normal 8 4 2 2 5 5" xfId="27649" xr:uid="{0686FFEC-AC40-46F5-9A11-4D3F304C65DC}"/>
    <cellStyle name="Normal 8 4 2 2 5 6" xfId="19202" xr:uid="{7F2F0EC0-4BB3-48E8-87D0-FCE68071F0CF}"/>
    <cellStyle name="Normal 8 4 2 2 6" xfId="2652" xr:uid="{00000000-0005-0000-0000-0000E21D0000}"/>
    <cellStyle name="Normal 8 4 2 2 6 2" xfId="6935" xr:uid="{00000000-0005-0000-0000-0000E31D0000}"/>
    <cellStyle name="Normal 8 4 2 2 6 2 2" xfId="15385" xr:uid="{13CF24FF-1753-4C6F-AB7B-01E0AC4FF123}"/>
    <cellStyle name="Normal 8 4 2 2 6 2 2 2" xfId="41559" xr:uid="{D9922B82-0792-4694-96E9-8DDBD8E6398E}"/>
    <cellStyle name="Normal 8 4 2 2 6 2 3" xfId="32280" xr:uid="{8997FF24-D79F-4FEB-8ACB-0C6024B2F42C}"/>
    <cellStyle name="Normal 8 4 2 2 6 2 4" xfId="23832" xr:uid="{2B26D350-8EAA-41A5-8E31-BCDD637A4DDB}"/>
    <cellStyle name="Normal 8 4 2 2 6 3" xfId="11167" xr:uid="{9E3E1F49-CB6A-4975-91B8-86F29F6D5707}"/>
    <cellStyle name="Normal 8 4 2 2 6 3 2" xfId="37342" xr:uid="{802CA885-09AC-4C76-B0B8-73E549B8E845}"/>
    <cellStyle name="Normal 8 4 2 2 6 4" xfId="28062" xr:uid="{68032541-6D84-4744-8153-D2DFF8FB86A1}"/>
    <cellStyle name="Normal 8 4 2 2 6 5" xfId="19615" xr:uid="{68F90CB4-52B1-439A-ADE7-08090187421B}"/>
    <cellStyle name="Normal 8 4 2 2 7" xfId="4870" xr:uid="{00000000-0005-0000-0000-0000E41D0000}"/>
    <cellStyle name="Normal 8 4 2 2 7 2" xfId="13320" xr:uid="{D86B14A9-5271-426F-B66D-8D4102019DD9}"/>
    <cellStyle name="Normal 8 4 2 2 7 2 2" xfId="39494" xr:uid="{0C13FF64-B87B-4DD7-A5D7-77959F46BA30}"/>
    <cellStyle name="Normal 8 4 2 2 7 3" xfId="30215" xr:uid="{BF708638-9A3A-4A1C-9B6E-9FE8A91F0177}"/>
    <cellStyle name="Normal 8 4 2 2 7 4" xfId="21767" xr:uid="{4B0A41C2-A4E2-4286-BE9D-99D2ABB68198}"/>
    <cellStyle name="Normal 8 4 2 2 8" xfId="9102" xr:uid="{54498F2C-88FC-4A15-9AC4-65E6B8660743}"/>
    <cellStyle name="Normal 8 4 2 2 8 2" xfId="35277" xr:uid="{F9BE3078-6913-4C89-A71C-5F3701F0A752}"/>
    <cellStyle name="Normal 8 4 2 2 9" xfId="34444" xr:uid="{EFEE2B97-C096-42FA-8FA8-B171DC57D6FE}"/>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7137ABA9-9672-4FA4-9256-639F897B2A0B}"/>
    <cellStyle name="Normal 8 4 2 3 2 2 2 2" xfId="42051" xr:uid="{E65EB0A0-70AD-46EE-BA66-0CEE48F559CB}"/>
    <cellStyle name="Normal 8 4 2 3 2 2 3" xfId="32772" xr:uid="{6C1FCE49-BF6C-4CCD-B8F9-C129657F06EF}"/>
    <cellStyle name="Normal 8 4 2 3 2 2 4" xfId="24324" xr:uid="{ACB690AB-5769-4947-9E62-4E5E3C5E675C}"/>
    <cellStyle name="Normal 8 4 2 3 2 3" xfId="11659" xr:uid="{F46D73E3-0D40-41C8-A6F4-AD9FBEA2F1E3}"/>
    <cellStyle name="Normal 8 4 2 3 2 3 2" xfId="37834" xr:uid="{9373EC3D-B157-46E0-B40A-0313CDC284D7}"/>
    <cellStyle name="Normal 8 4 2 3 2 4" xfId="28554" xr:uid="{D73031C2-4D27-456A-BE11-8AB0478E9445}"/>
    <cellStyle name="Normal 8 4 2 3 2 5" xfId="20107" xr:uid="{68EA5668-D4E4-4C8F-9CBD-6867A4485146}"/>
    <cellStyle name="Normal 8 4 2 3 3" xfId="5282" xr:uid="{00000000-0005-0000-0000-0000E81D0000}"/>
    <cellStyle name="Normal 8 4 2 3 3 2" xfId="13732" xr:uid="{8CFCF35D-175F-4137-81AC-575ED91F6C82}"/>
    <cellStyle name="Normal 8 4 2 3 3 2 2" xfId="39906" xr:uid="{48ABAD9A-5DDD-4F13-9940-C2A06953170B}"/>
    <cellStyle name="Normal 8 4 2 3 3 3" xfId="30627" xr:uid="{CE31B80C-956F-4204-829A-E667DA5C22B7}"/>
    <cellStyle name="Normal 8 4 2 3 3 4" xfId="22179" xr:uid="{3FD890D2-48A0-467D-BBAA-257F88194B9F}"/>
    <cellStyle name="Normal 8 4 2 3 4" xfId="9514" xr:uid="{F9AFDD92-A612-4808-8B21-FD111433B8DB}"/>
    <cellStyle name="Normal 8 4 2 3 4 2" xfId="35689" xr:uid="{8B532C64-A08A-4711-B1A2-F700C46F1F20}"/>
    <cellStyle name="Normal 8 4 2 3 5" xfId="34861" xr:uid="{1922C973-6992-4373-9526-40EB802EAFEB}"/>
    <cellStyle name="Normal 8 4 2 3 6" xfId="26409" xr:uid="{BC2A312B-A7F2-48F2-AE46-AC31D25356C5}"/>
    <cellStyle name="Normal 8 4 2 3 7" xfId="17962" xr:uid="{51171A39-DB24-41A4-A257-66A1A71F60D8}"/>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F12F8854-484B-4C87-B4DD-A77A261438D0}"/>
    <cellStyle name="Normal 8 4 2 4 2 2 2 2" xfId="42464" xr:uid="{266B3581-B0ED-4193-8ACB-C15B57A1C205}"/>
    <cellStyle name="Normal 8 4 2 4 2 2 3" xfId="33185" xr:uid="{360A323D-4B2F-48F2-BA4E-01A50A43C759}"/>
    <cellStyle name="Normal 8 4 2 4 2 2 4" xfId="24737" xr:uid="{EE495D7F-899D-4B6B-AF76-FBEEE7859783}"/>
    <cellStyle name="Normal 8 4 2 4 2 3" xfId="12072" xr:uid="{1049407A-EFC0-426A-BBEF-38434AC32CB9}"/>
    <cellStyle name="Normal 8 4 2 4 2 3 2" xfId="38247" xr:uid="{A715C9C4-CB9F-4F98-8D7F-CAFCDD37878C}"/>
    <cellStyle name="Normal 8 4 2 4 2 4" xfId="28967" xr:uid="{98D8E459-A021-4D6D-BD77-0021166466DE}"/>
    <cellStyle name="Normal 8 4 2 4 2 5" xfId="20520" xr:uid="{1F8B2746-3D43-4C4B-AF53-8886EDFDFE12}"/>
    <cellStyle name="Normal 8 4 2 4 3" xfId="5695" xr:uid="{00000000-0005-0000-0000-0000EC1D0000}"/>
    <cellStyle name="Normal 8 4 2 4 3 2" xfId="14145" xr:uid="{83BBE55D-0C83-46C2-B9F5-657D4966DFC0}"/>
    <cellStyle name="Normal 8 4 2 4 3 2 2" xfId="40319" xr:uid="{C9BDC665-6B0B-424C-A40E-775AD4B5F068}"/>
    <cellStyle name="Normal 8 4 2 4 3 3" xfId="31040" xr:uid="{63822D93-DD99-4E99-83CD-B98C7621637E}"/>
    <cellStyle name="Normal 8 4 2 4 3 4" xfId="22592" xr:uid="{75285506-AA1F-464B-8720-97BE3C99E00C}"/>
    <cellStyle name="Normal 8 4 2 4 4" xfId="9927" xr:uid="{EAA82FC5-0C36-4D25-AFF6-BF8EA2754DB0}"/>
    <cellStyle name="Normal 8 4 2 4 4 2" xfId="36102" xr:uid="{B4BCB5CB-D843-44F8-B90E-B5F51A12469F}"/>
    <cellStyle name="Normal 8 4 2 4 5" xfId="26822" xr:uid="{E6D5E027-2A66-432B-A204-C9F45E4BD013}"/>
    <cellStyle name="Normal 8 4 2 4 6" xfId="18375" xr:uid="{C39936C1-901A-4DD0-931A-0E2E309B9BA5}"/>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F4F66FB1-1797-414C-934D-448F7FC278A5}"/>
    <cellStyle name="Normal 8 4 2 5 2 2 2 2" xfId="42877" xr:uid="{81A637E5-D999-4E07-8F69-9361064E18D5}"/>
    <cellStyle name="Normal 8 4 2 5 2 2 3" xfId="33598" xr:uid="{42E27C67-86B6-41C5-8B20-760BC4F09325}"/>
    <cellStyle name="Normal 8 4 2 5 2 2 4" xfId="25150" xr:uid="{294BEA5C-9D39-4533-A0E3-721EC446CF81}"/>
    <cellStyle name="Normal 8 4 2 5 2 3" xfId="12485" xr:uid="{FD39E796-381D-4D61-B9AE-CE5E40DC74C2}"/>
    <cellStyle name="Normal 8 4 2 5 2 3 2" xfId="38660" xr:uid="{3D14E894-1CB0-4443-A58B-67290CF1C207}"/>
    <cellStyle name="Normal 8 4 2 5 2 4" xfId="29380" xr:uid="{BE1CF094-A368-4525-B7CD-53EB961CD46E}"/>
    <cellStyle name="Normal 8 4 2 5 2 5" xfId="20933" xr:uid="{36FBE93B-7668-4E28-B2B9-681A4B1D455A}"/>
    <cellStyle name="Normal 8 4 2 5 3" xfId="6108" xr:uid="{00000000-0005-0000-0000-0000F01D0000}"/>
    <cellStyle name="Normal 8 4 2 5 3 2" xfId="14558" xr:uid="{71116793-3D07-4866-9A21-73E0488777D7}"/>
    <cellStyle name="Normal 8 4 2 5 3 2 2" xfId="40732" xr:uid="{DA66E76E-C813-4768-8589-54563E9F8DB9}"/>
    <cellStyle name="Normal 8 4 2 5 3 3" xfId="31453" xr:uid="{C247CE7D-6142-40E8-B896-E0757D3BEBE4}"/>
    <cellStyle name="Normal 8 4 2 5 3 4" xfId="23005" xr:uid="{819FAA27-59AF-4B00-9748-F33604C6E8B8}"/>
    <cellStyle name="Normal 8 4 2 5 4" xfId="10340" xr:uid="{95F48FB2-0BF5-4CDA-B900-06DEF03F9758}"/>
    <cellStyle name="Normal 8 4 2 5 4 2" xfId="36515" xr:uid="{D3C3A68A-E4DE-4502-BC0F-E4115C80222A}"/>
    <cellStyle name="Normal 8 4 2 5 5" xfId="27235" xr:uid="{52D8B892-0B50-461E-A3CB-A25CCA05DB0D}"/>
    <cellStyle name="Normal 8 4 2 5 6" xfId="18788" xr:uid="{2F42B4D3-C4D6-47F7-9061-9A6B78B4D312}"/>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C1EF1A91-7FF3-493A-960A-3CCE3080823C}"/>
    <cellStyle name="Normal 8 4 2 6 2 2 2 2" xfId="43290" xr:uid="{1F6767B7-486D-45B0-8BB5-FEF1308DBCC5}"/>
    <cellStyle name="Normal 8 4 2 6 2 2 3" xfId="34011" xr:uid="{F9EE3BB7-2B11-4575-A24A-A800A268A23F}"/>
    <cellStyle name="Normal 8 4 2 6 2 2 4" xfId="25563" xr:uid="{D0D12510-CBB9-4F31-A2D5-D76DBA244CDA}"/>
    <cellStyle name="Normal 8 4 2 6 2 3" xfId="12898" xr:uid="{32983D8C-9664-4814-B3D9-E649433B8E7B}"/>
    <cellStyle name="Normal 8 4 2 6 2 3 2" xfId="39073" xr:uid="{D6196FFE-FB31-4D2E-917E-D041F5C0486B}"/>
    <cellStyle name="Normal 8 4 2 6 2 4" xfId="29793" xr:uid="{B8216571-2A28-4691-A805-3F7CDB6E017A}"/>
    <cellStyle name="Normal 8 4 2 6 2 5" xfId="21346" xr:uid="{6645720D-2FAE-4767-99BE-D8A75C6E2E74}"/>
    <cellStyle name="Normal 8 4 2 6 3" xfId="6521" xr:uid="{00000000-0005-0000-0000-0000F41D0000}"/>
    <cellStyle name="Normal 8 4 2 6 3 2" xfId="14971" xr:uid="{E98E76F0-C626-4084-AD7E-5A683D66173A}"/>
    <cellStyle name="Normal 8 4 2 6 3 2 2" xfId="41145" xr:uid="{45D96B88-F5FE-46E1-8399-920A92F67362}"/>
    <cellStyle name="Normal 8 4 2 6 3 3" xfId="31866" xr:uid="{DF1A71BB-6E34-44B1-BFF3-F29A2488619F}"/>
    <cellStyle name="Normal 8 4 2 6 3 4" xfId="23418" xr:uid="{0BCDEC30-A98E-474E-BD4F-239D998AA13C}"/>
    <cellStyle name="Normal 8 4 2 6 4" xfId="10753" xr:uid="{2B266BED-2573-4ABD-B2BF-9F9660164324}"/>
    <cellStyle name="Normal 8 4 2 6 4 2" xfId="36928" xr:uid="{A9632D05-888F-4C3B-AE45-391D1DD2407C}"/>
    <cellStyle name="Normal 8 4 2 6 5" xfId="27648" xr:uid="{6D561638-6576-4B1F-9EEA-CA839419173D}"/>
    <cellStyle name="Normal 8 4 2 6 6" xfId="19201" xr:uid="{1D7868A8-784D-4F80-9B9E-3D66D525F6AD}"/>
    <cellStyle name="Normal 8 4 2 7" xfId="2651" xr:uid="{00000000-0005-0000-0000-0000F51D0000}"/>
    <cellStyle name="Normal 8 4 2 7 2" xfId="6934" xr:uid="{00000000-0005-0000-0000-0000F61D0000}"/>
    <cellStyle name="Normal 8 4 2 7 2 2" xfId="15384" xr:uid="{5E27D1DC-4D71-480D-9399-FED69824671A}"/>
    <cellStyle name="Normal 8 4 2 7 2 2 2" xfId="41558" xr:uid="{10C8C574-796A-4012-8CF3-066597D9EFF8}"/>
    <cellStyle name="Normal 8 4 2 7 2 3" xfId="32279" xr:uid="{D9BF1609-6D58-43D0-9683-59A0EDDAFC6F}"/>
    <cellStyle name="Normal 8 4 2 7 2 4" xfId="23831" xr:uid="{8C40A0A0-FB65-4C47-9581-C03B641447EE}"/>
    <cellStyle name="Normal 8 4 2 7 3" xfId="11166" xr:uid="{3366EBD4-36B4-443E-A078-41645848E60C}"/>
    <cellStyle name="Normal 8 4 2 7 3 2" xfId="37341" xr:uid="{6E06130D-6F91-4DB4-8BF3-54FDF8B05100}"/>
    <cellStyle name="Normal 8 4 2 7 4" xfId="28061" xr:uid="{7DDC673B-84F1-4220-84C3-F66696E42B77}"/>
    <cellStyle name="Normal 8 4 2 7 5" xfId="19614" xr:uid="{53887BE7-01F7-4666-9BB7-5009AAAFAE6A}"/>
    <cellStyle name="Normal 8 4 2 8" xfId="4869" xr:uid="{00000000-0005-0000-0000-0000F71D0000}"/>
    <cellStyle name="Normal 8 4 2 8 2" xfId="13319" xr:uid="{C2DC1020-6C45-4DFD-B007-C4F277D10EAF}"/>
    <cellStyle name="Normal 8 4 2 8 2 2" xfId="39493" xr:uid="{45870A3A-0D5C-419B-B2D7-63A4A0ADF728}"/>
    <cellStyle name="Normal 8 4 2 8 3" xfId="30214" xr:uid="{565EFE59-7975-41BD-9C53-1B4C9AE3B5D2}"/>
    <cellStyle name="Normal 8 4 2 8 4" xfId="21766" xr:uid="{3494FA6D-A50F-4D16-97F8-B52705D9CF79}"/>
    <cellStyle name="Normal 8 4 2 9" xfId="9101" xr:uid="{D61C38E3-3063-46C2-B24A-B45C8E99645C}"/>
    <cellStyle name="Normal 8 4 2 9 2" xfId="35276" xr:uid="{1F0F0E34-F89E-4914-A5BE-F04899D10FB2}"/>
    <cellStyle name="Normal 8 4 3" xfId="506" xr:uid="{00000000-0005-0000-0000-0000F81D0000}"/>
    <cellStyle name="Normal 8 4 3 10" xfId="25998" xr:uid="{8DBEDCC2-0A8D-4955-8506-43A7FE32F317}"/>
    <cellStyle name="Normal 8 4 3 11" xfId="17551" xr:uid="{237B9DD9-BA28-48E9-AF65-A004569CFCBB}"/>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1F7D4D3F-3AF7-4526-BFED-749B6F924AC2}"/>
    <cellStyle name="Normal 8 4 3 2 2 2 2 2" xfId="42053" xr:uid="{C72DF886-FBA1-4BEC-9F51-4ACEDD1EFD55}"/>
    <cellStyle name="Normal 8 4 3 2 2 2 3" xfId="32774" xr:uid="{24234888-7300-4A87-86BD-BD1452D016CD}"/>
    <cellStyle name="Normal 8 4 3 2 2 2 4" xfId="24326" xr:uid="{F91BE3F3-2C58-437F-99A2-A5D26B3C67BF}"/>
    <cellStyle name="Normal 8 4 3 2 2 3" xfId="11661" xr:uid="{A3E018B6-2E09-407D-96F6-E8C71EFAAAE6}"/>
    <cellStyle name="Normal 8 4 3 2 2 3 2" xfId="37836" xr:uid="{A820FE80-0D9A-4EA7-9CD4-2531CDA6826B}"/>
    <cellStyle name="Normal 8 4 3 2 2 4" xfId="28556" xr:uid="{ADBFFD37-0F8F-412B-896D-773AE26B4CF4}"/>
    <cellStyle name="Normal 8 4 3 2 2 5" xfId="20109" xr:uid="{2AB2036F-D854-4E55-9B5A-DC25F304D208}"/>
    <cellStyle name="Normal 8 4 3 2 3" xfId="5284" xr:uid="{00000000-0005-0000-0000-0000FC1D0000}"/>
    <cellStyle name="Normal 8 4 3 2 3 2" xfId="13734" xr:uid="{1756911D-6291-4982-841B-8C71025DB190}"/>
    <cellStyle name="Normal 8 4 3 2 3 2 2" xfId="39908" xr:uid="{7975BDB0-64C9-4F4E-B82D-51D47521FB0D}"/>
    <cellStyle name="Normal 8 4 3 2 3 3" xfId="30629" xr:uid="{AD424039-5AB4-40C6-87D3-3DA08C6D5DB7}"/>
    <cellStyle name="Normal 8 4 3 2 3 4" xfId="22181" xr:uid="{186815EA-70DF-4928-A949-67BEA6DFFFAF}"/>
    <cellStyle name="Normal 8 4 3 2 4" xfId="9516" xr:uid="{5088591E-801A-4DFF-AECC-D67615B294BB}"/>
    <cellStyle name="Normal 8 4 3 2 4 2" xfId="35691" xr:uid="{B895A8D0-E678-4A18-8935-31D532CB85DE}"/>
    <cellStyle name="Normal 8 4 3 2 5" xfId="34863" xr:uid="{87D63AFA-7FDE-42D5-AD92-16EFFBA520F4}"/>
    <cellStyle name="Normal 8 4 3 2 6" xfId="26411" xr:uid="{AAA186C3-D0E0-4C27-AC4C-C2078B7960E4}"/>
    <cellStyle name="Normal 8 4 3 2 7" xfId="17964" xr:uid="{3E2D49E2-E2EF-4183-A720-4441D9181750}"/>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AA8CB107-1965-4AF9-B24E-CDDB8FBC361D}"/>
    <cellStyle name="Normal 8 4 3 3 2 2 2 2" xfId="42466" xr:uid="{7DDE6D5B-E6AE-47F0-BAB4-B0D4C597965B}"/>
    <cellStyle name="Normal 8 4 3 3 2 2 3" xfId="33187" xr:uid="{BE2D779F-20DA-4730-A574-3174EB82E4FA}"/>
    <cellStyle name="Normal 8 4 3 3 2 2 4" xfId="24739" xr:uid="{C075D6B4-3A48-411D-86BE-CE7DCC809B18}"/>
    <cellStyle name="Normal 8 4 3 3 2 3" xfId="12074" xr:uid="{C59CE4F6-1935-42D1-AFA2-6C48542B5D5A}"/>
    <cellStyle name="Normal 8 4 3 3 2 3 2" xfId="38249" xr:uid="{BB74FF1C-0686-415A-BF37-18204AE8A91B}"/>
    <cellStyle name="Normal 8 4 3 3 2 4" xfId="28969" xr:uid="{513417E2-0699-4A2B-987C-8E582FFCD88E}"/>
    <cellStyle name="Normal 8 4 3 3 2 5" xfId="20522" xr:uid="{568BDCF6-323E-4148-961F-4AAC8542810C}"/>
    <cellStyle name="Normal 8 4 3 3 3" xfId="5697" xr:uid="{00000000-0005-0000-0000-0000001E0000}"/>
    <cellStyle name="Normal 8 4 3 3 3 2" xfId="14147" xr:uid="{2D11BE10-575D-49CD-B4EA-F20D00A9943F}"/>
    <cellStyle name="Normal 8 4 3 3 3 2 2" xfId="40321" xr:uid="{AE5EBD23-8AB2-4C71-BFC4-786DF6C16F6A}"/>
    <cellStyle name="Normal 8 4 3 3 3 3" xfId="31042" xr:uid="{D608C617-0A56-49D1-A85C-5DA911EA5B00}"/>
    <cellStyle name="Normal 8 4 3 3 3 4" xfId="22594" xr:uid="{DCC8449B-A6D0-414C-AC28-D79E4B4FB6E6}"/>
    <cellStyle name="Normal 8 4 3 3 4" xfId="9929" xr:uid="{A274E962-4CEB-4C30-A9DA-BFAED3014951}"/>
    <cellStyle name="Normal 8 4 3 3 4 2" xfId="36104" xr:uid="{4C55C8B1-CF3B-4A14-9263-2782ED380986}"/>
    <cellStyle name="Normal 8 4 3 3 5" xfId="26824" xr:uid="{9453F53D-3133-4AD4-B49E-D8FF86B34EEB}"/>
    <cellStyle name="Normal 8 4 3 3 6" xfId="18377" xr:uid="{1EEA5103-240C-4806-9C0B-4DB2460B170C}"/>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D6355325-DEAF-4976-8235-B021EA0BEEF6}"/>
    <cellStyle name="Normal 8 4 3 4 2 2 2 2" xfId="42879" xr:uid="{00A3C1A8-8E10-4225-ADB6-6245830E0B56}"/>
    <cellStyle name="Normal 8 4 3 4 2 2 3" xfId="33600" xr:uid="{49722B9B-63E9-49D6-99ED-EA131B9E143B}"/>
    <cellStyle name="Normal 8 4 3 4 2 2 4" xfId="25152" xr:uid="{00AD3B81-CB07-459C-AC71-17CCE32DA932}"/>
    <cellStyle name="Normal 8 4 3 4 2 3" xfId="12487" xr:uid="{5F480300-1288-463A-B1E7-9AFB92414D63}"/>
    <cellStyle name="Normal 8 4 3 4 2 3 2" xfId="38662" xr:uid="{774EA47C-41C0-495A-ADFF-B0865C79FB46}"/>
    <cellStyle name="Normal 8 4 3 4 2 4" xfId="29382" xr:uid="{352F8E3D-EBFE-442E-90EB-982EF81D8DB4}"/>
    <cellStyle name="Normal 8 4 3 4 2 5" xfId="20935" xr:uid="{B6C5D76A-F103-4DC4-B8AF-479E9C263320}"/>
    <cellStyle name="Normal 8 4 3 4 3" xfId="6110" xr:uid="{00000000-0005-0000-0000-0000041E0000}"/>
    <cellStyle name="Normal 8 4 3 4 3 2" xfId="14560" xr:uid="{C7CF3B44-789E-4BF4-B1B7-2E4C00FCBCE8}"/>
    <cellStyle name="Normal 8 4 3 4 3 2 2" xfId="40734" xr:uid="{66A8E200-EC2A-4801-A34A-0D457C214DAC}"/>
    <cellStyle name="Normal 8 4 3 4 3 3" xfId="31455" xr:uid="{66D51F6D-4FE9-4685-99FA-B89134E716C2}"/>
    <cellStyle name="Normal 8 4 3 4 3 4" xfId="23007" xr:uid="{12621F3D-54EF-4CF9-8EC1-51693C93E8A5}"/>
    <cellStyle name="Normal 8 4 3 4 4" xfId="10342" xr:uid="{ACB2AC37-C39A-4001-99D6-0DD1B32F571F}"/>
    <cellStyle name="Normal 8 4 3 4 4 2" xfId="36517" xr:uid="{9E78F0C7-D58A-4D87-B31A-41E6D3BFFB4D}"/>
    <cellStyle name="Normal 8 4 3 4 5" xfId="27237" xr:uid="{9515A810-E901-421A-9955-8756E990A4C7}"/>
    <cellStyle name="Normal 8 4 3 4 6" xfId="18790" xr:uid="{47176D57-3D78-4678-9BFF-EB0E42F69A2B}"/>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4E0C95BA-F702-4BBE-B0F8-4F7C8BFCDE7E}"/>
    <cellStyle name="Normal 8 4 3 5 2 2 2 2" xfId="43292" xr:uid="{9F413C4D-F881-46BE-8492-9E6A71202040}"/>
    <cellStyle name="Normal 8 4 3 5 2 2 3" xfId="34013" xr:uid="{B4B1C0FE-97D1-4A75-A290-E2095026E431}"/>
    <cellStyle name="Normal 8 4 3 5 2 2 4" xfId="25565" xr:uid="{4AD9A17F-BC51-4269-AA45-E23A2045703A}"/>
    <cellStyle name="Normal 8 4 3 5 2 3" xfId="12900" xr:uid="{1BCB2BEA-FC50-4843-AF4C-777CA0CAD6EF}"/>
    <cellStyle name="Normal 8 4 3 5 2 3 2" xfId="39075" xr:uid="{CDCF4B6C-D1FA-4E2F-9D41-917402E1EA12}"/>
    <cellStyle name="Normal 8 4 3 5 2 4" xfId="29795" xr:uid="{BE87D804-77F4-4EBB-8002-8F800F104F15}"/>
    <cellStyle name="Normal 8 4 3 5 2 5" xfId="21348" xr:uid="{698DE2AF-A3E9-4A66-B04C-190D1D842502}"/>
    <cellStyle name="Normal 8 4 3 5 3" xfId="6523" xr:uid="{00000000-0005-0000-0000-0000081E0000}"/>
    <cellStyle name="Normal 8 4 3 5 3 2" xfId="14973" xr:uid="{337292DD-D8EF-4C7B-BC2F-2FFBC3899FF4}"/>
    <cellStyle name="Normal 8 4 3 5 3 2 2" xfId="41147" xr:uid="{481CBAAA-5806-4B2D-B38E-86B5A6B0E250}"/>
    <cellStyle name="Normal 8 4 3 5 3 3" xfId="31868" xr:uid="{09302A51-11F9-43D3-8D3A-20E5DB52FC42}"/>
    <cellStyle name="Normal 8 4 3 5 3 4" xfId="23420" xr:uid="{1D758A36-F459-402D-AE4F-5CDDAAD0658E}"/>
    <cellStyle name="Normal 8 4 3 5 4" xfId="10755" xr:uid="{8B559B9C-8031-4AA7-AC75-7BB1277BF276}"/>
    <cellStyle name="Normal 8 4 3 5 4 2" xfId="36930" xr:uid="{B4ABB3D8-1017-4383-9022-C82FF46B79DE}"/>
    <cellStyle name="Normal 8 4 3 5 5" xfId="27650" xr:uid="{D38E175B-A545-43FD-AE1D-757DCB7BBCD2}"/>
    <cellStyle name="Normal 8 4 3 5 6" xfId="19203" xr:uid="{87C1D379-CFBB-45FB-AEDD-BD253FEE7A10}"/>
    <cellStyle name="Normal 8 4 3 6" xfId="2653" xr:uid="{00000000-0005-0000-0000-0000091E0000}"/>
    <cellStyle name="Normal 8 4 3 6 2" xfId="6936" xr:uid="{00000000-0005-0000-0000-00000A1E0000}"/>
    <cellStyle name="Normal 8 4 3 6 2 2" xfId="15386" xr:uid="{6F23847F-8513-4499-A063-588CEA74CE92}"/>
    <cellStyle name="Normal 8 4 3 6 2 2 2" xfId="41560" xr:uid="{29864BCF-1610-4550-B51F-C02546153612}"/>
    <cellStyle name="Normal 8 4 3 6 2 3" xfId="32281" xr:uid="{9159E63A-5501-42EB-81BA-7DC5A3E5AE7D}"/>
    <cellStyle name="Normal 8 4 3 6 2 4" xfId="23833" xr:uid="{0267756B-0975-45EC-9910-C5572EA9961C}"/>
    <cellStyle name="Normal 8 4 3 6 3" xfId="11168" xr:uid="{1C671E03-B4DF-4250-BB9B-4D4E8A9B2701}"/>
    <cellStyle name="Normal 8 4 3 6 3 2" xfId="37343" xr:uid="{010BC908-E717-4432-B798-B8EA00B51C1D}"/>
    <cellStyle name="Normal 8 4 3 6 4" xfId="28063" xr:uid="{7888A4FF-3CBD-4B4E-A231-E20F503E265B}"/>
    <cellStyle name="Normal 8 4 3 6 5" xfId="19616" xr:uid="{21E3752D-FE46-4B9D-B92C-967337677192}"/>
    <cellStyle name="Normal 8 4 3 7" xfId="4871" xr:uid="{00000000-0005-0000-0000-00000B1E0000}"/>
    <cellStyle name="Normal 8 4 3 7 2" xfId="13321" xr:uid="{C81885FC-F83C-4451-9150-43D2A78073F1}"/>
    <cellStyle name="Normal 8 4 3 7 2 2" xfId="39495" xr:uid="{C55DD30B-46A1-4EFB-804B-700648F46051}"/>
    <cellStyle name="Normal 8 4 3 7 3" xfId="30216" xr:uid="{6F7B33B1-E7F8-402C-BA0D-327FF89D08E7}"/>
    <cellStyle name="Normal 8 4 3 7 4" xfId="21768" xr:uid="{DB0E5D89-4E8D-45EB-B5CD-4C5CA9E8D0A3}"/>
    <cellStyle name="Normal 8 4 3 8" xfId="9103" xr:uid="{02FA2CA7-58AE-4618-9878-1589A3D7E5E0}"/>
    <cellStyle name="Normal 8 4 3 8 2" xfId="35278" xr:uid="{0CAA3C9D-79A2-48BF-B52C-B8E847B70C17}"/>
    <cellStyle name="Normal 8 4 3 9" xfId="34445" xr:uid="{0F62F33D-CBCF-487D-B7E5-CB1A9EE42800}"/>
    <cellStyle name="Normal 8 4 4" xfId="970" xr:uid="{00000000-0005-0000-0000-00000C1E0000}"/>
    <cellStyle name="Normal 8 4 4 2" xfId="3204" xr:uid="{00000000-0005-0000-0000-00000D1E0000}"/>
    <cellStyle name="Normal 8 4 4 2 2" xfId="7426" xr:uid="{00000000-0005-0000-0000-00000E1E0000}"/>
    <cellStyle name="Normal 8 4 4 2 2 2" xfId="15876" xr:uid="{B337A797-1BCD-4967-8434-6A40CF412E34}"/>
    <cellStyle name="Normal 8 4 4 2 2 2 2" xfId="42050" xr:uid="{94562F9F-501F-4CF0-8A83-4C6BCA18F748}"/>
    <cellStyle name="Normal 8 4 4 2 2 3" xfId="32771" xr:uid="{91398D19-AB5A-4165-A152-24D8D4DB6307}"/>
    <cellStyle name="Normal 8 4 4 2 2 4" xfId="24323" xr:uid="{4CED7157-B146-4992-AF57-6C88ED6EF83A}"/>
    <cellStyle name="Normal 8 4 4 2 3" xfId="11658" xr:uid="{71584663-E34D-4EB9-9C3A-A4D4CA28DCDF}"/>
    <cellStyle name="Normal 8 4 4 2 3 2" xfId="37833" xr:uid="{23F129B7-DB15-444B-ABB2-76725610F9E2}"/>
    <cellStyle name="Normal 8 4 4 2 4" xfId="28553" xr:uid="{EE43C475-918D-45A6-957C-987BCAB524CF}"/>
    <cellStyle name="Normal 8 4 4 2 5" xfId="20106" xr:uid="{ED078F4D-1CCD-4B0B-8DC5-C96472A653D8}"/>
    <cellStyle name="Normal 8 4 4 3" xfId="5281" xr:uid="{00000000-0005-0000-0000-00000F1E0000}"/>
    <cellStyle name="Normal 8 4 4 3 2" xfId="13731" xr:uid="{390C801E-4F40-47B8-9562-0BC27533B9DF}"/>
    <cellStyle name="Normal 8 4 4 3 2 2" xfId="39905" xr:uid="{A5B715CC-97E8-47D4-89A4-89BC103E5B5C}"/>
    <cellStyle name="Normal 8 4 4 3 3" xfId="30626" xr:uid="{8E5EDF94-7907-4FC2-B6F9-B2E73234BD72}"/>
    <cellStyle name="Normal 8 4 4 3 4" xfId="22178" xr:uid="{8F5A878E-2E0E-436A-8376-9C525974D9D1}"/>
    <cellStyle name="Normal 8 4 4 4" xfId="9513" xr:uid="{805140F5-752F-4CC8-B9E4-96EC1580C20A}"/>
    <cellStyle name="Normal 8 4 4 4 2" xfId="35688" xr:uid="{263D670A-8EAD-4C8D-A56D-6DA0449E0A7E}"/>
    <cellStyle name="Normal 8 4 4 5" xfId="34860" xr:uid="{4A4B2C35-8F69-4C43-9622-5A3069E9697D}"/>
    <cellStyle name="Normal 8 4 4 6" xfId="26408" xr:uid="{CBFD083E-F0F1-4857-81E5-826A6FFB9C62}"/>
    <cellStyle name="Normal 8 4 4 7" xfId="17961" xr:uid="{0E273832-91DC-4FB0-9018-3F12D63FEC11}"/>
    <cellStyle name="Normal 8 4 5" xfId="1387" xr:uid="{00000000-0005-0000-0000-0000101E0000}"/>
    <cellStyle name="Normal 8 4 5 2" xfId="3617" xr:uid="{00000000-0005-0000-0000-0000111E0000}"/>
    <cellStyle name="Normal 8 4 5 2 2" xfId="7839" xr:uid="{00000000-0005-0000-0000-0000121E0000}"/>
    <cellStyle name="Normal 8 4 5 2 2 2" xfId="16289" xr:uid="{AC3A10FD-84BC-4CEF-A582-E4259073F85E}"/>
    <cellStyle name="Normal 8 4 5 2 2 2 2" xfId="42463" xr:uid="{0211F0A4-8291-4B43-9920-8997CC5CA0A2}"/>
    <cellStyle name="Normal 8 4 5 2 2 3" xfId="33184" xr:uid="{3C10C9B7-D2B0-4DC8-8DEC-6FD376AC5D3B}"/>
    <cellStyle name="Normal 8 4 5 2 2 4" xfId="24736" xr:uid="{30AA7B2B-D74B-47E1-8D81-7FCAE331F6A4}"/>
    <cellStyle name="Normal 8 4 5 2 3" xfId="12071" xr:uid="{9447A2CB-5759-4AFA-BE43-09BC0980D665}"/>
    <cellStyle name="Normal 8 4 5 2 3 2" xfId="38246" xr:uid="{D21DB733-0ECA-4CE7-8EDD-507036914438}"/>
    <cellStyle name="Normal 8 4 5 2 4" xfId="28966" xr:uid="{1069A4EC-6068-413E-B9B5-29999450D071}"/>
    <cellStyle name="Normal 8 4 5 2 5" xfId="20519" xr:uid="{F06A6484-78F9-46D6-80B9-BB4915FA745C}"/>
    <cellStyle name="Normal 8 4 5 3" xfId="5694" xr:uid="{00000000-0005-0000-0000-0000131E0000}"/>
    <cellStyle name="Normal 8 4 5 3 2" xfId="14144" xr:uid="{05DE9D48-2D56-4D43-8925-28339C8C17CE}"/>
    <cellStyle name="Normal 8 4 5 3 2 2" xfId="40318" xr:uid="{EE1F4389-A96E-4A39-8C28-ADE9918D9072}"/>
    <cellStyle name="Normal 8 4 5 3 3" xfId="31039" xr:uid="{6E9430F7-AF5A-4103-844A-AA9B38F78120}"/>
    <cellStyle name="Normal 8 4 5 3 4" xfId="22591" xr:uid="{EDDE7C05-58E3-49D2-BA8B-8422D43E12A5}"/>
    <cellStyle name="Normal 8 4 5 4" xfId="9926" xr:uid="{FEB8BF9E-50CB-4B08-B997-978B2FD6C7F5}"/>
    <cellStyle name="Normal 8 4 5 4 2" xfId="36101" xr:uid="{7ED4CA09-8D6F-48BE-BB8D-5BF1AA7D85AC}"/>
    <cellStyle name="Normal 8 4 5 5" xfId="26821" xr:uid="{74E55350-DBD3-46C9-A8D6-63CDE9935BDC}"/>
    <cellStyle name="Normal 8 4 5 6" xfId="18374" xr:uid="{DDC60287-6FE9-4339-B9E2-6DF568AF9362}"/>
    <cellStyle name="Normal 8 4 6" xfId="1800" xr:uid="{00000000-0005-0000-0000-0000141E0000}"/>
    <cellStyle name="Normal 8 4 6 2" xfId="4030" xr:uid="{00000000-0005-0000-0000-0000151E0000}"/>
    <cellStyle name="Normal 8 4 6 2 2" xfId="8252" xr:uid="{00000000-0005-0000-0000-0000161E0000}"/>
    <cellStyle name="Normal 8 4 6 2 2 2" xfId="16702" xr:uid="{5DFEA931-4736-4E90-8E01-C8D8830EB464}"/>
    <cellStyle name="Normal 8 4 6 2 2 2 2" xfId="42876" xr:uid="{27CEF1E7-E766-4D01-A990-AAC3788E9D12}"/>
    <cellStyle name="Normal 8 4 6 2 2 3" xfId="33597" xr:uid="{E440A153-04C8-4A3B-8F4A-CD611AB25C04}"/>
    <cellStyle name="Normal 8 4 6 2 2 4" xfId="25149" xr:uid="{91841F70-A5CF-463C-A1E1-95E80040638B}"/>
    <cellStyle name="Normal 8 4 6 2 3" xfId="12484" xr:uid="{EC856662-8431-4397-9326-3C3E4253BDB8}"/>
    <cellStyle name="Normal 8 4 6 2 3 2" xfId="38659" xr:uid="{F51DB762-0BBE-4F5F-B30C-36DADFD85120}"/>
    <cellStyle name="Normal 8 4 6 2 4" xfId="29379" xr:uid="{C285EC91-FAE7-40C9-A54C-3C6AE6E9F988}"/>
    <cellStyle name="Normal 8 4 6 2 5" xfId="20932" xr:uid="{AD0DCB84-7BA9-4DC9-BE15-2240A12A806E}"/>
    <cellStyle name="Normal 8 4 6 3" xfId="6107" xr:uid="{00000000-0005-0000-0000-0000171E0000}"/>
    <cellStyle name="Normal 8 4 6 3 2" xfId="14557" xr:uid="{1717B63E-4E99-4634-BB3A-C5748273E756}"/>
    <cellStyle name="Normal 8 4 6 3 2 2" xfId="40731" xr:uid="{F069CF24-1E82-40A9-AAD0-F4FA75B63912}"/>
    <cellStyle name="Normal 8 4 6 3 3" xfId="31452" xr:uid="{7018D538-0759-4F45-AD10-E893E79C7E19}"/>
    <cellStyle name="Normal 8 4 6 3 4" xfId="23004" xr:uid="{710C8CEB-6BCE-460E-A385-D9D66F596123}"/>
    <cellStyle name="Normal 8 4 6 4" xfId="10339" xr:uid="{488541E0-3B1B-4629-BB61-86DE714716AA}"/>
    <cellStyle name="Normal 8 4 6 4 2" xfId="36514" xr:uid="{308ACD55-A3CB-425D-948F-F240F70BAEAA}"/>
    <cellStyle name="Normal 8 4 6 5" xfId="27234" xr:uid="{C8E2E157-4BD5-4DEE-AF8D-28970694D087}"/>
    <cellStyle name="Normal 8 4 6 6" xfId="18787" xr:uid="{628D8ED5-FFF2-4A65-8B01-97DC82264FB9}"/>
    <cellStyle name="Normal 8 4 7" xfId="2214" xr:uid="{00000000-0005-0000-0000-0000181E0000}"/>
    <cellStyle name="Normal 8 4 7 2" xfId="4443" xr:uid="{00000000-0005-0000-0000-0000191E0000}"/>
    <cellStyle name="Normal 8 4 7 2 2" xfId="8665" xr:uid="{00000000-0005-0000-0000-00001A1E0000}"/>
    <cellStyle name="Normal 8 4 7 2 2 2" xfId="17115" xr:uid="{7FFBC7E6-505C-47FE-B8A3-FDC93773461E}"/>
    <cellStyle name="Normal 8 4 7 2 2 2 2" xfId="43289" xr:uid="{9BDF66B1-AC4D-403A-9745-91C873335F5C}"/>
    <cellStyle name="Normal 8 4 7 2 2 3" xfId="34010" xr:uid="{626904B4-F541-4DC3-A747-692EFB1822D5}"/>
    <cellStyle name="Normal 8 4 7 2 2 4" xfId="25562" xr:uid="{4F2FEFE9-59A3-4319-ABE8-977C3A8BB9C7}"/>
    <cellStyle name="Normal 8 4 7 2 3" xfId="12897" xr:uid="{EF00C6BC-B9EB-425A-BBD1-581FFD82A224}"/>
    <cellStyle name="Normal 8 4 7 2 3 2" xfId="39072" xr:uid="{EDEB9F64-6A6E-4405-84C3-C78205F87FCA}"/>
    <cellStyle name="Normal 8 4 7 2 4" xfId="29792" xr:uid="{68109758-BC61-4680-9944-5622CC5CCE32}"/>
    <cellStyle name="Normal 8 4 7 2 5" xfId="21345" xr:uid="{975D5CF8-ACDE-4A58-BBEE-D13355EDF12D}"/>
    <cellStyle name="Normal 8 4 7 3" xfId="6520" xr:uid="{00000000-0005-0000-0000-00001B1E0000}"/>
    <cellStyle name="Normal 8 4 7 3 2" xfId="14970" xr:uid="{34FADF44-6288-4B0D-8E85-FAD3EE173AA5}"/>
    <cellStyle name="Normal 8 4 7 3 2 2" xfId="41144" xr:uid="{8F4E0BC5-B3EE-4054-998B-1AB90EFD4CC0}"/>
    <cellStyle name="Normal 8 4 7 3 3" xfId="31865" xr:uid="{A6C83F0A-B32A-4515-8C23-8709F8FF4617}"/>
    <cellStyle name="Normal 8 4 7 3 4" xfId="23417" xr:uid="{44DFC807-5D28-4B11-AE41-EE37FFEA851E}"/>
    <cellStyle name="Normal 8 4 7 4" xfId="10752" xr:uid="{DCD7AAB3-3C35-438B-87F8-D353CE83069A}"/>
    <cellStyle name="Normal 8 4 7 4 2" xfId="36927" xr:uid="{4295B4E0-AB1E-4CFD-8954-3F6D62A85F83}"/>
    <cellStyle name="Normal 8 4 7 5" xfId="27647" xr:uid="{22522987-2153-4B8E-8FE6-0857117E01C9}"/>
    <cellStyle name="Normal 8 4 7 6" xfId="19200" xr:uid="{81E6DE3D-9FED-4678-A71E-FA72F97C0DC0}"/>
    <cellStyle name="Normal 8 4 8" xfId="2650" xr:uid="{00000000-0005-0000-0000-00001C1E0000}"/>
    <cellStyle name="Normal 8 4 8 2" xfId="6933" xr:uid="{00000000-0005-0000-0000-00001D1E0000}"/>
    <cellStyle name="Normal 8 4 8 2 2" xfId="15383" xr:uid="{3087CE43-291A-4DE6-9E0F-274E60BE61E2}"/>
    <cellStyle name="Normal 8 4 8 2 2 2" xfId="41557" xr:uid="{181E2EF9-F594-4B35-8E42-B807F6D90302}"/>
    <cellStyle name="Normal 8 4 8 2 3" xfId="32278" xr:uid="{4003F8A8-DCCA-4BB1-8FF9-D2686B8C9CE8}"/>
    <cellStyle name="Normal 8 4 8 2 4" xfId="23830" xr:uid="{937DA65C-0DF7-4147-9854-271005578657}"/>
    <cellStyle name="Normal 8 4 8 3" xfId="11165" xr:uid="{6D23B669-80C4-4D53-B153-AE28729FEC6A}"/>
    <cellStyle name="Normal 8 4 8 3 2" xfId="37340" xr:uid="{E72DB811-F5C0-427B-9ADC-2D191BA5F5DB}"/>
    <cellStyle name="Normal 8 4 8 4" xfId="28060" xr:uid="{1E96A3BD-3FA2-4363-A378-DFF85A1F188D}"/>
    <cellStyle name="Normal 8 4 8 5" xfId="19613" xr:uid="{F78CF70F-6D86-442C-8065-94D97A233BA3}"/>
    <cellStyle name="Normal 8 4 9" xfId="4868" xr:uid="{00000000-0005-0000-0000-00001E1E0000}"/>
    <cellStyle name="Normal 8 4 9 2" xfId="13318" xr:uid="{1F4DDA05-24AC-4A4C-9DDC-CEF4358187FE}"/>
    <cellStyle name="Normal 8 4 9 2 2" xfId="39492" xr:uid="{68D56AAD-EE11-404F-982E-335959FFC19C}"/>
    <cellStyle name="Normal 8 4 9 3" xfId="30213" xr:uid="{6D0AA749-CD97-4AFB-B5CA-44952D60C0CD}"/>
    <cellStyle name="Normal 8 4 9 4" xfId="21765" xr:uid="{4F3793EF-66C9-435B-824B-B176D4E4AF71}"/>
    <cellStyle name="Normal 8 5" xfId="507" xr:uid="{00000000-0005-0000-0000-00001F1E0000}"/>
    <cellStyle name="Normal 8 5 10" xfId="34446" xr:uid="{21D3102D-D381-452C-BC33-5CB478F3CAA2}"/>
    <cellStyle name="Normal 8 5 11" xfId="25999" xr:uid="{3597FA05-C196-434D-8BEC-375EAE1DC860}"/>
    <cellStyle name="Normal 8 5 12" xfId="17552" xr:uid="{6EDB194F-8EAC-4EF2-8531-8A4233A3542D}"/>
    <cellStyle name="Normal 8 5 2" xfId="508" xr:uid="{00000000-0005-0000-0000-0000201E0000}"/>
    <cellStyle name="Normal 8 5 2 10" xfId="26000" xr:uid="{574508DF-1BD4-4241-8C95-C84469B3B314}"/>
    <cellStyle name="Normal 8 5 2 11" xfId="17553" xr:uid="{3766E5E8-78AD-4A5C-A228-D679ED0C2A66}"/>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2352EA88-F04F-4791-8E5F-824DBA4CC00C}"/>
    <cellStyle name="Normal 8 5 2 2 2 2 2 2" xfId="42055" xr:uid="{AF03C779-4916-4256-B6A8-9B9018395B3B}"/>
    <cellStyle name="Normal 8 5 2 2 2 2 3" xfId="32776" xr:uid="{DA36200D-C28C-4BAD-AEDF-C58098A6F86F}"/>
    <cellStyle name="Normal 8 5 2 2 2 2 4" xfId="24328" xr:uid="{18262180-E713-42A7-B8A4-7B738A411724}"/>
    <cellStyle name="Normal 8 5 2 2 2 3" xfId="11663" xr:uid="{59C83C6D-4ED7-4765-8B5C-8C9CBCD103EE}"/>
    <cellStyle name="Normal 8 5 2 2 2 3 2" xfId="37838" xr:uid="{92B3910C-0CEC-41FA-AF6F-D684BB05D74E}"/>
    <cellStyle name="Normal 8 5 2 2 2 4" xfId="28558" xr:uid="{6C4C7A03-DD3B-4EF6-8959-28A7EAB93889}"/>
    <cellStyle name="Normal 8 5 2 2 2 5" xfId="20111" xr:uid="{54061185-7B01-4271-AE80-BA11A66B1359}"/>
    <cellStyle name="Normal 8 5 2 2 3" xfId="5286" xr:uid="{00000000-0005-0000-0000-0000241E0000}"/>
    <cellStyle name="Normal 8 5 2 2 3 2" xfId="13736" xr:uid="{84C7F8CE-A8B6-479F-850B-C33DF6D962D0}"/>
    <cellStyle name="Normal 8 5 2 2 3 2 2" xfId="39910" xr:uid="{4E5DACEA-B512-4DCB-B67A-9653CAD5C7E9}"/>
    <cellStyle name="Normal 8 5 2 2 3 3" xfId="30631" xr:uid="{5C142692-F84D-467E-ACD7-DC9C817CBD1C}"/>
    <cellStyle name="Normal 8 5 2 2 3 4" xfId="22183" xr:uid="{B6E80D33-0FBC-46FB-B060-8D83FC8D5A5A}"/>
    <cellStyle name="Normal 8 5 2 2 4" xfId="9518" xr:uid="{5B2537EA-E57E-4E13-9A24-69EA02408C0E}"/>
    <cellStyle name="Normal 8 5 2 2 4 2" xfId="35693" xr:uid="{DB86BD17-1797-4606-9F40-07C371352319}"/>
    <cellStyle name="Normal 8 5 2 2 5" xfId="34865" xr:uid="{FA789A1A-564E-41AC-AD6E-35B82BAAFD4D}"/>
    <cellStyle name="Normal 8 5 2 2 6" xfId="26413" xr:uid="{5B39EA32-D585-45F7-82BF-A6FAFE887B26}"/>
    <cellStyle name="Normal 8 5 2 2 7" xfId="17966" xr:uid="{E7D89C4C-FCCE-460C-9A81-B18B1F7031C7}"/>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58F7F2DA-17F3-4810-8FBE-BB733536B754}"/>
    <cellStyle name="Normal 8 5 2 3 2 2 2 2" xfId="42468" xr:uid="{9F238F34-D103-4EAA-A490-D09AE4696E4C}"/>
    <cellStyle name="Normal 8 5 2 3 2 2 3" xfId="33189" xr:uid="{3D81232F-EB54-4651-9E74-79D2B5912659}"/>
    <cellStyle name="Normal 8 5 2 3 2 2 4" xfId="24741" xr:uid="{C46F5E1A-26CE-474D-839F-FF3318F2FCAC}"/>
    <cellStyle name="Normal 8 5 2 3 2 3" xfId="12076" xr:uid="{C740A5B8-56A5-4B31-BC53-A70172268F52}"/>
    <cellStyle name="Normal 8 5 2 3 2 3 2" xfId="38251" xr:uid="{35C11365-EBBD-475B-B820-7B665F7DAC0F}"/>
    <cellStyle name="Normal 8 5 2 3 2 4" xfId="28971" xr:uid="{AFAB1615-BB90-4D05-A2EF-C14DD373C375}"/>
    <cellStyle name="Normal 8 5 2 3 2 5" xfId="20524" xr:uid="{6B7C1652-6D2B-4AAB-9C83-A771CEEFBC94}"/>
    <cellStyle name="Normal 8 5 2 3 3" xfId="5699" xr:uid="{00000000-0005-0000-0000-0000281E0000}"/>
    <cellStyle name="Normal 8 5 2 3 3 2" xfId="14149" xr:uid="{CB5050E7-2D69-40A8-9FD9-D4D8F36DFF57}"/>
    <cellStyle name="Normal 8 5 2 3 3 2 2" xfId="40323" xr:uid="{2524BE52-22D2-48D0-A65C-1A16E7537412}"/>
    <cellStyle name="Normal 8 5 2 3 3 3" xfId="31044" xr:uid="{92178306-CCA9-4CD6-B5C0-8C2AEB4D60A1}"/>
    <cellStyle name="Normal 8 5 2 3 3 4" xfId="22596" xr:uid="{8DE30373-452D-4C2C-8617-7B0489EEE211}"/>
    <cellStyle name="Normal 8 5 2 3 4" xfId="9931" xr:uid="{423CC00D-9C84-4893-82CF-3A1F76AFE56E}"/>
    <cellStyle name="Normal 8 5 2 3 4 2" xfId="36106" xr:uid="{66CB4218-AA28-4388-9E96-518B8039B13E}"/>
    <cellStyle name="Normal 8 5 2 3 5" xfId="26826" xr:uid="{95F9461D-DF9B-4EA4-BE9D-16858A2C200D}"/>
    <cellStyle name="Normal 8 5 2 3 6" xfId="18379" xr:uid="{519AF0C0-E3BC-4CBC-A675-9961624F55A7}"/>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5C274129-B1B4-4818-899A-3D779A44DDB5}"/>
    <cellStyle name="Normal 8 5 2 4 2 2 2 2" xfId="42881" xr:uid="{C985E196-1DAB-481B-903A-C564F0B4E946}"/>
    <cellStyle name="Normal 8 5 2 4 2 2 3" xfId="33602" xr:uid="{2EB773E9-FB71-4997-8419-1B7459931F53}"/>
    <cellStyle name="Normal 8 5 2 4 2 2 4" xfId="25154" xr:uid="{5BFBECEC-B25D-4459-AF80-1A8439E44DFF}"/>
    <cellStyle name="Normal 8 5 2 4 2 3" xfId="12489" xr:uid="{801BE5A7-C7ED-41E4-A47D-CAEBA3836F34}"/>
    <cellStyle name="Normal 8 5 2 4 2 3 2" xfId="38664" xr:uid="{60594D37-FF2C-4B83-886B-86DB62CC8D46}"/>
    <cellStyle name="Normal 8 5 2 4 2 4" xfId="29384" xr:uid="{F2E794E1-C9C6-4569-8FB5-609F67570F0C}"/>
    <cellStyle name="Normal 8 5 2 4 2 5" xfId="20937" xr:uid="{2146FF5D-8334-4A53-A087-42B209F0B637}"/>
    <cellStyle name="Normal 8 5 2 4 3" xfId="6112" xr:uid="{00000000-0005-0000-0000-00002C1E0000}"/>
    <cellStyle name="Normal 8 5 2 4 3 2" xfId="14562" xr:uid="{3F74D75A-0E72-4AF3-9F7E-AF24D3F57459}"/>
    <cellStyle name="Normal 8 5 2 4 3 2 2" xfId="40736" xr:uid="{247A2A56-7E7C-4526-9874-8EEADA3FE55D}"/>
    <cellStyle name="Normal 8 5 2 4 3 3" xfId="31457" xr:uid="{D8E20661-7813-44E7-813F-678AFE829D39}"/>
    <cellStyle name="Normal 8 5 2 4 3 4" xfId="23009" xr:uid="{FA7317A5-D676-45FD-A798-C36F6B8EC4FA}"/>
    <cellStyle name="Normal 8 5 2 4 4" xfId="10344" xr:uid="{00A770BC-21C9-493B-9A04-2D7C644477A9}"/>
    <cellStyle name="Normal 8 5 2 4 4 2" xfId="36519" xr:uid="{496685C8-EB61-44BB-AD96-39A942025E4D}"/>
    <cellStyle name="Normal 8 5 2 4 5" xfId="27239" xr:uid="{32165884-0BE5-4E7C-8510-D06BFA993C96}"/>
    <cellStyle name="Normal 8 5 2 4 6" xfId="18792" xr:uid="{112B51AA-B85E-4577-A828-D8E0425349A0}"/>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702506FB-C269-4143-A877-278A23953EF7}"/>
    <cellStyle name="Normal 8 5 2 5 2 2 2 2" xfId="43294" xr:uid="{2BB2C1F8-451A-4C81-A895-61C958E68EF8}"/>
    <cellStyle name="Normal 8 5 2 5 2 2 3" xfId="34015" xr:uid="{F8BBC5DB-869D-4132-A775-2675C45CEB56}"/>
    <cellStyle name="Normal 8 5 2 5 2 2 4" xfId="25567" xr:uid="{487D5C41-F775-4BAC-8518-E56881F6CA6B}"/>
    <cellStyle name="Normal 8 5 2 5 2 3" xfId="12902" xr:uid="{A7EFC232-D61A-4106-A810-833FB8F03B4A}"/>
    <cellStyle name="Normal 8 5 2 5 2 3 2" xfId="39077" xr:uid="{A36D004D-1D41-4FCC-9DD0-19291CE246A1}"/>
    <cellStyle name="Normal 8 5 2 5 2 4" xfId="29797" xr:uid="{CB5151EB-2C4D-40D2-BF9F-52E59B83A243}"/>
    <cellStyle name="Normal 8 5 2 5 2 5" xfId="21350" xr:uid="{6B391D80-E304-4E9C-BC3A-E46100BD6747}"/>
    <cellStyle name="Normal 8 5 2 5 3" xfId="6525" xr:uid="{00000000-0005-0000-0000-0000301E0000}"/>
    <cellStyle name="Normal 8 5 2 5 3 2" xfId="14975" xr:uid="{8B28494D-AA74-4B8D-9006-3D0EE2CF8CFD}"/>
    <cellStyle name="Normal 8 5 2 5 3 2 2" xfId="41149" xr:uid="{5BE6E6AF-1B53-4A82-9B9A-E4B91B6008B1}"/>
    <cellStyle name="Normal 8 5 2 5 3 3" xfId="31870" xr:uid="{3A8AF6FB-063C-4A97-95D6-20C25B3AB37A}"/>
    <cellStyle name="Normal 8 5 2 5 3 4" xfId="23422" xr:uid="{A30B1008-B5FF-48D3-8F89-9AECFBC306EB}"/>
    <cellStyle name="Normal 8 5 2 5 4" xfId="10757" xr:uid="{DD8DEB00-4EC9-4AC5-B46F-42D5C2809792}"/>
    <cellStyle name="Normal 8 5 2 5 4 2" xfId="36932" xr:uid="{2BFAF663-84A7-46FA-AB5F-8A989D37DB73}"/>
    <cellStyle name="Normal 8 5 2 5 5" xfId="27652" xr:uid="{42179EF5-DAE5-4733-9396-8242D38D0B69}"/>
    <cellStyle name="Normal 8 5 2 5 6" xfId="19205" xr:uid="{E81CD3A2-F140-4BFA-8267-F38CDC31AFE2}"/>
    <cellStyle name="Normal 8 5 2 6" xfId="2655" xr:uid="{00000000-0005-0000-0000-0000311E0000}"/>
    <cellStyle name="Normal 8 5 2 6 2" xfId="6938" xr:uid="{00000000-0005-0000-0000-0000321E0000}"/>
    <cellStyle name="Normal 8 5 2 6 2 2" xfId="15388" xr:uid="{997AFBED-C2FD-4331-B6A2-4304481282CE}"/>
    <cellStyle name="Normal 8 5 2 6 2 2 2" xfId="41562" xr:uid="{94005229-0E9A-4A6A-AFA9-7EBD6C6D6FA9}"/>
    <cellStyle name="Normal 8 5 2 6 2 3" xfId="32283" xr:uid="{421C1DF5-EFF0-4D79-B040-CF62F5A3B5F4}"/>
    <cellStyle name="Normal 8 5 2 6 2 4" xfId="23835" xr:uid="{85C1F688-89D0-427F-8A02-E0698DDFF31A}"/>
    <cellStyle name="Normal 8 5 2 6 3" xfId="11170" xr:uid="{C267B0F3-1B1C-4778-9DED-5E57FE3CD550}"/>
    <cellStyle name="Normal 8 5 2 6 3 2" xfId="37345" xr:uid="{D430CED7-75CD-49CB-8E6C-9054EBACB67D}"/>
    <cellStyle name="Normal 8 5 2 6 4" xfId="28065" xr:uid="{DAE1405C-4841-4725-95AE-7304230C3B1F}"/>
    <cellStyle name="Normal 8 5 2 6 5" xfId="19618" xr:uid="{2B55F623-06D2-4F0C-B4D1-D874FB4CFBFA}"/>
    <cellStyle name="Normal 8 5 2 7" xfId="4873" xr:uid="{00000000-0005-0000-0000-0000331E0000}"/>
    <cellStyle name="Normal 8 5 2 7 2" xfId="13323" xr:uid="{54109A47-35E9-409D-A44B-63D442A4C037}"/>
    <cellStyle name="Normal 8 5 2 7 2 2" xfId="39497" xr:uid="{C25B447E-69CA-491F-BF14-39747DEE0E17}"/>
    <cellStyle name="Normal 8 5 2 7 3" xfId="30218" xr:uid="{5A240937-B136-46CD-A191-426205A27304}"/>
    <cellStyle name="Normal 8 5 2 7 4" xfId="21770" xr:uid="{08A7A6FD-9832-4FD6-B413-8934742C3886}"/>
    <cellStyle name="Normal 8 5 2 8" xfId="9105" xr:uid="{917BAFDB-84BC-4E9B-AF68-D81BB8AB093E}"/>
    <cellStyle name="Normal 8 5 2 8 2" xfId="35280" xr:uid="{F035C89A-A0B1-4A04-8FA8-D08714D926DA}"/>
    <cellStyle name="Normal 8 5 2 9" xfId="34447" xr:uid="{9FD9EC75-9857-4448-8FC2-878AD9C83458}"/>
    <cellStyle name="Normal 8 5 3" xfId="974" xr:uid="{00000000-0005-0000-0000-0000341E0000}"/>
    <cellStyle name="Normal 8 5 3 2" xfId="3208" xr:uid="{00000000-0005-0000-0000-0000351E0000}"/>
    <cellStyle name="Normal 8 5 3 2 2" xfId="7430" xr:uid="{00000000-0005-0000-0000-0000361E0000}"/>
    <cellStyle name="Normal 8 5 3 2 2 2" xfId="15880" xr:uid="{458E06DD-70FC-400E-9851-B25967EED1B2}"/>
    <cellStyle name="Normal 8 5 3 2 2 2 2" xfId="42054" xr:uid="{C9D6B444-B0A5-47C2-AD48-4E2910EA8BB1}"/>
    <cellStyle name="Normal 8 5 3 2 2 3" xfId="32775" xr:uid="{675A9EAA-09D3-4461-850B-A66D96EA993E}"/>
    <cellStyle name="Normal 8 5 3 2 2 4" xfId="24327" xr:uid="{EB739D38-04B0-4AF3-94C1-72E3C4F7B3DA}"/>
    <cellStyle name="Normal 8 5 3 2 3" xfId="11662" xr:uid="{AC55B314-3BAA-420B-9EF6-7A9FFC32FFBD}"/>
    <cellStyle name="Normal 8 5 3 2 3 2" xfId="37837" xr:uid="{65AB655D-6D63-4891-B997-5B38F8D1E773}"/>
    <cellStyle name="Normal 8 5 3 2 4" xfId="28557" xr:uid="{4AD1B797-F924-4496-8EFE-D2168D7686F2}"/>
    <cellStyle name="Normal 8 5 3 2 5" xfId="20110" xr:uid="{1EC31D02-5C72-45F3-8C7C-331716FDF302}"/>
    <cellStyle name="Normal 8 5 3 3" xfId="5285" xr:uid="{00000000-0005-0000-0000-0000371E0000}"/>
    <cellStyle name="Normal 8 5 3 3 2" xfId="13735" xr:uid="{764E7256-E9DC-4A52-A2C3-EDA237233DBF}"/>
    <cellStyle name="Normal 8 5 3 3 2 2" xfId="39909" xr:uid="{52D061DA-70B2-4BB6-A537-7DF22B49DA4B}"/>
    <cellStyle name="Normal 8 5 3 3 3" xfId="30630" xr:uid="{7032D944-58D7-49AA-B7B1-873895267036}"/>
    <cellStyle name="Normal 8 5 3 3 4" xfId="22182" xr:uid="{2C240F3C-ED55-494D-8970-9AD32CB551BC}"/>
    <cellStyle name="Normal 8 5 3 4" xfId="9517" xr:uid="{AD82DA15-FEC1-454F-9273-ACB9FA2572E2}"/>
    <cellStyle name="Normal 8 5 3 4 2" xfId="35692" xr:uid="{EEA8981F-6362-436C-B029-C3D032056920}"/>
    <cellStyle name="Normal 8 5 3 5" xfId="34864" xr:uid="{85214E46-6674-4DC2-980C-024EC653EB75}"/>
    <cellStyle name="Normal 8 5 3 6" xfId="26412" xr:uid="{65A9FFF7-5E09-4D2C-A11E-42D195BDE134}"/>
    <cellStyle name="Normal 8 5 3 7" xfId="17965" xr:uid="{5D4839B1-7ADD-438D-A33A-5B8690538251}"/>
    <cellStyle name="Normal 8 5 4" xfId="1391" xr:uid="{00000000-0005-0000-0000-0000381E0000}"/>
    <cellStyle name="Normal 8 5 4 2" xfId="3621" xr:uid="{00000000-0005-0000-0000-0000391E0000}"/>
    <cellStyle name="Normal 8 5 4 2 2" xfId="7843" xr:uid="{00000000-0005-0000-0000-00003A1E0000}"/>
    <cellStyle name="Normal 8 5 4 2 2 2" xfId="16293" xr:uid="{21BAA911-2B34-4766-8B7E-5D017B049E86}"/>
    <cellStyle name="Normal 8 5 4 2 2 2 2" xfId="42467" xr:uid="{DDEA0891-B586-40D5-80EA-C1D0B9B1B299}"/>
    <cellStyle name="Normal 8 5 4 2 2 3" xfId="33188" xr:uid="{C8456A97-61A9-43B5-B1F1-0176A3028F8C}"/>
    <cellStyle name="Normal 8 5 4 2 2 4" xfId="24740" xr:uid="{1CDCC990-6461-4FF8-9970-817E31DAE1E9}"/>
    <cellStyle name="Normal 8 5 4 2 3" xfId="12075" xr:uid="{76251917-81EA-4573-B8D5-04E867CC65E0}"/>
    <cellStyle name="Normal 8 5 4 2 3 2" xfId="38250" xr:uid="{6012FD83-F69E-4376-9B56-C567F3790E3E}"/>
    <cellStyle name="Normal 8 5 4 2 4" xfId="28970" xr:uid="{28C5E278-F2E3-4E0E-B010-8BCD9DE68EE0}"/>
    <cellStyle name="Normal 8 5 4 2 5" xfId="20523" xr:uid="{AA6A9255-C4BA-442E-A28F-5A86FC6D6F44}"/>
    <cellStyle name="Normal 8 5 4 3" xfId="5698" xr:uid="{00000000-0005-0000-0000-00003B1E0000}"/>
    <cellStyle name="Normal 8 5 4 3 2" xfId="14148" xr:uid="{A2EF0831-5049-429D-AE6F-10CE77E2180D}"/>
    <cellStyle name="Normal 8 5 4 3 2 2" xfId="40322" xr:uid="{8B97214F-B902-4F63-9595-B0230F37B010}"/>
    <cellStyle name="Normal 8 5 4 3 3" xfId="31043" xr:uid="{C16B69BD-D09F-4081-8C8D-6D1B0E00A2D9}"/>
    <cellStyle name="Normal 8 5 4 3 4" xfId="22595" xr:uid="{7A96EE0E-F19F-4558-A86F-07FDF8A58492}"/>
    <cellStyle name="Normal 8 5 4 4" xfId="9930" xr:uid="{2F341DE4-91E4-45C5-884B-5E4103D40C5C}"/>
    <cellStyle name="Normal 8 5 4 4 2" xfId="36105" xr:uid="{81F40E86-FC62-4D53-94BF-CAD362001308}"/>
    <cellStyle name="Normal 8 5 4 5" xfId="26825" xr:uid="{D584584F-7B34-4478-A915-39B86B817B0B}"/>
    <cellStyle name="Normal 8 5 4 6" xfId="18378" xr:uid="{76CC1DCC-ED63-4E67-ACCF-75E1C9F563BD}"/>
    <cellStyle name="Normal 8 5 5" xfId="1804" xr:uid="{00000000-0005-0000-0000-00003C1E0000}"/>
    <cellStyle name="Normal 8 5 5 2" xfId="4034" xr:uid="{00000000-0005-0000-0000-00003D1E0000}"/>
    <cellStyle name="Normal 8 5 5 2 2" xfId="8256" xr:uid="{00000000-0005-0000-0000-00003E1E0000}"/>
    <cellStyle name="Normal 8 5 5 2 2 2" xfId="16706" xr:uid="{70CD8F60-027B-423F-9B77-A8389BE26311}"/>
    <cellStyle name="Normal 8 5 5 2 2 2 2" xfId="42880" xr:uid="{3717D792-5385-42D3-BF52-2430F4C22264}"/>
    <cellStyle name="Normal 8 5 5 2 2 3" xfId="33601" xr:uid="{1A7F190E-784E-466F-83A7-34FC3277923F}"/>
    <cellStyle name="Normal 8 5 5 2 2 4" xfId="25153" xr:uid="{5BF8DD17-FFB7-4730-95DD-445FEC7C6C80}"/>
    <cellStyle name="Normal 8 5 5 2 3" xfId="12488" xr:uid="{9B14E517-C9DE-4FD1-B11D-741273D8B8C7}"/>
    <cellStyle name="Normal 8 5 5 2 3 2" xfId="38663" xr:uid="{A46AA62E-CCF9-4CF8-91FB-9FAC10506B43}"/>
    <cellStyle name="Normal 8 5 5 2 4" xfId="29383" xr:uid="{78291A7F-DF8E-4679-9142-7EB167EC8524}"/>
    <cellStyle name="Normal 8 5 5 2 5" xfId="20936" xr:uid="{07D019D9-9B62-47E6-A16F-E9F7D1551B94}"/>
    <cellStyle name="Normal 8 5 5 3" xfId="6111" xr:uid="{00000000-0005-0000-0000-00003F1E0000}"/>
    <cellStyle name="Normal 8 5 5 3 2" xfId="14561" xr:uid="{98C8988C-7E89-4F07-A5BF-B36D7BAF024B}"/>
    <cellStyle name="Normal 8 5 5 3 2 2" xfId="40735" xr:uid="{D66036FA-D9E7-43B6-9B7F-3A73227F8755}"/>
    <cellStyle name="Normal 8 5 5 3 3" xfId="31456" xr:uid="{E3E4DD25-A37F-40D3-9401-69EA3DC735C4}"/>
    <cellStyle name="Normal 8 5 5 3 4" xfId="23008" xr:uid="{5F577FA3-8D0C-4B6F-945D-5160EAB0EE0E}"/>
    <cellStyle name="Normal 8 5 5 4" xfId="10343" xr:uid="{5744A850-0E85-495E-97ED-F367ED30DC78}"/>
    <cellStyle name="Normal 8 5 5 4 2" xfId="36518" xr:uid="{2802BD85-553C-4A82-A2C2-E3475C2070E4}"/>
    <cellStyle name="Normal 8 5 5 5" xfId="27238" xr:uid="{17B372F7-805B-469D-A1BC-9350C59E0DE1}"/>
    <cellStyle name="Normal 8 5 5 6" xfId="18791" xr:uid="{901C9FD3-1F88-4F5F-837D-226FB1D47885}"/>
    <cellStyle name="Normal 8 5 6" xfId="2218" xr:uid="{00000000-0005-0000-0000-0000401E0000}"/>
    <cellStyle name="Normal 8 5 6 2" xfId="4447" xr:uid="{00000000-0005-0000-0000-0000411E0000}"/>
    <cellStyle name="Normal 8 5 6 2 2" xfId="8669" xr:uid="{00000000-0005-0000-0000-0000421E0000}"/>
    <cellStyle name="Normal 8 5 6 2 2 2" xfId="17119" xr:uid="{EE3E4106-2CA7-47C3-AFEC-B1CD2BD69214}"/>
    <cellStyle name="Normal 8 5 6 2 2 2 2" xfId="43293" xr:uid="{AAC0587E-7988-4A06-84AE-81D6202F5C17}"/>
    <cellStyle name="Normal 8 5 6 2 2 3" xfId="34014" xr:uid="{B6A286A8-7A4B-4E9E-82A1-3AD711942A08}"/>
    <cellStyle name="Normal 8 5 6 2 2 4" xfId="25566" xr:uid="{2A5509E1-B821-461D-87B0-23A71A042804}"/>
    <cellStyle name="Normal 8 5 6 2 3" xfId="12901" xr:uid="{6C5ADFCD-E7E7-45CA-8E08-BA36CFDD4402}"/>
    <cellStyle name="Normal 8 5 6 2 3 2" xfId="39076" xr:uid="{642BEE34-EECD-486E-AF6C-F19E2B7373CA}"/>
    <cellStyle name="Normal 8 5 6 2 4" xfId="29796" xr:uid="{E2FE6B4E-19A5-4F8F-9272-26335CD3F6A1}"/>
    <cellStyle name="Normal 8 5 6 2 5" xfId="21349" xr:uid="{4DAEBD19-6D13-48D2-AD4B-6566DD517D7F}"/>
    <cellStyle name="Normal 8 5 6 3" xfId="6524" xr:uid="{00000000-0005-0000-0000-0000431E0000}"/>
    <cellStyle name="Normal 8 5 6 3 2" xfId="14974" xr:uid="{DA19606A-3EB5-454B-A980-D433D260D7E4}"/>
    <cellStyle name="Normal 8 5 6 3 2 2" xfId="41148" xr:uid="{DEC0B61C-FFD2-4D9E-A75C-383CB37916BD}"/>
    <cellStyle name="Normal 8 5 6 3 3" xfId="31869" xr:uid="{5F2A47F5-1E64-4730-A1F2-2407A017E610}"/>
    <cellStyle name="Normal 8 5 6 3 4" xfId="23421" xr:uid="{DEC0241A-A981-4304-AFE8-DC81EAAC5A0D}"/>
    <cellStyle name="Normal 8 5 6 4" xfId="10756" xr:uid="{AB83276E-BD65-4495-A244-897DEACD5FAA}"/>
    <cellStyle name="Normal 8 5 6 4 2" xfId="36931" xr:uid="{E0842B55-9EC6-443C-BE36-84EC637AA52F}"/>
    <cellStyle name="Normal 8 5 6 5" xfId="27651" xr:uid="{2C2A92EF-9580-47E3-B4DC-10ADD3009427}"/>
    <cellStyle name="Normal 8 5 6 6" xfId="19204" xr:uid="{5A05707B-ED33-4F11-9938-BDA6420C1F2C}"/>
    <cellStyle name="Normal 8 5 7" xfId="2654" xr:uid="{00000000-0005-0000-0000-0000441E0000}"/>
    <cellStyle name="Normal 8 5 7 2" xfId="6937" xr:uid="{00000000-0005-0000-0000-0000451E0000}"/>
    <cellStyle name="Normal 8 5 7 2 2" xfId="15387" xr:uid="{FCF2B909-2CD5-4F73-A736-D39AB7E3DCFE}"/>
    <cellStyle name="Normal 8 5 7 2 2 2" xfId="41561" xr:uid="{B18AC1E6-D817-4BB0-9BCA-C7D37390C210}"/>
    <cellStyle name="Normal 8 5 7 2 3" xfId="32282" xr:uid="{83C97D5B-3DB0-430F-84F2-EAEB3289762D}"/>
    <cellStyle name="Normal 8 5 7 2 4" xfId="23834" xr:uid="{C98AAB39-C7BF-46E3-985F-5B6DAC1BF707}"/>
    <cellStyle name="Normal 8 5 7 3" xfId="11169" xr:uid="{AD497413-1B1F-4410-B4B1-ED180A610079}"/>
    <cellStyle name="Normal 8 5 7 3 2" xfId="37344" xr:uid="{382C1FD9-B89E-44A0-8A73-906A25158396}"/>
    <cellStyle name="Normal 8 5 7 4" xfId="28064" xr:uid="{F4BF34B0-756B-4E66-8B0F-8FC4520E314E}"/>
    <cellStyle name="Normal 8 5 7 5" xfId="19617" xr:uid="{16D087D3-BC9A-40C2-A7BF-E37E3484FD5A}"/>
    <cellStyle name="Normal 8 5 8" xfId="4872" xr:uid="{00000000-0005-0000-0000-0000461E0000}"/>
    <cellStyle name="Normal 8 5 8 2" xfId="13322" xr:uid="{4D9C1598-E010-481D-AC55-91574D3929D2}"/>
    <cellStyle name="Normal 8 5 8 2 2" xfId="39496" xr:uid="{AAADB2BC-44DD-4B73-A0F0-4ED639ACE3CD}"/>
    <cellStyle name="Normal 8 5 8 3" xfId="30217" xr:uid="{436D5DA2-960D-44D4-AF31-B4C038A2F71E}"/>
    <cellStyle name="Normal 8 5 8 4" xfId="21769" xr:uid="{9169CCA2-1352-41A3-9311-FABCBBFA76C5}"/>
    <cellStyle name="Normal 8 5 9" xfId="9104" xr:uid="{E6FDAE84-C609-450C-8C3A-05EC8B645962}"/>
    <cellStyle name="Normal 8 5 9 2" xfId="35279" xr:uid="{C91B1781-D30A-4B8B-B75D-5F745BDB78CB}"/>
    <cellStyle name="Normal 8 6" xfId="509" xr:uid="{00000000-0005-0000-0000-0000471E0000}"/>
    <cellStyle name="Normal 8 6 10" xfId="26001" xr:uid="{418E7643-A4C6-4ED8-8F4B-E55DC9D1B2F6}"/>
    <cellStyle name="Normal 8 6 11" xfId="17554" xr:uid="{D3BE21CD-4E1B-4483-AE29-9ECB3F535C6C}"/>
    <cellStyle name="Normal 8 6 2" xfId="976" xr:uid="{00000000-0005-0000-0000-0000481E0000}"/>
    <cellStyle name="Normal 8 6 2 2" xfId="3210" xr:uid="{00000000-0005-0000-0000-0000491E0000}"/>
    <cellStyle name="Normal 8 6 2 2 2" xfId="7432" xr:uid="{00000000-0005-0000-0000-00004A1E0000}"/>
    <cellStyle name="Normal 8 6 2 2 2 2" xfId="15882" xr:uid="{11ADC293-A62A-4E68-8E54-1D2E5E031DE9}"/>
    <cellStyle name="Normal 8 6 2 2 2 2 2" xfId="42056" xr:uid="{01659595-38F3-4FCA-88AE-85C9B3115405}"/>
    <cellStyle name="Normal 8 6 2 2 2 3" xfId="32777" xr:uid="{9B438465-3044-4CC8-A1D1-5156A7F00EF0}"/>
    <cellStyle name="Normal 8 6 2 2 2 4" xfId="24329" xr:uid="{030AF45E-9B7C-429A-8152-8341EEAA8E9F}"/>
    <cellStyle name="Normal 8 6 2 2 3" xfId="11664" xr:uid="{8B12FABB-F6C3-4458-9EE1-EAB3E53F20AF}"/>
    <cellStyle name="Normal 8 6 2 2 3 2" xfId="37839" xr:uid="{42C07A3B-B413-40D2-A142-7C8B084B7BDD}"/>
    <cellStyle name="Normal 8 6 2 2 4" xfId="28559" xr:uid="{A9D3DEAC-8D7E-46AE-BFED-7DD63D1E6C8B}"/>
    <cellStyle name="Normal 8 6 2 2 5" xfId="20112" xr:uid="{BEADC8D4-B8FA-460D-85E4-DD0498AE5F4C}"/>
    <cellStyle name="Normal 8 6 2 3" xfId="5287" xr:uid="{00000000-0005-0000-0000-00004B1E0000}"/>
    <cellStyle name="Normal 8 6 2 3 2" xfId="13737" xr:uid="{AD410449-FF5A-4AF8-A5B5-2A4FAFF81A31}"/>
    <cellStyle name="Normal 8 6 2 3 2 2" xfId="39911" xr:uid="{30FBE4CF-831B-4D44-A45E-516F22019BD6}"/>
    <cellStyle name="Normal 8 6 2 3 3" xfId="30632" xr:uid="{589D97BF-7ED4-400A-9290-13E56949A565}"/>
    <cellStyle name="Normal 8 6 2 3 4" xfId="22184" xr:uid="{BE5D3640-EDDE-4025-9533-FBB8E1891AEF}"/>
    <cellStyle name="Normal 8 6 2 4" xfId="9519" xr:uid="{31EA642F-B209-4428-9994-90C1EA50461D}"/>
    <cellStyle name="Normal 8 6 2 4 2" xfId="35694" xr:uid="{95485045-02B8-44F9-8571-0ED2CB396700}"/>
    <cellStyle name="Normal 8 6 2 5" xfId="34866" xr:uid="{E9B16C87-8C6C-4E4E-A9DF-ED295C96B512}"/>
    <cellStyle name="Normal 8 6 2 6" xfId="26414" xr:uid="{3C4DAA92-99F1-42A1-9956-1AB280515E54}"/>
    <cellStyle name="Normal 8 6 2 7" xfId="17967" xr:uid="{4B44CDD4-B8EB-4F02-B24A-D8A247DD80B0}"/>
    <cellStyle name="Normal 8 6 3" xfId="1393" xr:uid="{00000000-0005-0000-0000-00004C1E0000}"/>
    <cellStyle name="Normal 8 6 3 2" xfId="3623" xr:uid="{00000000-0005-0000-0000-00004D1E0000}"/>
    <cellStyle name="Normal 8 6 3 2 2" xfId="7845" xr:uid="{00000000-0005-0000-0000-00004E1E0000}"/>
    <cellStyle name="Normal 8 6 3 2 2 2" xfId="16295" xr:uid="{CFAEFC1B-A091-453B-95E1-60F124869547}"/>
    <cellStyle name="Normal 8 6 3 2 2 2 2" xfId="42469" xr:uid="{04F2EB72-B775-4EEB-A760-3C4661D8F0ED}"/>
    <cellStyle name="Normal 8 6 3 2 2 3" xfId="33190" xr:uid="{019DF099-DB5D-40DB-AD7A-CCBD6D5BFC3D}"/>
    <cellStyle name="Normal 8 6 3 2 2 4" xfId="24742" xr:uid="{907FCBBC-79D5-4E56-99E8-FB9B80ACC712}"/>
    <cellStyle name="Normal 8 6 3 2 3" xfId="12077" xr:uid="{6909EDC0-E88E-4B51-9D4F-216B8FFE3018}"/>
    <cellStyle name="Normal 8 6 3 2 3 2" xfId="38252" xr:uid="{7B2E7693-63AD-4233-9D5C-F5CB0AD3EBC3}"/>
    <cellStyle name="Normal 8 6 3 2 4" xfId="28972" xr:uid="{8557258A-0488-4C6E-A1DC-8F5497C6E192}"/>
    <cellStyle name="Normal 8 6 3 2 5" xfId="20525" xr:uid="{6C77EC71-84AD-44E2-A0F4-CF9875DE9FB3}"/>
    <cellStyle name="Normal 8 6 3 3" xfId="5700" xr:uid="{00000000-0005-0000-0000-00004F1E0000}"/>
    <cellStyle name="Normal 8 6 3 3 2" xfId="14150" xr:uid="{EE355701-C189-4FEA-9B41-183CC32F3850}"/>
    <cellStyle name="Normal 8 6 3 3 2 2" xfId="40324" xr:uid="{81CF92DE-4948-4E3A-A058-FC9D37349322}"/>
    <cellStyle name="Normal 8 6 3 3 3" xfId="31045" xr:uid="{42AC9530-40B8-4B7D-B9C6-60981622CC02}"/>
    <cellStyle name="Normal 8 6 3 3 4" xfId="22597" xr:uid="{BD8915DC-CFE4-46FB-B20E-57B86D4179DA}"/>
    <cellStyle name="Normal 8 6 3 4" xfId="9932" xr:uid="{67DD52F7-6512-46A8-9BF1-2C2E41940BED}"/>
    <cellStyle name="Normal 8 6 3 4 2" xfId="36107" xr:uid="{69DD0702-4A36-41BA-82C5-3C9E7511C346}"/>
    <cellStyle name="Normal 8 6 3 5" xfId="26827" xr:uid="{DAF5CFFF-AC69-47CF-84E8-E69D3761401E}"/>
    <cellStyle name="Normal 8 6 3 6" xfId="18380" xr:uid="{EDE9E4DE-7815-46BA-9C88-01C3BC693C13}"/>
    <cellStyle name="Normal 8 6 4" xfId="1806" xr:uid="{00000000-0005-0000-0000-0000501E0000}"/>
    <cellStyle name="Normal 8 6 4 2" xfId="4036" xr:uid="{00000000-0005-0000-0000-0000511E0000}"/>
    <cellStyle name="Normal 8 6 4 2 2" xfId="8258" xr:uid="{00000000-0005-0000-0000-0000521E0000}"/>
    <cellStyle name="Normal 8 6 4 2 2 2" xfId="16708" xr:uid="{144E3B46-7CC0-4AD5-A471-D137D33AE083}"/>
    <cellStyle name="Normal 8 6 4 2 2 2 2" xfId="42882" xr:uid="{26545BF9-2FCC-4039-B234-410BCDCBCA2C}"/>
    <cellStyle name="Normal 8 6 4 2 2 3" xfId="33603" xr:uid="{E2D42FC5-5D30-4E55-9008-D390C8E6AAD0}"/>
    <cellStyle name="Normal 8 6 4 2 2 4" xfId="25155" xr:uid="{FE4CE148-6450-44F2-9846-52052469E291}"/>
    <cellStyle name="Normal 8 6 4 2 3" xfId="12490" xr:uid="{6B741409-9FA9-4DFC-8A1A-58B1AB64509A}"/>
    <cellStyle name="Normal 8 6 4 2 3 2" xfId="38665" xr:uid="{A1B4796D-5C2D-4020-8939-FE827E8E7392}"/>
    <cellStyle name="Normal 8 6 4 2 4" xfId="29385" xr:uid="{0DC58C2D-3408-400C-8E6B-8258958C229D}"/>
    <cellStyle name="Normal 8 6 4 2 5" xfId="20938" xr:uid="{66AA2A96-894B-46E6-8AE2-09115C5A3C97}"/>
    <cellStyle name="Normal 8 6 4 3" xfId="6113" xr:uid="{00000000-0005-0000-0000-0000531E0000}"/>
    <cellStyle name="Normal 8 6 4 3 2" xfId="14563" xr:uid="{C05B8DD0-3696-499F-A52A-8EADB8B3E759}"/>
    <cellStyle name="Normal 8 6 4 3 2 2" xfId="40737" xr:uid="{0D3661E3-4ED8-45AD-94C1-EFFE6F30B70D}"/>
    <cellStyle name="Normal 8 6 4 3 3" xfId="31458" xr:uid="{CC088E43-F878-4E44-B603-4C5BAA061316}"/>
    <cellStyle name="Normal 8 6 4 3 4" xfId="23010" xr:uid="{FA45AABC-91F6-4E25-B61A-3EBDCB2FFED4}"/>
    <cellStyle name="Normal 8 6 4 4" xfId="10345" xr:uid="{3D599393-9D27-46CB-8694-D75782F356FB}"/>
    <cellStyle name="Normal 8 6 4 4 2" xfId="36520" xr:uid="{042E5AB1-9776-43C8-8DA3-939CF2D21072}"/>
    <cellStyle name="Normal 8 6 4 5" xfId="27240" xr:uid="{A3F790CD-1BD4-4B18-A84D-A319896FC437}"/>
    <cellStyle name="Normal 8 6 4 6" xfId="18793" xr:uid="{2DC1FAB4-13E1-4695-9714-3D9876E08430}"/>
    <cellStyle name="Normal 8 6 5" xfId="2220" xr:uid="{00000000-0005-0000-0000-0000541E0000}"/>
    <cellStyle name="Normal 8 6 5 2" xfId="4449" xr:uid="{00000000-0005-0000-0000-0000551E0000}"/>
    <cellStyle name="Normal 8 6 5 2 2" xfId="8671" xr:uid="{00000000-0005-0000-0000-0000561E0000}"/>
    <cellStyle name="Normal 8 6 5 2 2 2" xfId="17121" xr:uid="{082BCC3C-E9AC-4E97-B1E3-59413D881A2F}"/>
    <cellStyle name="Normal 8 6 5 2 2 2 2" xfId="43295" xr:uid="{FAAACC1A-A75C-4958-B3B1-A0E746ABF9C4}"/>
    <cellStyle name="Normal 8 6 5 2 2 3" xfId="34016" xr:uid="{4CECED0A-F5BA-4D7A-9F8B-C6D92AABE6E2}"/>
    <cellStyle name="Normal 8 6 5 2 2 4" xfId="25568" xr:uid="{A4E98302-8048-4A3F-AE60-AEE50717BA81}"/>
    <cellStyle name="Normal 8 6 5 2 3" xfId="12903" xr:uid="{DAF47454-29D7-4DEE-80BF-D6AB1B4FF82A}"/>
    <cellStyle name="Normal 8 6 5 2 3 2" xfId="39078" xr:uid="{931312AF-5CDB-40B1-BCFB-1D46EBB96768}"/>
    <cellStyle name="Normal 8 6 5 2 4" xfId="29798" xr:uid="{695DF1AC-0AF1-4047-A81D-6052A6674FCB}"/>
    <cellStyle name="Normal 8 6 5 2 5" xfId="21351" xr:uid="{E7474244-9B91-46A5-A3F9-54E4F89631EC}"/>
    <cellStyle name="Normal 8 6 5 3" xfId="6526" xr:uid="{00000000-0005-0000-0000-0000571E0000}"/>
    <cellStyle name="Normal 8 6 5 3 2" xfId="14976" xr:uid="{848D3C63-DCB3-402E-A2B0-33462A29510B}"/>
    <cellStyle name="Normal 8 6 5 3 2 2" xfId="41150" xr:uid="{29EA66DA-ED10-4D6B-AB89-45667996934A}"/>
    <cellStyle name="Normal 8 6 5 3 3" xfId="31871" xr:uid="{12D0963C-7E7C-4DF1-8108-B5519E884304}"/>
    <cellStyle name="Normal 8 6 5 3 4" xfId="23423" xr:uid="{0E4A7760-654B-4B9D-A44E-51F3C46FB374}"/>
    <cellStyle name="Normal 8 6 5 4" xfId="10758" xr:uid="{34D71CD2-BFC2-4C47-937D-0E80952A05CC}"/>
    <cellStyle name="Normal 8 6 5 4 2" xfId="36933" xr:uid="{6F39605A-6DA7-4271-AB27-67C99B10380C}"/>
    <cellStyle name="Normal 8 6 5 5" xfId="27653" xr:uid="{29FF7FA5-B765-4C9E-B9D7-1771456BA5CB}"/>
    <cellStyle name="Normal 8 6 5 6" xfId="19206" xr:uid="{35764CBF-F624-4922-88B4-0D79E40DE27C}"/>
    <cellStyle name="Normal 8 6 6" xfId="2656" xr:uid="{00000000-0005-0000-0000-0000581E0000}"/>
    <cellStyle name="Normal 8 6 6 2" xfId="6939" xr:uid="{00000000-0005-0000-0000-0000591E0000}"/>
    <cellStyle name="Normal 8 6 6 2 2" xfId="15389" xr:uid="{18B61E74-9C22-455F-B9ED-9E043581A3EA}"/>
    <cellStyle name="Normal 8 6 6 2 2 2" xfId="41563" xr:uid="{D05A0CB9-7CE7-4DB7-824E-246E433732F4}"/>
    <cellStyle name="Normal 8 6 6 2 3" xfId="32284" xr:uid="{ED2AF909-85B3-434A-A3C7-8141CB6F754B}"/>
    <cellStyle name="Normal 8 6 6 2 4" xfId="23836" xr:uid="{901409BE-EFD9-4AF6-B3F2-0F4386C0D1E1}"/>
    <cellStyle name="Normal 8 6 6 3" xfId="11171" xr:uid="{81B05603-5868-4C41-9DDC-16AE7E9E3C8A}"/>
    <cellStyle name="Normal 8 6 6 3 2" xfId="37346" xr:uid="{F21F0D9C-9B1A-4571-A371-F08C26FB5849}"/>
    <cellStyle name="Normal 8 6 6 4" xfId="28066" xr:uid="{40B3326F-19FD-4046-8D05-123D347399DF}"/>
    <cellStyle name="Normal 8 6 6 5" xfId="19619" xr:uid="{1C83507C-2997-42FF-B2F4-ED6699E0EFC7}"/>
    <cellStyle name="Normal 8 6 7" xfId="4874" xr:uid="{00000000-0005-0000-0000-00005A1E0000}"/>
    <cellStyle name="Normal 8 6 7 2" xfId="13324" xr:uid="{1B067C17-E308-4F6F-8FC9-029029ACB8BD}"/>
    <cellStyle name="Normal 8 6 7 2 2" xfId="39498" xr:uid="{09BD8053-2D44-41B5-A469-FA248649DA11}"/>
    <cellStyle name="Normal 8 6 7 3" xfId="30219" xr:uid="{773DE179-C7BE-47A2-8F7C-F7945A4CA034}"/>
    <cellStyle name="Normal 8 6 7 4" xfId="21771" xr:uid="{F981FBB5-6ED5-492D-BE6C-0C69B5EC2FA5}"/>
    <cellStyle name="Normal 8 6 8" xfId="9106" xr:uid="{B40778B9-E5FC-4D5C-A24C-A1B29033EFCC}"/>
    <cellStyle name="Normal 8 6 8 2" xfId="35281" xr:uid="{7175E004-412E-4FFE-B796-F51AF589D1C4}"/>
    <cellStyle name="Normal 8 6 9" xfId="34448" xr:uid="{D79DB414-F561-4371-8DD7-DFBC4C02DA91}"/>
    <cellStyle name="Normal 8 7" xfId="945" xr:uid="{00000000-0005-0000-0000-00005B1E0000}"/>
    <cellStyle name="Normal 8 7 2" xfId="3179" xr:uid="{00000000-0005-0000-0000-00005C1E0000}"/>
    <cellStyle name="Normal 8 7 2 2" xfId="7401" xr:uid="{00000000-0005-0000-0000-00005D1E0000}"/>
    <cellStyle name="Normal 8 7 2 2 2" xfId="15851" xr:uid="{490A0E9E-4D27-4D18-872E-C221CB610751}"/>
    <cellStyle name="Normal 8 7 2 2 2 2" xfId="42025" xr:uid="{E71BFC22-A92D-40CA-949F-0CB28C32D2D4}"/>
    <cellStyle name="Normal 8 7 2 2 3" xfId="32746" xr:uid="{629856D3-FDA6-49E4-8643-A1B80E76E9D1}"/>
    <cellStyle name="Normal 8 7 2 2 4" xfId="24298" xr:uid="{3AAC63A2-6F85-4223-A66F-379D6910E9E0}"/>
    <cellStyle name="Normal 8 7 2 3" xfId="11633" xr:uid="{8D02D1A8-EAEC-45D9-89F1-068C10D66BD0}"/>
    <cellStyle name="Normal 8 7 2 3 2" xfId="37808" xr:uid="{47D24108-D86F-4343-837D-3EFC046E740F}"/>
    <cellStyle name="Normal 8 7 2 4" xfId="28528" xr:uid="{F6A6A746-CE00-4F2E-B4BD-21FC3F900303}"/>
    <cellStyle name="Normal 8 7 2 5" xfId="20081" xr:uid="{D5A81140-63BA-4ABB-BB31-B6CA4673187D}"/>
    <cellStyle name="Normal 8 7 3" xfId="5256" xr:uid="{00000000-0005-0000-0000-00005E1E0000}"/>
    <cellStyle name="Normal 8 7 3 2" xfId="13706" xr:uid="{CE2AAE10-CA45-4406-8DB5-10B3947ADAF8}"/>
    <cellStyle name="Normal 8 7 3 2 2" xfId="39880" xr:uid="{BD9A869C-030F-43F2-9AA1-F3645D204CB1}"/>
    <cellStyle name="Normal 8 7 3 3" xfId="30601" xr:uid="{758F87DE-C069-4438-BDA5-866C5E8EC3F1}"/>
    <cellStyle name="Normal 8 7 3 4" xfId="22153" xr:uid="{9EFB1337-5AB7-4530-B0FA-2FB95BF55FB9}"/>
    <cellStyle name="Normal 8 7 4" xfId="9488" xr:uid="{59DAEF06-DD96-4E24-87E4-AF50139A9E50}"/>
    <cellStyle name="Normal 8 7 4 2" xfId="35663" xr:uid="{E3B50BA8-FE17-456B-A365-55FF34649D88}"/>
    <cellStyle name="Normal 8 7 5" xfId="34835" xr:uid="{BC6845F4-B7A7-4C83-9707-3239230C2999}"/>
    <cellStyle name="Normal 8 7 6" xfId="26383" xr:uid="{3D453FF7-5929-4CCE-A465-2D476F4B2425}"/>
    <cellStyle name="Normal 8 7 7" xfId="17936" xr:uid="{50DA82E3-3F5C-4848-B618-61F877D3E4DC}"/>
    <cellStyle name="Normal 8 8" xfId="1362" xr:uid="{00000000-0005-0000-0000-00005F1E0000}"/>
    <cellStyle name="Normal 8 8 2" xfId="3592" xr:uid="{00000000-0005-0000-0000-0000601E0000}"/>
    <cellStyle name="Normal 8 8 2 2" xfId="7814" xr:uid="{00000000-0005-0000-0000-0000611E0000}"/>
    <cellStyle name="Normal 8 8 2 2 2" xfId="16264" xr:uid="{A31E69B0-021F-483B-BD07-93237C210749}"/>
    <cellStyle name="Normal 8 8 2 2 2 2" xfId="42438" xr:uid="{30872112-530E-4784-A480-A982626C5AB2}"/>
    <cellStyle name="Normal 8 8 2 2 3" xfId="33159" xr:uid="{5C79D013-712A-4DCC-8EC4-9605507E47D7}"/>
    <cellStyle name="Normal 8 8 2 2 4" xfId="24711" xr:uid="{86BB43B4-5488-4135-80FA-4BD20E4587DB}"/>
    <cellStyle name="Normal 8 8 2 3" xfId="12046" xr:uid="{94001E08-B434-4E02-B049-2B02D9F7CA1A}"/>
    <cellStyle name="Normal 8 8 2 3 2" xfId="38221" xr:uid="{E9B9FEA8-0431-4703-A8DF-34FD80E32CCD}"/>
    <cellStyle name="Normal 8 8 2 4" xfId="28941" xr:uid="{0DE8F92E-AE3B-42FD-A200-0A0ACDF73DC1}"/>
    <cellStyle name="Normal 8 8 2 5" xfId="20494" xr:uid="{E529DC57-D4C5-4018-A68F-106657B4ACEA}"/>
    <cellStyle name="Normal 8 8 3" xfId="5669" xr:uid="{00000000-0005-0000-0000-0000621E0000}"/>
    <cellStyle name="Normal 8 8 3 2" xfId="14119" xr:uid="{70D2A5D0-7222-4346-AE54-2714AC97D451}"/>
    <cellStyle name="Normal 8 8 3 2 2" xfId="40293" xr:uid="{4B15E072-A216-4AE8-95A0-97106AD58902}"/>
    <cellStyle name="Normal 8 8 3 3" xfId="31014" xr:uid="{8102B52C-6A14-447E-BE2B-044ED76985AF}"/>
    <cellStyle name="Normal 8 8 3 4" xfId="22566" xr:uid="{3AF8DC9E-3E6D-4AD8-9F1A-F14A16B7ECA1}"/>
    <cellStyle name="Normal 8 8 4" xfId="9901" xr:uid="{E985E4E2-DCB5-4EB0-9A32-A831C8AAFF6E}"/>
    <cellStyle name="Normal 8 8 4 2" xfId="36076" xr:uid="{A27A1B7A-C29B-4033-9374-3E955D23E578}"/>
    <cellStyle name="Normal 8 8 5" xfId="26796" xr:uid="{1D987139-163D-405A-81A8-FEF29B363F3F}"/>
    <cellStyle name="Normal 8 8 6" xfId="18349" xr:uid="{32156121-6264-4603-966C-683D5C3374B8}"/>
    <cellStyle name="Normal 8 9" xfId="1775" xr:uid="{00000000-0005-0000-0000-0000631E0000}"/>
    <cellStyle name="Normal 8 9 2" xfId="4005" xr:uid="{00000000-0005-0000-0000-0000641E0000}"/>
    <cellStyle name="Normal 8 9 2 2" xfId="8227" xr:uid="{00000000-0005-0000-0000-0000651E0000}"/>
    <cellStyle name="Normal 8 9 2 2 2" xfId="16677" xr:uid="{9EDB2244-A288-403A-8A34-27CE01BBF4B0}"/>
    <cellStyle name="Normal 8 9 2 2 2 2" xfId="42851" xr:uid="{8ECAB419-FAF8-4ABB-9D96-36E4AD6B8723}"/>
    <cellStyle name="Normal 8 9 2 2 3" xfId="33572" xr:uid="{465B4D94-C683-4F14-977E-4F33D474ABDE}"/>
    <cellStyle name="Normal 8 9 2 2 4" xfId="25124" xr:uid="{B1196357-F042-49D1-A8DA-BBF044FFC344}"/>
    <cellStyle name="Normal 8 9 2 3" xfId="12459" xr:uid="{4681F735-C864-4252-882A-7D926E70DB0B}"/>
    <cellStyle name="Normal 8 9 2 3 2" xfId="38634" xr:uid="{94374D4E-BA8D-408F-83B5-46CAE01F3B70}"/>
    <cellStyle name="Normal 8 9 2 4" xfId="29354" xr:uid="{72AF357D-008A-454A-B2C3-2F367A6386C4}"/>
    <cellStyle name="Normal 8 9 2 5" xfId="20907" xr:uid="{624E1EF6-0FBF-47D1-8CC0-A85AE87355ED}"/>
    <cellStyle name="Normal 8 9 3" xfId="6082" xr:uid="{00000000-0005-0000-0000-0000661E0000}"/>
    <cellStyle name="Normal 8 9 3 2" xfId="14532" xr:uid="{F0E260D0-BABF-42B5-BDAD-3884EE3BA237}"/>
    <cellStyle name="Normal 8 9 3 2 2" xfId="40706" xr:uid="{C1B273C8-4A99-4645-99F8-D697D121D7E9}"/>
    <cellStyle name="Normal 8 9 3 3" xfId="31427" xr:uid="{D2E621A0-394F-49A9-A952-B1AAE1E78EBE}"/>
    <cellStyle name="Normal 8 9 3 4" xfId="22979" xr:uid="{84A35CFD-8588-4C96-90CA-0BB35F1A9E3B}"/>
    <cellStyle name="Normal 8 9 4" xfId="10314" xr:uid="{42139B90-D99F-47BC-A98F-89F13ACD7729}"/>
    <cellStyle name="Normal 8 9 4 2" xfId="36489" xr:uid="{845EF469-DFEA-48B1-B2F3-032020B40D54}"/>
    <cellStyle name="Normal 8 9 5" xfId="27209" xr:uid="{1BF711E6-38A5-418E-8393-595A1B689D4C}"/>
    <cellStyle name="Normal 8 9 6" xfId="18762" xr:uid="{C74608E5-8DA4-4C87-BCC2-7BA2A92D3324}"/>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27ACFA74-F241-4F1D-A23C-34EF740AE075}"/>
    <cellStyle name="Normal 9 2 10 2 2 2" xfId="41564" xr:uid="{AD655967-97F1-4128-8F86-C0C437AE92C3}"/>
    <cellStyle name="Normal 9 2 10 2 3" xfId="32285" xr:uid="{EDF94C13-CBBE-4754-B90D-07FFC462543A}"/>
    <cellStyle name="Normal 9 2 10 2 4" xfId="23837" xr:uid="{93876D61-DE81-4D9E-92C9-0152786A9850}"/>
    <cellStyle name="Normal 9 2 10 3" xfId="11172" xr:uid="{587C3957-B486-48DF-AC02-8197EDC2B69A}"/>
    <cellStyle name="Normal 9 2 10 3 2" xfId="37347" xr:uid="{3859DDEE-E74F-4FBC-8531-44852A4FE48D}"/>
    <cellStyle name="Normal 9 2 10 4" xfId="28067" xr:uid="{315BA9C4-E60C-43F5-9468-10AFD8AEABEA}"/>
    <cellStyle name="Normal 9 2 10 5" xfId="19620" xr:uid="{B9885C29-D3F6-40EC-AFB4-0C6B471D6DCA}"/>
    <cellStyle name="Normal 9 2 11" xfId="4875" xr:uid="{00000000-0005-0000-0000-00006B1E0000}"/>
    <cellStyle name="Normal 9 2 11 2" xfId="13325" xr:uid="{260D2A87-1A96-4788-B6BC-4550AD7150CE}"/>
    <cellStyle name="Normal 9 2 11 2 2" xfId="39499" xr:uid="{6D3E1818-6C4B-46FC-9AD1-776024B03860}"/>
    <cellStyle name="Normal 9 2 11 3" xfId="30220" xr:uid="{349D80DB-EB25-494D-B6D7-B001DE53DA8D}"/>
    <cellStyle name="Normal 9 2 11 4" xfId="21772" xr:uid="{7246CEF6-2061-479A-B2EB-59F910AF9619}"/>
    <cellStyle name="Normal 9 2 12" xfId="9107" xr:uid="{8B38A79C-210E-4E09-9352-A16995898A45}"/>
    <cellStyle name="Normal 9 2 12 2" xfId="35282" xr:uid="{C1001BAC-FA7D-42B1-A51F-F7742D0EABA0}"/>
    <cellStyle name="Normal 9 2 13" xfId="34449" xr:uid="{A411A6A8-2786-4143-9ED9-6C898DD79AEF}"/>
    <cellStyle name="Normal 9 2 14" xfId="26002" xr:uid="{E4243434-E689-4070-9CD1-5A94EFD1CD33}"/>
    <cellStyle name="Normal 9 2 15" xfId="17555" xr:uid="{DFDFA46E-08BB-4069-B8F4-286FF304DBDF}"/>
    <cellStyle name="Normal 9 2 2" xfId="512" xr:uid="{00000000-0005-0000-0000-00006C1E0000}"/>
    <cellStyle name="Normal 9 2 2 10" xfId="4876" xr:uid="{00000000-0005-0000-0000-00006D1E0000}"/>
    <cellStyle name="Normal 9 2 2 10 2" xfId="13326" xr:uid="{28318DEC-2A9D-4D6C-8701-26C9161B0B45}"/>
    <cellStyle name="Normal 9 2 2 10 2 2" xfId="39500" xr:uid="{19391988-1F55-4933-929B-B1E121BF1B34}"/>
    <cellStyle name="Normal 9 2 2 10 3" xfId="30221" xr:uid="{19ED6042-7EA5-4C2A-9B2C-B96C9462B03E}"/>
    <cellStyle name="Normal 9 2 2 10 4" xfId="21773" xr:uid="{548ABC1A-BADA-49BB-A3DE-F32714C414FD}"/>
    <cellStyle name="Normal 9 2 2 11" xfId="9108" xr:uid="{3B6161AA-A380-4772-B219-41C048C24CB5}"/>
    <cellStyle name="Normal 9 2 2 11 2" xfId="35283" xr:uid="{44EB0BEC-62E1-498A-90F5-019C4C81096D}"/>
    <cellStyle name="Normal 9 2 2 12" xfId="34450" xr:uid="{DD1F58A0-5189-4CFF-86BB-A641A6DD77A8}"/>
    <cellStyle name="Normal 9 2 2 13" xfId="26003" xr:uid="{C970A7B6-489A-4221-BA2E-82756DDF3BE3}"/>
    <cellStyle name="Normal 9 2 2 14" xfId="17556" xr:uid="{0691C934-AC46-4F46-B895-37FF2D282CDE}"/>
    <cellStyle name="Normal 9 2 2 2" xfId="513" xr:uid="{00000000-0005-0000-0000-00006E1E0000}"/>
    <cellStyle name="Normal 9 2 2 2 10" xfId="9109" xr:uid="{1301C6D1-57CF-4ED6-83C2-20A65434EDAF}"/>
    <cellStyle name="Normal 9 2 2 2 10 2" xfId="35284" xr:uid="{0BA7038F-8510-4A9F-BB9F-731F06A0F301}"/>
    <cellStyle name="Normal 9 2 2 2 11" xfId="34451" xr:uid="{1E63FCDA-BE72-4E18-AA60-57FC2C4D2841}"/>
    <cellStyle name="Normal 9 2 2 2 12" xfId="26004" xr:uid="{DD703667-02EB-4551-8F0A-F80E76D12D57}"/>
    <cellStyle name="Normal 9 2 2 2 13" xfId="17557" xr:uid="{5C18EAD0-587A-4473-AF15-A1E149E1809E}"/>
    <cellStyle name="Normal 9 2 2 2 2" xfId="514" xr:uid="{00000000-0005-0000-0000-00006F1E0000}"/>
    <cellStyle name="Normal 9 2 2 2 2 10" xfId="34452" xr:uid="{33FC75E4-C011-427B-9A3F-75782291961F}"/>
    <cellStyle name="Normal 9 2 2 2 2 11" xfId="26005" xr:uid="{FEA92547-7326-4AFD-93D0-63D889883ACC}"/>
    <cellStyle name="Normal 9 2 2 2 2 12" xfId="17558" xr:uid="{15658533-5B6C-4113-AB97-4FFABDE5512B}"/>
    <cellStyle name="Normal 9 2 2 2 2 2" xfId="515" xr:uid="{00000000-0005-0000-0000-0000701E0000}"/>
    <cellStyle name="Normal 9 2 2 2 2 2 10" xfId="26006" xr:uid="{EA365292-4BE7-4177-8756-B7A9353987EE}"/>
    <cellStyle name="Normal 9 2 2 2 2 2 11" xfId="17559" xr:uid="{6606AA79-578A-4B2E-8B08-E4E56A7D99F1}"/>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73E4D517-733C-4F76-B18E-F9E95191BB3D}"/>
    <cellStyle name="Normal 9 2 2 2 2 2 2 2 2 2 2" xfId="42061" xr:uid="{F89990ED-5B59-46CC-B8C4-F93DE96A5557}"/>
    <cellStyle name="Normal 9 2 2 2 2 2 2 2 2 3" xfId="32782" xr:uid="{6D85CB6A-DF87-49EE-927C-2F2FC78FD1E3}"/>
    <cellStyle name="Normal 9 2 2 2 2 2 2 2 2 4" xfId="24334" xr:uid="{B463E681-8C49-43BA-9977-FA9355A82D40}"/>
    <cellStyle name="Normal 9 2 2 2 2 2 2 2 3" xfId="11669" xr:uid="{F1AF3E95-BBC3-481B-99FA-FD7AB802BF0A}"/>
    <cellStyle name="Normal 9 2 2 2 2 2 2 2 3 2" xfId="37844" xr:uid="{504C87DF-FE0E-4E5F-BB05-C53284E98CBD}"/>
    <cellStyle name="Normal 9 2 2 2 2 2 2 2 4" xfId="28564" xr:uid="{69C93767-0108-4E87-B376-2A4F72618F80}"/>
    <cellStyle name="Normal 9 2 2 2 2 2 2 2 5" xfId="20117" xr:uid="{A65595DE-D4F4-472D-B1D4-9D6A4ACDE608}"/>
    <cellStyle name="Normal 9 2 2 2 2 2 2 3" xfId="5292" xr:uid="{00000000-0005-0000-0000-0000741E0000}"/>
    <cellStyle name="Normal 9 2 2 2 2 2 2 3 2" xfId="13742" xr:uid="{9C13238F-D45E-4D17-8AD9-43FF1EAFDEF4}"/>
    <cellStyle name="Normal 9 2 2 2 2 2 2 3 2 2" xfId="39916" xr:uid="{9B461FEB-EF43-48EA-A46E-CF4DE74CA17D}"/>
    <cellStyle name="Normal 9 2 2 2 2 2 2 3 3" xfId="30637" xr:uid="{4624B72F-65F7-4C1C-8759-5E44020BABEB}"/>
    <cellStyle name="Normal 9 2 2 2 2 2 2 3 4" xfId="22189" xr:uid="{327B0EFD-6F39-4DDF-B276-9A99DCEE341A}"/>
    <cellStyle name="Normal 9 2 2 2 2 2 2 4" xfId="9524" xr:uid="{00774F80-D346-4961-8EB3-83838A65FDDC}"/>
    <cellStyle name="Normal 9 2 2 2 2 2 2 4 2" xfId="35699" xr:uid="{88F2B72A-1130-4307-A434-EEA338B9EC15}"/>
    <cellStyle name="Normal 9 2 2 2 2 2 2 5" xfId="34871" xr:uid="{BAFC2C3E-60DC-48E3-86FD-6F13BA063754}"/>
    <cellStyle name="Normal 9 2 2 2 2 2 2 6" xfId="26419" xr:uid="{8447547A-26FA-4635-BF8C-7BE5FCD1AAA3}"/>
    <cellStyle name="Normal 9 2 2 2 2 2 2 7" xfId="17972" xr:uid="{9E9D945C-D8D9-4AEB-AD21-322481BC72CC}"/>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5EF7BD36-AFB9-4BB4-A365-9CA04B55B8F1}"/>
    <cellStyle name="Normal 9 2 2 2 2 2 3 2 2 2 2" xfId="42474" xr:uid="{5AA39753-79C4-4F98-BC13-F94D01A2CA48}"/>
    <cellStyle name="Normal 9 2 2 2 2 2 3 2 2 3" xfId="33195" xr:uid="{E980EE69-8FE0-424D-A819-965EE75FD77A}"/>
    <cellStyle name="Normal 9 2 2 2 2 2 3 2 2 4" xfId="24747" xr:uid="{0F92EE84-5714-449B-A75C-FBB3375CE791}"/>
    <cellStyle name="Normal 9 2 2 2 2 2 3 2 3" xfId="12082" xr:uid="{8CF70A85-63EC-4F75-8C2B-0FB3E4E87CBB}"/>
    <cellStyle name="Normal 9 2 2 2 2 2 3 2 3 2" xfId="38257" xr:uid="{CB756B29-5F67-47A8-A57B-518CEB754F7A}"/>
    <cellStyle name="Normal 9 2 2 2 2 2 3 2 4" xfId="28977" xr:uid="{5E8471FF-3FB4-4696-BCC2-24513810A7EF}"/>
    <cellStyle name="Normal 9 2 2 2 2 2 3 2 5" xfId="20530" xr:uid="{6E0A9784-C108-4F85-B27A-4FB9B92A1FFD}"/>
    <cellStyle name="Normal 9 2 2 2 2 2 3 3" xfId="5705" xr:uid="{00000000-0005-0000-0000-0000781E0000}"/>
    <cellStyle name="Normal 9 2 2 2 2 2 3 3 2" xfId="14155" xr:uid="{3B7F0E28-744A-40C0-A272-E3AA76D3E43C}"/>
    <cellStyle name="Normal 9 2 2 2 2 2 3 3 2 2" xfId="40329" xr:uid="{029E12D5-F438-45B5-985C-B3549E3260FD}"/>
    <cellStyle name="Normal 9 2 2 2 2 2 3 3 3" xfId="31050" xr:uid="{864337C5-3857-455E-8BCE-B51814289DCA}"/>
    <cellStyle name="Normal 9 2 2 2 2 2 3 3 4" xfId="22602" xr:uid="{BA3ACE2B-242A-40E1-9724-A9FE51B382FB}"/>
    <cellStyle name="Normal 9 2 2 2 2 2 3 4" xfId="9937" xr:uid="{5A754CD3-A5A4-4B27-89E2-232C8725F7E2}"/>
    <cellStyle name="Normal 9 2 2 2 2 2 3 4 2" xfId="36112" xr:uid="{31AA77F4-B0CB-4CD3-AF6E-50E3047DEB3C}"/>
    <cellStyle name="Normal 9 2 2 2 2 2 3 5" xfId="26832" xr:uid="{46174388-BEFC-4483-A016-15BFD00DC023}"/>
    <cellStyle name="Normal 9 2 2 2 2 2 3 6" xfId="18385" xr:uid="{D6EED2E8-F815-4C85-8E86-0BF8D59A0375}"/>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F8D03CA8-6D52-4772-B930-613FC8435A14}"/>
    <cellStyle name="Normal 9 2 2 2 2 2 4 2 2 2 2" xfId="42887" xr:uid="{1E1D98F1-4BBF-4D52-8D83-0E1F1245AFC9}"/>
    <cellStyle name="Normal 9 2 2 2 2 2 4 2 2 3" xfId="33608" xr:uid="{9E2F5488-4819-4B8B-8E38-517A6C93A625}"/>
    <cellStyle name="Normal 9 2 2 2 2 2 4 2 2 4" xfId="25160" xr:uid="{073FE0EE-87FD-40F2-A5CA-195C904BCD57}"/>
    <cellStyle name="Normal 9 2 2 2 2 2 4 2 3" xfId="12495" xr:uid="{85EB0D6D-8340-4866-9475-BDD90551B823}"/>
    <cellStyle name="Normal 9 2 2 2 2 2 4 2 3 2" xfId="38670" xr:uid="{FD58C9B6-BFD1-4A93-AC86-60F2286B9CDB}"/>
    <cellStyle name="Normal 9 2 2 2 2 2 4 2 4" xfId="29390" xr:uid="{E8F942CC-E68E-4D01-903B-C05E0B740EC9}"/>
    <cellStyle name="Normal 9 2 2 2 2 2 4 2 5" xfId="20943" xr:uid="{2B67BB26-10DD-4B96-98AF-291D01F24D89}"/>
    <cellStyle name="Normal 9 2 2 2 2 2 4 3" xfId="6118" xr:uid="{00000000-0005-0000-0000-00007C1E0000}"/>
    <cellStyle name="Normal 9 2 2 2 2 2 4 3 2" xfId="14568" xr:uid="{38FBB374-A0FB-4DBC-A6B4-BECC6FC2BFA0}"/>
    <cellStyle name="Normal 9 2 2 2 2 2 4 3 2 2" xfId="40742" xr:uid="{7759A05E-BDB0-4E60-B518-B3CDE6AD0EB0}"/>
    <cellStyle name="Normal 9 2 2 2 2 2 4 3 3" xfId="31463" xr:uid="{CEF7F4A0-BDA6-484A-9700-556B9FD32097}"/>
    <cellStyle name="Normal 9 2 2 2 2 2 4 3 4" xfId="23015" xr:uid="{777A1F2F-F4CD-4E17-933F-D3A6C3221994}"/>
    <cellStyle name="Normal 9 2 2 2 2 2 4 4" xfId="10350" xr:uid="{7FCCAFA2-77F1-4A7A-9D7F-070DF347BC4F}"/>
    <cellStyle name="Normal 9 2 2 2 2 2 4 4 2" xfId="36525" xr:uid="{DBE112F5-988A-4B5A-9745-18AEE6C734D1}"/>
    <cellStyle name="Normal 9 2 2 2 2 2 4 5" xfId="27245" xr:uid="{D0607ECD-A038-400D-9542-4DF5B8598FCB}"/>
    <cellStyle name="Normal 9 2 2 2 2 2 4 6" xfId="18798" xr:uid="{C4A11810-8CB3-4A96-BC44-E384EB001866}"/>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EEDD77FB-48CD-4D7A-A295-F0FFA9CA0701}"/>
    <cellStyle name="Normal 9 2 2 2 2 2 5 2 2 2 2" xfId="43300" xr:uid="{BFB6053B-2DA0-4C58-B13F-597C2BF7ED60}"/>
    <cellStyle name="Normal 9 2 2 2 2 2 5 2 2 3" xfId="34021" xr:uid="{995559DB-D875-46D6-A9D1-CD1F67F3492E}"/>
    <cellStyle name="Normal 9 2 2 2 2 2 5 2 2 4" xfId="25573" xr:uid="{6F2D194E-2106-48AA-A4D9-F98B40A647A9}"/>
    <cellStyle name="Normal 9 2 2 2 2 2 5 2 3" xfId="12908" xr:uid="{B446A268-D726-470E-9A13-97A71FC1E685}"/>
    <cellStyle name="Normal 9 2 2 2 2 2 5 2 3 2" xfId="39083" xr:uid="{8784BDE4-514D-4751-8067-421BD7F3DCE9}"/>
    <cellStyle name="Normal 9 2 2 2 2 2 5 2 4" xfId="29803" xr:uid="{78FF243C-22F2-4C7B-8E4A-4C131984462A}"/>
    <cellStyle name="Normal 9 2 2 2 2 2 5 2 5" xfId="21356" xr:uid="{A6A73259-F13D-4650-B1F6-3C207741EA98}"/>
    <cellStyle name="Normal 9 2 2 2 2 2 5 3" xfId="6531" xr:uid="{00000000-0005-0000-0000-0000801E0000}"/>
    <cellStyle name="Normal 9 2 2 2 2 2 5 3 2" xfId="14981" xr:uid="{0FA22783-5F47-4FBF-8D8B-B82D97A2EF10}"/>
    <cellStyle name="Normal 9 2 2 2 2 2 5 3 2 2" xfId="41155" xr:uid="{FE3CC859-D118-44CB-88F5-285EDA4A21E0}"/>
    <cellStyle name="Normal 9 2 2 2 2 2 5 3 3" xfId="31876" xr:uid="{0DC16AE0-A9B5-4569-917C-71A66CAD28E1}"/>
    <cellStyle name="Normal 9 2 2 2 2 2 5 3 4" xfId="23428" xr:uid="{FF7109A2-F539-40ED-B92A-117EDA1D85BE}"/>
    <cellStyle name="Normal 9 2 2 2 2 2 5 4" xfId="10763" xr:uid="{0265B157-A4BC-4E2D-9C5E-E456AA0FAFD6}"/>
    <cellStyle name="Normal 9 2 2 2 2 2 5 4 2" xfId="36938" xr:uid="{61B9D7D2-9E22-4B07-BB58-F92D2BD21E45}"/>
    <cellStyle name="Normal 9 2 2 2 2 2 5 5" xfId="27658" xr:uid="{15986FC6-2ADA-4413-A41D-D5BA151762D9}"/>
    <cellStyle name="Normal 9 2 2 2 2 2 5 6" xfId="19211" xr:uid="{2D4EBAB3-4892-4912-8FD6-8BEE9329D408}"/>
    <cellStyle name="Normal 9 2 2 2 2 2 6" xfId="2661" xr:uid="{00000000-0005-0000-0000-0000811E0000}"/>
    <cellStyle name="Normal 9 2 2 2 2 2 6 2" xfId="6944" xr:uid="{00000000-0005-0000-0000-0000821E0000}"/>
    <cellStyle name="Normal 9 2 2 2 2 2 6 2 2" xfId="15394" xr:uid="{AE3D2C6C-9EB2-4C1A-9644-FABB9EBC437E}"/>
    <cellStyle name="Normal 9 2 2 2 2 2 6 2 2 2" xfId="41568" xr:uid="{65F96874-19C5-4F93-BD03-C90454E9EAB1}"/>
    <cellStyle name="Normal 9 2 2 2 2 2 6 2 3" xfId="32289" xr:uid="{E389DC0A-7128-40F6-A181-91BDE5F436BB}"/>
    <cellStyle name="Normal 9 2 2 2 2 2 6 2 4" xfId="23841" xr:uid="{149DC463-5CBE-4430-9FE7-5011ECA75769}"/>
    <cellStyle name="Normal 9 2 2 2 2 2 6 3" xfId="11176" xr:uid="{F9655088-C051-4770-9DB4-ED7F57770BB6}"/>
    <cellStyle name="Normal 9 2 2 2 2 2 6 3 2" xfId="37351" xr:uid="{1F594CD7-2E06-473D-872F-505CC8D5D4EA}"/>
    <cellStyle name="Normal 9 2 2 2 2 2 6 4" xfId="28071" xr:uid="{0891124D-EC82-4435-8BE7-AAFB59EE8B32}"/>
    <cellStyle name="Normal 9 2 2 2 2 2 6 5" xfId="19624" xr:uid="{CD2C51E4-CEED-48BD-AF27-C7F0395D6768}"/>
    <cellStyle name="Normal 9 2 2 2 2 2 7" xfId="4879" xr:uid="{00000000-0005-0000-0000-0000831E0000}"/>
    <cellStyle name="Normal 9 2 2 2 2 2 7 2" xfId="13329" xr:uid="{253D1244-163A-4C70-AFA4-E5A5FE92F6FD}"/>
    <cellStyle name="Normal 9 2 2 2 2 2 7 2 2" xfId="39503" xr:uid="{0AD0D389-1CAA-4F4D-B37F-40DF93567C35}"/>
    <cellStyle name="Normal 9 2 2 2 2 2 7 3" xfId="30224" xr:uid="{E2DC242A-5647-4A1F-A914-1F3E01BF6A43}"/>
    <cellStyle name="Normal 9 2 2 2 2 2 7 4" xfId="21776" xr:uid="{2879D775-B71B-4B91-8E2C-E8312166B3CF}"/>
    <cellStyle name="Normal 9 2 2 2 2 2 8" xfId="9111" xr:uid="{D7743647-4592-46FB-A368-96862E86BB65}"/>
    <cellStyle name="Normal 9 2 2 2 2 2 8 2" xfId="35286" xr:uid="{505EC6F1-9058-4B41-AF43-87594AC58650}"/>
    <cellStyle name="Normal 9 2 2 2 2 2 9" xfId="34453" xr:uid="{5D099280-35F9-4B14-866B-F1EBC63A79B4}"/>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3A67F10F-13A0-4649-BEEA-86DC57E93E74}"/>
    <cellStyle name="Normal 9 2 2 2 2 3 2 2 2 2" xfId="42060" xr:uid="{6CA0D5C1-57A6-4672-92C4-E1A5DBF6CF44}"/>
    <cellStyle name="Normal 9 2 2 2 2 3 2 2 3" xfId="32781" xr:uid="{35446552-E463-44A4-9582-846918402582}"/>
    <cellStyle name="Normal 9 2 2 2 2 3 2 2 4" xfId="24333" xr:uid="{AF96305D-A9B1-4D09-8A66-F49375E724D3}"/>
    <cellStyle name="Normal 9 2 2 2 2 3 2 3" xfId="11668" xr:uid="{1309A9C6-DC09-4F4B-8DB0-8DB354966FFD}"/>
    <cellStyle name="Normal 9 2 2 2 2 3 2 3 2" xfId="37843" xr:uid="{67F3FBBF-717A-4D36-852A-92F7309BBA05}"/>
    <cellStyle name="Normal 9 2 2 2 2 3 2 4" xfId="28563" xr:uid="{EB449CE9-0B6F-428D-8A52-400B7BD8857A}"/>
    <cellStyle name="Normal 9 2 2 2 2 3 2 5" xfId="20116" xr:uid="{0152F0C3-D9BE-424E-A7CF-3FFDCF50A127}"/>
    <cellStyle name="Normal 9 2 2 2 2 3 3" xfId="5291" xr:uid="{00000000-0005-0000-0000-0000871E0000}"/>
    <cellStyle name="Normal 9 2 2 2 2 3 3 2" xfId="13741" xr:uid="{1D749F04-7602-4594-B236-E9BDF26535A3}"/>
    <cellStyle name="Normal 9 2 2 2 2 3 3 2 2" xfId="39915" xr:uid="{CD00B74F-1AA8-4B38-A3C5-5A13EF6F0458}"/>
    <cellStyle name="Normal 9 2 2 2 2 3 3 3" xfId="30636" xr:uid="{D2B34C22-B93D-47FA-9F90-2B54407D368D}"/>
    <cellStyle name="Normal 9 2 2 2 2 3 3 4" xfId="22188" xr:uid="{D24DEE78-9510-4E33-9F37-C1147A16B863}"/>
    <cellStyle name="Normal 9 2 2 2 2 3 4" xfId="9523" xr:uid="{1ED5689D-49CA-4328-AB9E-B290261EE547}"/>
    <cellStyle name="Normal 9 2 2 2 2 3 4 2" xfId="35698" xr:uid="{FF41E0A2-1A6A-43D4-8B7F-C054927C4FB7}"/>
    <cellStyle name="Normal 9 2 2 2 2 3 5" xfId="34870" xr:uid="{81B6014D-FFAA-4CFA-8891-EFC863853EEF}"/>
    <cellStyle name="Normal 9 2 2 2 2 3 6" xfId="26418" xr:uid="{F23416A1-35C8-4412-ABA4-F940EEFC6797}"/>
    <cellStyle name="Normal 9 2 2 2 2 3 7" xfId="17971" xr:uid="{3F085FB7-ED9C-427F-88B0-6276EDE3AFE1}"/>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DCFBAB38-E53F-4E5A-9A22-3C9DE55C3A28}"/>
    <cellStyle name="Normal 9 2 2 2 2 4 2 2 2 2" xfId="42473" xr:uid="{998F8780-629B-454E-AACC-C9F9515FE7DE}"/>
    <cellStyle name="Normal 9 2 2 2 2 4 2 2 3" xfId="33194" xr:uid="{7A303936-0F45-479C-92BF-67EBE56D2624}"/>
    <cellStyle name="Normal 9 2 2 2 2 4 2 2 4" xfId="24746" xr:uid="{EED0ED1B-32E5-40A3-A77D-5277DF7CAA17}"/>
    <cellStyle name="Normal 9 2 2 2 2 4 2 3" xfId="12081" xr:uid="{C34D7D48-921C-4268-8CC3-7708CFBA60DD}"/>
    <cellStyle name="Normal 9 2 2 2 2 4 2 3 2" xfId="38256" xr:uid="{1A4B1CF6-7613-44E0-9013-8667785B1CC6}"/>
    <cellStyle name="Normal 9 2 2 2 2 4 2 4" xfId="28976" xr:uid="{C27C8FEE-DE24-4A31-AB44-BBF08613F219}"/>
    <cellStyle name="Normal 9 2 2 2 2 4 2 5" xfId="20529" xr:uid="{80B43349-C228-4068-A6B4-EDBE6FD6D79C}"/>
    <cellStyle name="Normal 9 2 2 2 2 4 3" xfId="5704" xr:uid="{00000000-0005-0000-0000-00008B1E0000}"/>
    <cellStyle name="Normal 9 2 2 2 2 4 3 2" xfId="14154" xr:uid="{0D403FC1-B61B-4C4E-83D3-1746B985C10A}"/>
    <cellStyle name="Normal 9 2 2 2 2 4 3 2 2" xfId="40328" xr:uid="{1CBA7940-7D47-4B5C-ADC5-139A9272D19E}"/>
    <cellStyle name="Normal 9 2 2 2 2 4 3 3" xfId="31049" xr:uid="{BEC82C2A-CEBD-4AD0-ACC3-D3BEC5F7BDC7}"/>
    <cellStyle name="Normal 9 2 2 2 2 4 3 4" xfId="22601" xr:uid="{63DE6F8F-3F71-4E82-877E-B2DA596897F8}"/>
    <cellStyle name="Normal 9 2 2 2 2 4 4" xfId="9936" xr:uid="{98B0E387-2299-4361-B6EE-D7354192B9A9}"/>
    <cellStyle name="Normal 9 2 2 2 2 4 4 2" xfId="36111" xr:uid="{A330CFFB-ABED-4E67-942C-F03926BD38C0}"/>
    <cellStyle name="Normal 9 2 2 2 2 4 5" xfId="26831" xr:uid="{A386233D-1B03-484C-8333-502D9FF6E0D7}"/>
    <cellStyle name="Normal 9 2 2 2 2 4 6" xfId="18384" xr:uid="{F522DAB9-86D8-4534-9527-32D69C67BBC9}"/>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FC36FF6E-9301-4EF0-A877-73B5818FF0AC}"/>
    <cellStyle name="Normal 9 2 2 2 2 5 2 2 2 2" xfId="42886" xr:uid="{A96F4FEA-A764-4A5D-B83E-35F9F74F1742}"/>
    <cellStyle name="Normal 9 2 2 2 2 5 2 2 3" xfId="33607" xr:uid="{DE0557A3-83CD-4F69-90BC-651FCCFAF86F}"/>
    <cellStyle name="Normal 9 2 2 2 2 5 2 2 4" xfId="25159" xr:uid="{86B82198-8126-4999-B11C-0B59AA17667B}"/>
    <cellStyle name="Normal 9 2 2 2 2 5 2 3" xfId="12494" xr:uid="{77767916-8E7F-4659-A75C-BBD3D7E1A4DC}"/>
    <cellStyle name="Normal 9 2 2 2 2 5 2 3 2" xfId="38669" xr:uid="{56CE5FB2-4FD9-4A12-90D9-905699268009}"/>
    <cellStyle name="Normal 9 2 2 2 2 5 2 4" xfId="29389" xr:uid="{EA7B9737-FA7B-4019-922D-27F7047F55F9}"/>
    <cellStyle name="Normal 9 2 2 2 2 5 2 5" xfId="20942" xr:uid="{79EA7198-DD13-41EA-A2EE-D8D44F699B22}"/>
    <cellStyle name="Normal 9 2 2 2 2 5 3" xfId="6117" xr:uid="{00000000-0005-0000-0000-00008F1E0000}"/>
    <cellStyle name="Normal 9 2 2 2 2 5 3 2" xfId="14567" xr:uid="{5F3DAD3E-DAA6-4BDB-9A89-4BC16884B308}"/>
    <cellStyle name="Normal 9 2 2 2 2 5 3 2 2" xfId="40741" xr:uid="{C54CF6AE-916E-483E-815A-E865041CF546}"/>
    <cellStyle name="Normal 9 2 2 2 2 5 3 3" xfId="31462" xr:uid="{6BE0184D-739C-48FC-A553-B8C7FCFB4A64}"/>
    <cellStyle name="Normal 9 2 2 2 2 5 3 4" xfId="23014" xr:uid="{A68416B9-BF50-4F2C-B197-CD7264B89AC9}"/>
    <cellStyle name="Normal 9 2 2 2 2 5 4" xfId="10349" xr:uid="{E3B2A65D-E51A-4C61-93E5-D2393EB7704A}"/>
    <cellStyle name="Normal 9 2 2 2 2 5 4 2" xfId="36524" xr:uid="{4EB77309-3814-4377-9747-4432D0423D18}"/>
    <cellStyle name="Normal 9 2 2 2 2 5 5" xfId="27244" xr:uid="{BA8E1745-AFA5-4E5D-93D1-8202997B0072}"/>
    <cellStyle name="Normal 9 2 2 2 2 5 6" xfId="18797" xr:uid="{7B7DCD53-D7D5-45CD-8EDD-8AD25D2F1C4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89288F1B-E717-4E04-988F-3A13922EC8F2}"/>
    <cellStyle name="Normal 9 2 2 2 2 6 2 2 2 2" xfId="43299" xr:uid="{AF8CA42B-05F0-460D-A964-33E0335487D0}"/>
    <cellStyle name="Normal 9 2 2 2 2 6 2 2 3" xfId="34020" xr:uid="{3CB2C06A-4B7D-48C7-A991-B0B4E3CD18C6}"/>
    <cellStyle name="Normal 9 2 2 2 2 6 2 2 4" xfId="25572" xr:uid="{8D2CAB2E-3475-4D5C-AE72-D984163023E0}"/>
    <cellStyle name="Normal 9 2 2 2 2 6 2 3" xfId="12907" xr:uid="{C98D348E-C288-4B7D-B21E-8E36EFCE6EF0}"/>
    <cellStyle name="Normal 9 2 2 2 2 6 2 3 2" xfId="39082" xr:uid="{AAFFD41F-233D-4A11-9D67-3B17DD8AA1EE}"/>
    <cellStyle name="Normal 9 2 2 2 2 6 2 4" xfId="29802" xr:uid="{EEE941CC-F649-461A-A3F2-A2A05223BAD2}"/>
    <cellStyle name="Normal 9 2 2 2 2 6 2 5" xfId="21355" xr:uid="{2C8DE479-A4EB-4692-8C16-FA3F69EB00FA}"/>
    <cellStyle name="Normal 9 2 2 2 2 6 3" xfId="6530" xr:uid="{00000000-0005-0000-0000-0000931E0000}"/>
    <cellStyle name="Normal 9 2 2 2 2 6 3 2" xfId="14980" xr:uid="{1D92A682-978E-4919-8A34-4B58EFEDD687}"/>
    <cellStyle name="Normal 9 2 2 2 2 6 3 2 2" xfId="41154" xr:uid="{17A75F55-140C-4076-B704-C8595495657C}"/>
    <cellStyle name="Normal 9 2 2 2 2 6 3 3" xfId="31875" xr:uid="{439FA54E-B0E3-4C62-81D0-E9181497C12B}"/>
    <cellStyle name="Normal 9 2 2 2 2 6 3 4" xfId="23427" xr:uid="{ABEB241A-2CCD-4DF7-BEC4-FD4C67988988}"/>
    <cellStyle name="Normal 9 2 2 2 2 6 4" xfId="10762" xr:uid="{9F485D65-5819-4F60-88BF-03028B306769}"/>
    <cellStyle name="Normal 9 2 2 2 2 6 4 2" xfId="36937" xr:uid="{8585DA84-3413-4F6D-A870-252C7A9D1B24}"/>
    <cellStyle name="Normal 9 2 2 2 2 6 5" xfId="27657" xr:uid="{A3AE55E8-CC18-4EE0-9223-F8C0C1FA0B93}"/>
    <cellStyle name="Normal 9 2 2 2 2 6 6" xfId="19210" xr:uid="{B8776A40-9284-4B93-AF9B-B78931CA7FEE}"/>
    <cellStyle name="Normal 9 2 2 2 2 7" xfId="2660" xr:uid="{00000000-0005-0000-0000-0000941E0000}"/>
    <cellStyle name="Normal 9 2 2 2 2 7 2" xfId="6943" xr:uid="{00000000-0005-0000-0000-0000951E0000}"/>
    <cellStyle name="Normal 9 2 2 2 2 7 2 2" xfId="15393" xr:uid="{8EE3289F-E1E0-49FC-8F34-3CC837E75A3E}"/>
    <cellStyle name="Normal 9 2 2 2 2 7 2 2 2" xfId="41567" xr:uid="{8FCC5511-0DF7-4771-AF0F-5E21EE5E8610}"/>
    <cellStyle name="Normal 9 2 2 2 2 7 2 3" xfId="32288" xr:uid="{FEE5354E-E8E3-4AA3-9ECD-39F738ECC4D7}"/>
    <cellStyle name="Normal 9 2 2 2 2 7 2 4" xfId="23840" xr:uid="{04952E48-F722-4200-936B-4F212EDD775E}"/>
    <cellStyle name="Normal 9 2 2 2 2 7 3" xfId="11175" xr:uid="{52083824-0DB7-4AD4-92CE-176CEF8E4EDF}"/>
    <cellStyle name="Normal 9 2 2 2 2 7 3 2" xfId="37350" xr:uid="{824411C1-3D93-43FB-88A9-934BE33A2210}"/>
    <cellStyle name="Normal 9 2 2 2 2 7 4" xfId="28070" xr:uid="{DFEC389B-4C0A-489E-94CF-59648C10E483}"/>
    <cellStyle name="Normal 9 2 2 2 2 7 5" xfId="19623" xr:uid="{BD9AD60E-6D76-43EB-99D8-881923AE675B}"/>
    <cellStyle name="Normal 9 2 2 2 2 8" xfId="4878" xr:uid="{00000000-0005-0000-0000-0000961E0000}"/>
    <cellStyle name="Normal 9 2 2 2 2 8 2" xfId="13328" xr:uid="{BFBD20CD-0202-4FEB-B8F4-6E42F8FF7538}"/>
    <cellStyle name="Normal 9 2 2 2 2 8 2 2" xfId="39502" xr:uid="{4513CCA5-F794-4955-84D1-CB25B654307C}"/>
    <cellStyle name="Normal 9 2 2 2 2 8 3" xfId="30223" xr:uid="{DD6B186C-F013-4299-BF7D-6C5CFBEB8DB2}"/>
    <cellStyle name="Normal 9 2 2 2 2 8 4" xfId="21775" xr:uid="{EBB2BBD1-C0E7-4700-AACB-8BCCC4B6FE18}"/>
    <cellStyle name="Normal 9 2 2 2 2 9" xfId="9110" xr:uid="{FD8C1A8A-FB09-4A3E-A524-9E83A2AAF2C9}"/>
    <cellStyle name="Normal 9 2 2 2 2 9 2" xfId="35285" xr:uid="{6FA7D0CA-3BB8-48BB-9D59-75D5FE8527DD}"/>
    <cellStyle name="Normal 9 2 2 2 3" xfId="516" xr:uid="{00000000-0005-0000-0000-0000971E0000}"/>
    <cellStyle name="Normal 9 2 2 2 3 10" xfId="26007" xr:uid="{5EF3136F-75FA-403B-AE8F-636502701E6D}"/>
    <cellStyle name="Normal 9 2 2 2 3 11" xfId="17560" xr:uid="{9A6BE4D2-CCB6-4F60-8425-C92DD9613E4F}"/>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8C5F6847-5BD8-4FCF-BB79-450859E4E438}"/>
    <cellStyle name="Normal 9 2 2 2 3 2 2 2 2 2" xfId="42062" xr:uid="{045CE70A-5A3F-4368-8EC8-7FC27A6AEB36}"/>
    <cellStyle name="Normal 9 2 2 2 3 2 2 2 3" xfId="32783" xr:uid="{7A9D0C85-D878-4774-8D41-0F60A0E08910}"/>
    <cellStyle name="Normal 9 2 2 2 3 2 2 2 4" xfId="24335" xr:uid="{4B903D36-0324-4538-A1A9-DB235FA879CF}"/>
    <cellStyle name="Normal 9 2 2 2 3 2 2 3" xfId="11670" xr:uid="{FC4F35F3-BB35-4D2D-81ED-7959B1C2A09A}"/>
    <cellStyle name="Normal 9 2 2 2 3 2 2 3 2" xfId="37845" xr:uid="{C0951E12-44BF-47BE-AC76-3CD7133A86CC}"/>
    <cellStyle name="Normal 9 2 2 2 3 2 2 4" xfId="28565" xr:uid="{D8FCBC1F-F7EB-4A59-9188-86CF916943C9}"/>
    <cellStyle name="Normal 9 2 2 2 3 2 2 5" xfId="20118" xr:uid="{57844943-2F56-49EE-836B-0EB039A0AB58}"/>
    <cellStyle name="Normal 9 2 2 2 3 2 3" xfId="5293" xr:uid="{00000000-0005-0000-0000-00009B1E0000}"/>
    <cellStyle name="Normal 9 2 2 2 3 2 3 2" xfId="13743" xr:uid="{8620723E-0683-43A7-BB4B-743D1FD8B7CA}"/>
    <cellStyle name="Normal 9 2 2 2 3 2 3 2 2" xfId="39917" xr:uid="{1D29C5D0-671D-4529-8BAF-F8A7A9E6728C}"/>
    <cellStyle name="Normal 9 2 2 2 3 2 3 3" xfId="30638" xr:uid="{87415242-BBE9-4F1C-8C30-03718143A2AA}"/>
    <cellStyle name="Normal 9 2 2 2 3 2 3 4" xfId="22190" xr:uid="{A137B770-5C6F-48D0-98E8-B07F49EBD0AE}"/>
    <cellStyle name="Normal 9 2 2 2 3 2 4" xfId="9525" xr:uid="{FBF54C85-6BD1-411A-BCDF-DEE922207762}"/>
    <cellStyle name="Normal 9 2 2 2 3 2 4 2" xfId="35700" xr:uid="{A770B5EF-7088-4EEB-B003-14D086EE29D2}"/>
    <cellStyle name="Normal 9 2 2 2 3 2 5" xfId="34872" xr:uid="{2A75118A-C56E-4527-8F6F-8B65DC6CFA85}"/>
    <cellStyle name="Normal 9 2 2 2 3 2 6" xfId="26420" xr:uid="{8A276CF1-697C-450F-B290-40971DBA3B63}"/>
    <cellStyle name="Normal 9 2 2 2 3 2 7" xfId="17973" xr:uid="{729AC802-2BAE-425C-9BF1-28136D8EB0A1}"/>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5AD3E8E7-F355-4E95-891F-50BAC4089483}"/>
    <cellStyle name="Normal 9 2 2 2 3 3 2 2 2 2" xfId="42475" xr:uid="{AA1143C3-712E-49FF-AC7E-F0B3B6AD1876}"/>
    <cellStyle name="Normal 9 2 2 2 3 3 2 2 3" xfId="33196" xr:uid="{B8B72568-52D1-4F78-A16F-976A453C27CC}"/>
    <cellStyle name="Normal 9 2 2 2 3 3 2 2 4" xfId="24748" xr:uid="{52E71A62-EDFB-4073-942E-88F9A2C792D4}"/>
    <cellStyle name="Normal 9 2 2 2 3 3 2 3" xfId="12083" xr:uid="{DBF29E05-20FB-4CCC-8573-41FA8BBA3BB6}"/>
    <cellStyle name="Normal 9 2 2 2 3 3 2 3 2" xfId="38258" xr:uid="{63566E81-5200-470F-9A68-2F1090F865E6}"/>
    <cellStyle name="Normal 9 2 2 2 3 3 2 4" xfId="28978" xr:uid="{43AA740E-A7EB-4F83-B58C-25337A2B68F5}"/>
    <cellStyle name="Normal 9 2 2 2 3 3 2 5" xfId="20531" xr:uid="{6C36D207-1B04-4C15-AE99-6CDAE1F3D6D1}"/>
    <cellStyle name="Normal 9 2 2 2 3 3 3" xfId="5706" xr:uid="{00000000-0005-0000-0000-00009F1E0000}"/>
    <cellStyle name="Normal 9 2 2 2 3 3 3 2" xfId="14156" xr:uid="{20F94546-4E9E-412A-B16F-6786237030D7}"/>
    <cellStyle name="Normal 9 2 2 2 3 3 3 2 2" xfId="40330" xr:uid="{2F9F7EE2-F0E6-4F10-B443-D57DF2BC8C28}"/>
    <cellStyle name="Normal 9 2 2 2 3 3 3 3" xfId="31051" xr:uid="{CE434B56-34A2-44BF-B58F-2E288F10C02C}"/>
    <cellStyle name="Normal 9 2 2 2 3 3 3 4" xfId="22603" xr:uid="{E2281E71-32ED-4776-8DE7-34DAB27C244A}"/>
    <cellStyle name="Normal 9 2 2 2 3 3 4" xfId="9938" xr:uid="{60452DCE-1841-4756-A104-7582C75BF224}"/>
    <cellStyle name="Normal 9 2 2 2 3 3 4 2" xfId="36113" xr:uid="{5FD6C751-3687-47AF-B087-F716C4B28B2F}"/>
    <cellStyle name="Normal 9 2 2 2 3 3 5" xfId="26833" xr:uid="{5B2BCF63-461C-421F-8748-210B8B475F12}"/>
    <cellStyle name="Normal 9 2 2 2 3 3 6" xfId="18386" xr:uid="{0B8AADA6-FEE7-40B9-AA7D-BC2AA065A623}"/>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0535C841-4D89-4C14-A4CD-6828CD0C669F}"/>
    <cellStyle name="Normal 9 2 2 2 3 4 2 2 2 2" xfId="42888" xr:uid="{2F117325-7A92-4916-82CF-33734AFCE9F1}"/>
    <cellStyle name="Normal 9 2 2 2 3 4 2 2 3" xfId="33609" xr:uid="{54D144ED-0510-4444-9C9F-95FC5B19A5D1}"/>
    <cellStyle name="Normal 9 2 2 2 3 4 2 2 4" xfId="25161" xr:uid="{50EE616C-E02F-4D28-A29B-1B40072C6DE2}"/>
    <cellStyle name="Normal 9 2 2 2 3 4 2 3" xfId="12496" xr:uid="{FBA64EB1-3186-413B-A34B-F5CEADD4D420}"/>
    <cellStyle name="Normal 9 2 2 2 3 4 2 3 2" xfId="38671" xr:uid="{B6D4F1E4-A8B1-4FD2-BA37-DEB5ABB3202D}"/>
    <cellStyle name="Normal 9 2 2 2 3 4 2 4" xfId="29391" xr:uid="{7E03D8B7-DE47-481A-BAE7-A0D15685A668}"/>
    <cellStyle name="Normal 9 2 2 2 3 4 2 5" xfId="20944" xr:uid="{0F8A7EF1-1B6C-4EDC-B13C-6E74CA532662}"/>
    <cellStyle name="Normal 9 2 2 2 3 4 3" xfId="6119" xr:uid="{00000000-0005-0000-0000-0000A31E0000}"/>
    <cellStyle name="Normal 9 2 2 2 3 4 3 2" xfId="14569" xr:uid="{830813AA-1A22-4B54-86F9-53521B657123}"/>
    <cellStyle name="Normal 9 2 2 2 3 4 3 2 2" xfId="40743" xr:uid="{9DCDA798-682B-439B-BEA3-F2B47FA70626}"/>
    <cellStyle name="Normal 9 2 2 2 3 4 3 3" xfId="31464" xr:uid="{627D04EB-255C-4E0A-8080-9DBC17AF4A25}"/>
    <cellStyle name="Normal 9 2 2 2 3 4 3 4" xfId="23016" xr:uid="{B920F73C-0163-4ADE-A706-B20B21060719}"/>
    <cellStyle name="Normal 9 2 2 2 3 4 4" xfId="10351" xr:uid="{2F516C60-35A4-4F20-BB95-D63CA91F7F9E}"/>
    <cellStyle name="Normal 9 2 2 2 3 4 4 2" xfId="36526" xr:uid="{93ED10C1-989F-4FC6-9002-719990D8589F}"/>
    <cellStyle name="Normal 9 2 2 2 3 4 5" xfId="27246" xr:uid="{0C1F3EA9-C52C-4CA4-94BA-4E206DFC72B1}"/>
    <cellStyle name="Normal 9 2 2 2 3 4 6" xfId="18799" xr:uid="{B19AC471-02C7-4A7E-A5E9-76DED8650B68}"/>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6226FB34-88FE-4A4D-8109-9A86CCC2A0B9}"/>
    <cellStyle name="Normal 9 2 2 2 3 5 2 2 2 2" xfId="43301" xr:uid="{5FB37350-7740-449B-952F-00DE658F9F07}"/>
    <cellStyle name="Normal 9 2 2 2 3 5 2 2 3" xfId="34022" xr:uid="{2E4562CE-E7BC-4A06-BA6A-91AB58E0F95E}"/>
    <cellStyle name="Normal 9 2 2 2 3 5 2 2 4" xfId="25574" xr:uid="{F37D34A1-FB44-4664-B8E0-4A6F11C3E0AD}"/>
    <cellStyle name="Normal 9 2 2 2 3 5 2 3" xfId="12909" xr:uid="{DB4287DD-2EB5-47A9-B40C-BCCE5443D5CD}"/>
    <cellStyle name="Normal 9 2 2 2 3 5 2 3 2" xfId="39084" xr:uid="{5286383B-B431-4B62-970E-88AA82FE1A87}"/>
    <cellStyle name="Normal 9 2 2 2 3 5 2 4" xfId="29804" xr:uid="{DF855BE6-6212-4F94-9281-406C4FE19BB7}"/>
    <cellStyle name="Normal 9 2 2 2 3 5 2 5" xfId="21357" xr:uid="{0F8C37DF-DDA0-46C1-9AF7-D2DC6E7F0513}"/>
    <cellStyle name="Normal 9 2 2 2 3 5 3" xfId="6532" xr:uid="{00000000-0005-0000-0000-0000A71E0000}"/>
    <cellStyle name="Normal 9 2 2 2 3 5 3 2" xfId="14982" xr:uid="{81CADDCD-DEA7-4F33-BF16-0846A7D7FE5B}"/>
    <cellStyle name="Normal 9 2 2 2 3 5 3 2 2" xfId="41156" xr:uid="{16FBD77D-86FB-4DE4-A507-3C4AFDE61785}"/>
    <cellStyle name="Normal 9 2 2 2 3 5 3 3" xfId="31877" xr:uid="{37FDE6AF-BA4A-4425-BAB7-B744F33D10BA}"/>
    <cellStyle name="Normal 9 2 2 2 3 5 3 4" xfId="23429" xr:uid="{52ADF5EB-74AE-4175-A891-6CBA401A3F40}"/>
    <cellStyle name="Normal 9 2 2 2 3 5 4" xfId="10764" xr:uid="{B0AA2267-5364-4E81-8B39-7BBB56BA8D52}"/>
    <cellStyle name="Normal 9 2 2 2 3 5 4 2" xfId="36939" xr:uid="{3833524C-96A4-4DE3-93B7-71C4A622ABD7}"/>
    <cellStyle name="Normal 9 2 2 2 3 5 5" xfId="27659" xr:uid="{7CB77D6F-D775-44CD-B4E8-9FE6B63941A1}"/>
    <cellStyle name="Normal 9 2 2 2 3 5 6" xfId="19212" xr:uid="{AC83E26D-7004-4D6C-9208-5589AF29746A}"/>
    <cellStyle name="Normal 9 2 2 2 3 6" xfId="2662" xr:uid="{00000000-0005-0000-0000-0000A81E0000}"/>
    <cellStyle name="Normal 9 2 2 2 3 6 2" xfId="6945" xr:uid="{00000000-0005-0000-0000-0000A91E0000}"/>
    <cellStyle name="Normal 9 2 2 2 3 6 2 2" xfId="15395" xr:uid="{DB99E2BB-6868-4C30-8569-2C8A99BFF73B}"/>
    <cellStyle name="Normal 9 2 2 2 3 6 2 2 2" xfId="41569" xr:uid="{4944C34A-B1B6-48B7-808D-F4B31FC7E559}"/>
    <cellStyle name="Normal 9 2 2 2 3 6 2 3" xfId="32290" xr:uid="{01E34BCA-8965-4924-8949-7157D25287E5}"/>
    <cellStyle name="Normal 9 2 2 2 3 6 2 4" xfId="23842" xr:uid="{9F5F9BDE-CAB7-4F4E-A045-18857FB05565}"/>
    <cellStyle name="Normal 9 2 2 2 3 6 3" xfId="11177" xr:uid="{EF29F263-F7F7-4D7E-AA8D-16B971E9E9B7}"/>
    <cellStyle name="Normal 9 2 2 2 3 6 3 2" xfId="37352" xr:uid="{27D8A004-CBD9-4ED9-8188-1CB2760981C5}"/>
    <cellStyle name="Normal 9 2 2 2 3 6 4" xfId="28072" xr:uid="{095F6C40-1019-4CE8-83BA-298EC8862549}"/>
    <cellStyle name="Normal 9 2 2 2 3 6 5" xfId="19625" xr:uid="{9BF9F961-541B-401E-9107-68B00BFF3FF6}"/>
    <cellStyle name="Normal 9 2 2 2 3 7" xfId="4880" xr:uid="{00000000-0005-0000-0000-0000AA1E0000}"/>
    <cellStyle name="Normal 9 2 2 2 3 7 2" xfId="13330" xr:uid="{B354A827-70E6-43B4-923C-E18EE9E87497}"/>
    <cellStyle name="Normal 9 2 2 2 3 7 2 2" xfId="39504" xr:uid="{7871BC4F-6333-41DC-A4DD-22691FD0C2BA}"/>
    <cellStyle name="Normal 9 2 2 2 3 7 3" xfId="30225" xr:uid="{FE380BED-73D4-467C-A631-8721C0EEB20E}"/>
    <cellStyle name="Normal 9 2 2 2 3 7 4" xfId="21777" xr:uid="{25B04896-DB90-481A-8866-EFA18325787E}"/>
    <cellStyle name="Normal 9 2 2 2 3 8" xfId="9112" xr:uid="{432B2C0E-7BE9-48AB-A7D6-44B2E750D084}"/>
    <cellStyle name="Normal 9 2 2 2 3 8 2" xfId="35287" xr:uid="{63A1ACEE-1745-41F4-8772-FA8A0DDD5A2A}"/>
    <cellStyle name="Normal 9 2 2 2 3 9" xfId="34454" xr:uid="{C0536286-7AD8-4AF2-806B-AECFF699CD72}"/>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897E0231-03E9-48A7-A9B2-C2AB977DAB5E}"/>
    <cellStyle name="Normal 9 2 2 2 4 2 2 2 2" xfId="42059" xr:uid="{9B1F35BA-BD7A-4EC5-8845-8CD0F8397AAA}"/>
    <cellStyle name="Normal 9 2 2 2 4 2 2 3" xfId="32780" xr:uid="{44194A70-D5AC-4875-9C3C-0ED9DB684C05}"/>
    <cellStyle name="Normal 9 2 2 2 4 2 2 4" xfId="24332" xr:uid="{5EE3440E-5E79-4975-A1C6-E6B1F1150420}"/>
    <cellStyle name="Normal 9 2 2 2 4 2 3" xfId="11667" xr:uid="{39B6429D-149C-48F3-9A29-80D839A150FA}"/>
    <cellStyle name="Normal 9 2 2 2 4 2 3 2" xfId="37842" xr:uid="{E72C629D-5E2E-4D74-9160-0E716DD54C18}"/>
    <cellStyle name="Normal 9 2 2 2 4 2 4" xfId="28562" xr:uid="{8E55ACC7-A0A3-460A-8C90-CF5199B88AB8}"/>
    <cellStyle name="Normal 9 2 2 2 4 2 5" xfId="20115" xr:uid="{CCA234B1-572E-427D-89E8-89E5FB2D7694}"/>
    <cellStyle name="Normal 9 2 2 2 4 3" xfId="5290" xr:uid="{00000000-0005-0000-0000-0000AE1E0000}"/>
    <cellStyle name="Normal 9 2 2 2 4 3 2" xfId="13740" xr:uid="{891B09A2-3D12-4CB6-9F66-1CD24307AFCA}"/>
    <cellStyle name="Normal 9 2 2 2 4 3 2 2" xfId="39914" xr:uid="{13F5A9D5-DC61-46B7-802A-5A896C3CCA8B}"/>
    <cellStyle name="Normal 9 2 2 2 4 3 3" xfId="30635" xr:uid="{8ABAC0DA-1310-4C93-8FB6-C530BF0DD695}"/>
    <cellStyle name="Normal 9 2 2 2 4 3 4" xfId="22187" xr:uid="{7927B756-6379-4B9A-9F5B-717BA26642A0}"/>
    <cellStyle name="Normal 9 2 2 2 4 4" xfId="9522" xr:uid="{288B6C8E-51D8-45BC-9716-F9C7F3B4730C}"/>
    <cellStyle name="Normal 9 2 2 2 4 4 2" xfId="35697" xr:uid="{DAA116BB-D79B-432D-AFC6-44ADCB076C9D}"/>
    <cellStyle name="Normal 9 2 2 2 4 5" xfId="34869" xr:uid="{85C53983-C825-4C1A-823C-75620982B017}"/>
    <cellStyle name="Normal 9 2 2 2 4 6" xfId="26417" xr:uid="{DC3EF29D-A1C4-4343-880E-12BED2B5004F}"/>
    <cellStyle name="Normal 9 2 2 2 4 7" xfId="17970" xr:uid="{8FBFA197-FE87-4CCF-998A-5015637588C5}"/>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19816C6E-C249-49BE-8DE1-DE9B244E3968}"/>
    <cellStyle name="Normal 9 2 2 2 5 2 2 2 2" xfId="42472" xr:uid="{386E176D-9867-48E7-A08D-A7134C5AE077}"/>
    <cellStyle name="Normal 9 2 2 2 5 2 2 3" xfId="33193" xr:uid="{87D92017-8D5E-4481-B9CC-BA035477B3FA}"/>
    <cellStyle name="Normal 9 2 2 2 5 2 2 4" xfId="24745" xr:uid="{79D13117-58E7-4EF3-BCA6-CC03E5B2598C}"/>
    <cellStyle name="Normal 9 2 2 2 5 2 3" xfId="12080" xr:uid="{5B982C56-2F1E-4C86-85D7-7C1CC3789F4A}"/>
    <cellStyle name="Normal 9 2 2 2 5 2 3 2" xfId="38255" xr:uid="{2BC32851-7F60-4276-BA1A-0875C67AD702}"/>
    <cellStyle name="Normal 9 2 2 2 5 2 4" xfId="28975" xr:uid="{087D06A1-E9E9-42EE-9174-578185C4E472}"/>
    <cellStyle name="Normal 9 2 2 2 5 2 5" xfId="20528" xr:uid="{83FAB4FE-2D77-4CBD-BDBE-9DA499E46AD2}"/>
    <cellStyle name="Normal 9 2 2 2 5 3" xfId="5703" xr:uid="{00000000-0005-0000-0000-0000B21E0000}"/>
    <cellStyle name="Normal 9 2 2 2 5 3 2" xfId="14153" xr:uid="{ED0F0C41-054B-4B7A-844D-8FD27369F74A}"/>
    <cellStyle name="Normal 9 2 2 2 5 3 2 2" xfId="40327" xr:uid="{0B486800-3A4A-473E-AB75-885054FE0CBC}"/>
    <cellStyle name="Normal 9 2 2 2 5 3 3" xfId="31048" xr:uid="{A5C7856A-0400-402A-A554-E8F695F47F37}"/>
    <cellStyle name="Normal 9 2 2 2 5 3 4" xfId="22600" xr:uid="{5A2DCE90-C5E6-499B-9867-3C259B1E6432}"/>
    <cellStyle name="Normal 9 2 2 2 5 4" xfId="9935" xr:uid="{5AC82A79-9F27-4DB3-9DB7-AEE7F1A2E771}"/>
    <cellStyle name="Normal 9 2 2 2 5 4 2" xfId="36110" xr:uid="{594D9383-A4E2-44D7-A032-2ADDC1C98EC0}"/>
    <cellStyle name="Normal 9 2 2 2 5 5" xfId="26830" xr:uid="{AE364793-0D6D-47B8-A473-FAE2966019BC}"/>
    <cellStyle name="Normal 9 2 2 2 5 6" xfId="18383" xr:uid="{FB1F437D-80A0-4891-8725-DEA84A20F8BE}"/>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F1A26D2E-00EC-4FCF-837F-4222AF994FA5}"/>
    <cellStyle name="Normal 9 2 2 2 6 2 2 2 2" xfId="42885" xr:uid="{B2254F64-CFB0-46AC-84EB-CE9757A51A5E}"/>
    <cellStyle name="Normal 9 2 2 2 6 2 2 3" xfId="33606" xr:uid="{26D0358C-621D-4D15-B80B-31D0678E538F}"/>
    <cellStyle name="Normal 9 2 2 2 6 2 2 4" xfId="25158" xr:uid="{A9068B41-A29B-42E3-84E3-9F93CC43D354}"/>
    <cellStyle name="Normal 9 2 2 2 6 2 3" xfId="12493" xr:uid="{E09EF0D6-EDDB-4E52-B189-1DA016040AD3}"/>
    <cellStyle name="Normal 9 2 2 2 6 2 3 2" xfId="38668" xr:uid="{798CA935-534B-4645-940E-05907BFE9F0B}"/>
    <cellStyle name="Normal 9 2 2 2 6 2 4" xfId="29388" xr:uid="{12FABD7F-B80B-4977-8682-80D5041913A0}"/>
    <cellStyle name="Normal 9 2 2 2 6 2 5" xfId="20941" xr:uid="{78709812-D974-42EC-AFDF-D2822D139DFC}"/>
    <cellStyle name="Normal 9 2 2 2 6 3" xfId="6116" xr:uid="{00000000-0005-0000-0000-0000B61E0000}"/>
    <cellStyle name="Normal 9 2 2 2 6 3 2" xfId="14566" xr:uid="{1EDDC906-5FCB-41B9-A049-11649D623AF0}"/>
    <cellStyle name="Normal 9 2 2 2 6 3 2 2" xfId="40740" xr:uid="{CAB045FC-0942-4EE1-82A7-0AA29FCFC9CD}"/>
    <cellStyle name="Normal 9 2 2 2 6 3 3" xfId="31461" xr:uid="{4BAF4DC2-B8FF-46D3-BB52-D9F3E11F2984}"/>
    <cellStyle name="Normal 9 2 2 2 6 3 4" xfId="23013" xr:uid="{A3FE0057-5ADC-4F1A-B8EC-989DE55B89E3}"/>
    <cellStyle name="Normal 9 2 2 2 6 4" xfId="10348" xr:uid="{92614414-105D-4C40-B28C-97BA0C38B002}"/>
    <cellStyle name="Normal 9 2 2 2 6 4 2" xfId="36523" xr:uid="{2B7AAE33-B23B-4B08-BC16-7CE0B1BA3869}"/>
    <cellStyle name="Normal 9 2 2 2 6 5" xfId="27243" xr:uid="{8E029791-E9A3-400B-A852-2E2FA491A806}"/>
    <cellStyle name="Normal 9 2 2 2 6 6" xfId="18796" xr:uid="{BC2F8DDF-995F-45AB-97CF-FF0686557975}"/>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B84D4E1C-59CF-4A5C-A08D-9A78C66312E2}"/>
    <cellStyle name="Normal 9 2 2 2 7 2 2 2 2" xfId="43298" xr:uid="{0C2EFC1E-8E08-4547-B0F8-E8D66AB1D727}"/>
    <cellStyle name="Normal 9 2 2 2 7 2 2 3" xfId="34019" xr:uid="{AF85357E-F5E1-4361-A8C8-14DC2E48E592}"/>
    <cellStyle name="Normal 9 2 2 2 7 2 2 4" xfId="25571" xr:uid="{C71906B3-45A2-4ED6-9E5F-0DFD12E09D31}"/>
    <cellStyle name="Normal 9 2 2 2 7 2 3" xfId="12906" xr:uid="{35D402F0-8F31-4A3C-97B3-7964AF4603D6}"/>
    <cellStyle name="Normal 9 2 2 2 7 2 3 2" xfId="39081" xr:uid="{58CB8BE4-0B93-4299-9D46-A7D5CFA767D3}"/>
    <cellStyle name="Normal 9 2 2 2 7 2 4" xfId="29801" xr:uid="{84F54918-623A-4A61-9A01-2A8B7450E32B}"/>
    <cellStyle name="Normal 9 2 2 2 7 2 5" xfId="21354" xr:uid="{F990371F-9FE9-4A19-9BA3-EB2FBE591764}"/>
    <cellStyle name="Normal 9 2 2 2 7 3" xfId="6529" xr:uid="{00000000-0005-0000-0000-0000BA1E0000}"/>
    <cellStyle name="Normal 9 2 2 2 7 3 2" xfId="14979" xr:uid="{7B57F718-D438-4AE1-8546-512C6463BA8B}"/>
    <cellStyle name="Normal 9 2 2 2 7 3 2 2" xfId="41153" xr:uid="{7ED20B82-B73A-40CB-BF08-351C97C661F7}"/>
    <cellStyle name="Normal 9 2 2 2 7 3 3" xfId="31874" xr:uid="{315A8353-8C26-4172-AB28-39248DD87FB0}"/>
    <cellStyle name="Normal 9 2 2 2 7 3 4" xfId="23426" xr:uid="{D7B96EEE-79A7-4418-A1FE-6E608F042D89}"/>
    <cellStyle name="Normal 9 2 2 2 7 4" xfId="10761" xr:uid="{51902415-D93E-45B5-8789-53E09746D164}"/>
    <cellStyle name="Normal 9 2 2 2 7 4 2" xfId="36936" xr:uid="{AB8DC291-77FB-4FCB-A4F0-F3C4F65AE8C7}"/>
    <cellStyle name="Normal 9 2 2 2 7 5" xfId="27656" xr:uid="{BB2D1313-965F-409C-8FCF-6CA93CB26C0D}"/>
    <cellStyle name="Normal 9 2 2 2 7 6" xfId="19209" xr:uid="{CE05B837-CF8D-40D5-9D5F-1ACDA3424514}"/>
    <cellStyle name="Normal 9 2 2 2 8" xfId="2659" xr:uid="{00000000-0005-0000-0000-0000BB1E0000}"/>
    <cellStyle name="Normal 9 2 2 2 8 2" xfId="6942" xr:uid="{00000000-0005-0000-0000-0000BC1E0000}"/>
    <cellStyle name="Normal 9 2 2 2 8 2 2" xfId="15392" xr:uid="{22CB33AC-1C8F-485C-911C-BA4128286DC1}"/>
    <cellStyle name="Normal 9 2 2 2 8 2 2 2" xfId="41566" xr:uid="{06E32228-8930-4641-AFB4-87E7EB80F20C}"/>
    <cellStyle name="Normal 9 2 2 2 8 2 3" xfId="32287" xr:uid="{C01A3328-429D-4A91-9468-89E31E917702}"/>
    <cellStyle name="Normal 9 2 2 2 8 2 4" xfId="23839" xr:uid="{28073A30-BE6E-43B7-BF0A-ACE8F0EC7D81}"/>
    <cellStyle name="Normal 9 2 2 2 8 3" xfId="11174" xr:uid="{C15309F9-5722-4E28-ADC0-31CB60731728}"/>
    <cellStyle name="Normal 9 2 2 2 8 3 2" xfId="37349" xr:uid="{B5876012-943B-4F8B-B5C9-041A42736BC2}"/>
    <cellStyle name="Normal 9 2 2 2 8 4" xfId="28069" xr:uid="{458CB192-F53C-4E8F-A0AB-A8A418415CA8}"/>
    <cellStyle name="Normal 9 2 2 2 8 5" xfId="19622" xr:uid="{CA6E8C72-633C-4795-96B1-BEBBC2BAF8CD}"/>
    <cellStyle name="Normal 9 2 2 2 9" xfId="4877" xr:uid="{00000000-0005-0000-0000-0000BD1E0000}"/>
    <cellStyle name="Normal 9 2 2 2 9 2" xfId="13327" xr:uid="{B225FA05-F7AE-4860-B01C-C03DC31C5993}"/>
    <cellStyle name="Normal 9 2 2 2 9 2 2" xfId="39501" xr:uid="{AE213FC9-98AA-4C34-8E83-795D64E85094}"/>
    <cellStyle name="Normal 9 2 2 2 9 3" xfId="30222" xr:uid="{221B1F71-6E0E-4FB1-B698-1290CCE9477C}"/>
    <cellStyle name="Normal 9 2 2 2 9 4" xfId="21774" xr:uid="{924409BB-095D-4448-80FA-F144B4F17BE5}"/>
    <cellStyle name="Normal 9 2 2 3" xfId="517" xr:uid="{00000000-0005-0000-0000-0000BE1E0000}"/>
    <cellStyle name="Normal 9 2 2 3 10" xfId="34455" xr:uid="{3D92F7CE-4CF2-4081-BF54-7DC0EAE646E6}"/>
    <cellStyle name="Normal 9 2 2 3 11" xfId="26008" xr:uid="{66F02BBF-5988-403C-95CB-ED8F9C952205}"/>
    <cellStyle name="Normal 9 2 2 3 12" xfId="17561" xr:uid="{FDF2FAFE-94A6-4619-A24E-827D386ADABB}"/>
    <cellStyle name="Normal 9 2 2 3 2" xfId="518" xr:uid="{00000000-0005-0000-0000-0000BF1E0000}"/>
    <cellStyle name="Normal 9 2 2 3 2 10" xfId="26009" xr:uid="{DB1D68CA-3746-4015-ABC5-B67222E65F7B}"/>
    <cellStyle name="Normal 9 2 2 3 2 11" xfId="17562" xr:uid="{F5265820-37B1-410B-9B98-53FAFC96486F}"/>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3C6ACC4D-7B74-49BD-AEF2-D281B64F020F}"/>
    <cellStyle name="Normal 9 2 2 3 2 2 2 2 2 2" xfId="42064" xr:uid="{9D91404F-0342-4B0B-93E4-B5B8F2A7BDC1}"/>
    <cellStyle name="Normal 9 2 2 3 2 2 2 2 3" xfId="32785" xr:uid="{9F65A78F-8137-4158-BEEB-0C51A57FA36C}"/>
    <cellStyle name="Normal 9 2 2 3 2 2 2 2 4" xfId="24337" xr:uid="{9DF2C39C-935F-40E0-9636-655794AD13F3}"/>
    <cellStyle name="Normal 9 2 2 3 2 2 2 3" xfId="11672" xr:uid="{A8AC97FC-7428-4528-93D8-D907C4039170}"/>
    <cellStyle name="Normal 9 2 2 3 2 2 2 3 2" xfId="37847" xr:uid="{C253F33D-80FD-49C5-8051-83D4F89AAADC}"/>
    <cellStyle name="Normal 9 2 2 3 2 2 2 4" xfId="28567" xr:uid="{A0A90E53-311E-46B6-AD74-1C21AE80368B}"/>
    <cellStyle name="Normal 9 2 2 3 2 2 2 5" xfId="20120" xr:uid="{50DFB20A-500D-46F3-8AA2-5A9BAA568A5A}"/>
    <cellStyle name="Normal 9 2 2 3 2 2 3" xfId="5295" xr:uid="{00000000-0005-0000-0000-0000C31E0000}"/>
    <cellStyle name="Normal 9 2 2 3 2 2 3 2" xfId="13745" xr:uid="{573CAAB7-3790-4744-9200-DCEEEA8B3AE6}"/>
    <cellStyle name="Normal 9 2 2 3 2 2 3 2 2" xfId="39919" xr:uid="{7A684C91-28BF-4E64-869D-EB366D2F7EFE}"/>
    <cellStyle name="Normal 9 2 2 3 2 2 3 3" xfId="30640" xr:uid="{B7E6C1D8-5F1D-47AE-A3E4-CD2F5E4F0D21}"/>
    <cellStyle name="Normal 9 2 2 3 2 2 3 4" xfId="22192" xr:uid="{71166BAE-5F9B-42AF-A185-0891658855A8}"/>
    <cellStyle name="Normal 9 2 2 3 2 2 4" xfId="9527" xr:uid="{C68E1721-9AA6-4FD6-8F73-603ACF91A945}"/>
    <cellStyle name="Normal 9 2 2 3 2 2 4 2" xfId="35702" xr:uid="{A7F13652-6F86-49B7-9728-0993D3139594}"/>
    <cellStyle name="Normal 9 2 2 3 2 2 5" xfId="34874" xr:uid="{4F5EB363-057A-49E0-84F1-089A009532C0}"/>
    <cellStyle name="Normal 9 2 2 3 2 2 6" xfId="26422" xr:uid="{A38182F6-9E4E-475F-A511-82506959FA60}"/>
    <cellStyle name="Normal 9 2 2 3 2 2 7" xfId="17975" xr:uid="{EC0A8967-1F7D-47E3-A656-64D593A6A76E}"/>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C0FED739-457D-4107-A950-D35EFEC482E3}"/>
    <cellStyle name="Normal 9 2 2 3 2 3 2 2 2 2" xfId="42477" xr:uid="{13801576-5FE9-4386-9646-B4C522B78091}"/>
    <cellStyle name="Normal 9 2 2 3 2 3 2 2 3" xfId="33198" xr:uid="{207D3B54-A40D-43E5-A93F-ABBC97A1930A}"/>
    <cellStyle name="Normal 9 2 2 3 2 3 2 2 4" xfId="24750" xr:uid="{D4E87D95-0304-4AEF-A30E-C1DE843F9EDE}"/>
    <cellStyle name="Normal 9 2 2 3 2 3 2 3" xfId="12085" xr:uid="{37941D69-27B8-4504-AA0D-8D4AAFB256CD}"/>
    <cellStyle name="Normal 9 2 2 3 2 3 2 3 2" xfId="38260" xr:uid="{80B4B5DE-4056-45B4-BAE8-F76C028D930A}"/>
    <cellStyle name="Normal 9 2 2 3 2 3 2 4" xfId="28980" xr:uid="{8FDD9AF1-80B8-49AC-AB7D-230B5F2BD459}"/>
    <cellStyle name="Normal 9 2 2 3 2 3 2 5" xfId="20533" xr:uid="{3CE44FA8-8712-44A7-AC45-3A2F8235DD22}"/>
    <cellStyle name="Normal 9 2 2 3 2 3 3" xfId="5708" xr:uid="{00000000-0005-0000-0000-0000C71E0000}"/>
    <cellStyle name="Normal 9 2 2 3 2 3 3 2" xfId="14158" xr:uid="{4078C5C9-A44B-409B-AAB8-39FBF64AE2AB}"/>
    <cellStyle name="Normal 9 2 2 3 2 3 3 2 2" xfId="40332" xr:uid="{3BAD5277-05E5-42CB-8A00-22310D48E304}"/>
    <cellStyle name="Normal 9 2 2 3 2 3 3 3" xfId="31053" xr:uid="{7F55C25D-1E54-49CE-A765-E71B7AB179D5}"/>
    <cellStyle name="Normal 9 2 2 3 2 3 3 4" xfId="22605" xr:uid="{53E65835-3DC0-4067-A58E-26F162359465}"/>
    <cellStyle name="Normal 9 2 2 3 2 3 4" xfId="9940" xr:uid="{945519D5-FB48-41AA-8B9B-0ECF41EBE27C}"/>
    <cellStyle name="Normal 9 2 2 3 2 3 4 2" xfId="36115" xr:uid="{A3D19AF0-4E0B-45D6-9918-FEE48AF43952}"/>
    <cellStyle name="Normal 9 2 2 3 2 3 5" xfId="26835" xr:uid="{1AF48E64-63B4-4A82-8B8B-D4B03A28C221}"/>
    <cellStyle name="Normal 9 2 2 3 2 3 6" xfId="18388" xr:uid="{6EA94517-21B1-4A98-9120-FC68F98DAF89}"/>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16D01ACB-4D44-4449-AE72-F73F877F8722}"/>
    <cellStyle name="Normal 9 2 2 3 2 4 2 2 2 2" xfId="42890" xr:uid="{D8DFB564-06A1-407C-894A-01386B6300C0}"/>
    <cellStyle name="Normal 9 2 2 3 2 4 2 2 3" xfId="33611" xr:uid="{4465CE26-A255-429B-AC5D-4C0BB4ED1F3E}"/>
    <cellStyle name="Normal 9 2 2 3 2 4 2 2 4" xfId="25163" xr:uid="{8E5F0B43-12B2-4FE6-81CE-14C8228F2A94}"/>
    <cellStyle name="Normal 9 2 2 3 2 4 2 3" xfId="12498" xr:uid="{95E6F581-4020-4490-9157-05776C57ABC1}"/>
    <cellStyle name="Normal 9 2 2 3 2 4 2 3 2" xfId="38673" xr:uid="{27968915-1553-4F52-8D7A-65AF7F02DCAB}"/>
    <cellStyle name="Normal 9 2 2 3 2 4 2 4" xfId="29393" xr:uid="{F9B63FE1-0F96-4926-889E-9B2303CC665E}"/>
    <cellStyle name="Normal 9 2 2 3 2 4 2 5" xfId="20946" xr:uid="{702A31D4-24E0-4FBC-9F41-A6387F6E36A6}"/>
    <cellStyle name="Normal 9 2 2 3 2 4 3" xfId="6121" xr:uid="{00000000-0005-0000-0000-0000CB1E0000}"/>
    <cellStyle name="Normal 9 2 2 3 2 4 3 2" xfId="14571" xr:uid="{D743F41C-7A74-475A-98DB-E126BFDD06B4}"/>
    <cellStyle name="Normal 9 2 2 3 2 4 3 2 2" xfId="40745" xr:uid="{596DDBE4-9FDA-4D9E-929D-D794D295B68F}"/>
    <cellStyle name="Normal 9 2 2 3 2 4 3 3" xfId="31466" xr:uid="{47C45663-6070-41AE-9884-1F842B8B88BA}"/>
    <cellStyle name="Normal 9 2 2 3 2 4 3 4" xfId="23018" xr:uid="{AD268657-A8EF-4087-9A37-4EBB29F0F5A5}"/>
    <cellStyle name="Normal 9 2 2 3 2 4 4" xfId="10353" xr:uid="{AC019C28-ACDF-4D13-B8E3-6B853FA4EB81}"/>
    <cellStyle name="Normal 9 2 2 3 2 4 4 2" xfId="36528" xr:uid="{4449E043-2782-49F1-90BD-A81A7C28F64A}"/>
    <cellStyle name="Normal 9 2 2 3 2 4 5" xfId="27248" xr:uid="{8F6D5D8C-6CCF-4260-B5EC-8728B8AFB37F}"/>
    <cellStyle name="Normal 9 2 2 3 2 4 6" xfId="18801" xr:uid="{7EB7BF2F-6734-4497-941C-7D2380610D2E}"/>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180B8AB5-AF98-4F97-AC27-4A94511A5378}"/>
    <cellStyle name="Normal 9 2 2 3 2 5 2 2 2 2" xfId="43303" xr:uid="{48DBEA4A-D3D1-4F07-9243-FFBF985A3D1E}"/>
    <cellStyle name="Normal 9 2 2 3 2 5 2 2 3" xfId="34024" xr:uid="{0EDF9365-7127-4A85-B9D3-46C02A479ABB}"/>
    <cellStyle name="Normal 9 2 2 3 2 5 2 2 4" xfId="25576" xr:uid="{EE8E5E99-80C4-4A8E-BDD7-EC03CE4BD0FE}"/>
    <cellStyle name="Normal 9 2 2 3 2 5 2 3" xfId="12911" xr:uid="{2DAE0767-BD9B-4ACA-B8C3-867BD264106A}"/>
    <cellStyle name="Normal 9 2 2 3 2 5 2 3 2" xfId="39086" xr:uid="{46DD880B-E189-4EC5-8D12-BA8A29C37161}"/>
    <cellStyle name="Normal 9 2 2 3 2 5 2 4" xfId="29806" xr:uid="{83EC87D7-54F4-48E9-BF08-58E26B1F6715}"/>
    <cellStyle name="Normal 9 2 2 3 2 5 2 5" xfId="21359" xr:uid="{4E524547-3F65-4189-B833-534186402576}"/>
    <cellStyle name="Normal 9 2 2 3 2 5 3" xfId="6534" xr:uid="{00000000-0005-0000-0000-0000CF1E0000}"/>
    <cellStyle name="Normal 9 2 2 3 2 5 3 2" xfId="14984" xr:uid="{7EB3B2B7-E85D-4D79-B287-68E95750866B}"/>
    <cellStyle name="Normal 9 2 2 3 2 5 3 2 2" xfId="41158" xr:uid="{D59D60DA-BF7D-4666-A753-A29212D8240D}"/>
    <cellStyle name="Normal 9 2 2 3 2 5 3 3" xfId="31879" xr:uid="{301B3B8A-90BF-48C1-9440-11BBCF8EA926}"/>
    <cellStyle name="Normal 9 2 2 3 2 5 3 4" xfId="23431" xr:uid="{AC6325A4-FD48-4997-AA73-954E95FBBCCB}"/>
    <cellStyle name="Normal 9 2 2 3 2 5 4" xfId="10766" xr:uid="{06C1EC2F-81D4-4744-AD47-12EAB7F504CE}"/>
    <cellStyle name="Normal 9 2 2 3 2 5 4 2" xfId="36941" xr:uid="{0D05F411-9110-412A-BA1F-FB6BB017933B}"/>
    <cellStyle name="Normal 9 2 2 3 2 5 5" xfId="27661" xr:uid="{2DDFBDBB-A56D-4C0A-92BD-04DADFAFA6D5}"/>
    <cellStyle name="Normal 9 2 2 3 2 5 6" xfId="19214" xr:uid="{34F23E77-8EAB-448D-8579-FED7C39942A6}"/>
    <cellStyle name="Normal 9 2 2 3 2 6" xfId="2664" xr:uid="{00000000-0005-0000-0000-0000D01E0000}"/>
    <cellStyle name="Normal 9 2 2 3 2 6 2" xfId="6947" xr:uid="{00000000-0005-0000-0000-0000D11E0000}"/>
    <cellStyle name="Normal 9 2 2 3 2 6 2 2" xfId="15397" xr:uid="{28FF9932-360D-4B50-885F-36DFF0C82558}"/>
    <cellStyle name="Normal 9 2 2 3 2 6 2 2 2" xfId="41571" xr:uid="{34683BE1-4914-47F8-A2E2-CFE19555D83E}"/>
    <cellStyle name="Normal 9 2 2 3 2 6 2 3" xfId="32292" xr:uid="{A33D1F2B-13F6-4679-992B-520A6F9F19DA}"/>
    <cellStyle name="Normal 9 2 2 3 2 6 2 4" xfId="23844" xr:uid="{2DC06B99-C6C3-4DEB-8115-77D5CA688E56}"/>
    <cellStyle name="Normal 9 2 2 3 2 6 3" xfId="11179" xr:uid="{74ECE9E6-B0FB-4F94-96CD-C3D2E25DCABF}"/>
    <cellStyle name="Normal 9 2 2 3 2 6 3 2" xfId="37354" xr:uid="{A746E871-6032-4C6C-A87F-858F0C74D688}"/>
    <cellStyle name="Normal 9 2 2 3 2 6 4" xfId="28074" xr:uid="{EDE91911-A1FA-4E27-8E45-09ED3998B1A2}"/>
    <cellStyle name="Normal 9 2 2 3 2 6 5" xfId="19627" xr:uid="{FDD697D3-82D1-48E4-9597-FD067AEE3B03}"/>
    <cellStyle name="Normal 9 2 2 3 2 7" xfId="4882" xr:uid="{00000000-0005-0000-0000-0000D21E0000}"/>
    <cellStyle name="Normal 9 2 2 3 2 7 2" xfId="13332" xr:uid="{3D303AB7-3166-45C4-A2F5-F2BA6CBCF54C}"/>
    <cellStyle name="Normal 9 2 2 3 2 7 2 2" xfId="39506" xr:uid="{6834BAB1-7637-41CA-B9A8-BDEA698E9684}"/>
    <cellStyle name="Normal 9 2 2 3 2 7 3" xfId="30227" xr:uid="{DBEB5877-3E03-4AA9-B1DF-A19F5EDC1520}"/>
    <cellStyle name="Normal 9 2 2 3 2 7 4" xfId="21779" xr:uid="{D7423607-7404-4EEF-8896-15072B6C14C5}"/>
    <cellStyle name="Normal 9 2 2 3 2 8" xfId="9114" xr:uid="{250CE3D8-95F0-4E44-A3C1-9637A6A8B08F}"/>
    <cellStyle name="Normal 9 2 2 3 2 8 2" xfId="35289" xr:uid="{77DD5A78-E60C-4263-BC51-6A553BAAB630}"/>
    <cellStyle name="Normal 9 2 2 3 2 9" xfId="34456" xr:uid="{F0436DBE-17E0-4777-B3AD-0B759AB826B9}"/>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C3A0BB83-9BBD-4165-807D-868DB011F61B}"/>
    <cellStyle name="Normal 9 2 2 3 3 2 2 2 2" xfId="42063" xr:uid="{1E006099-9047-44FE-A95B-E36E9DE0C264}"/>
    <cellStyle name="Normal 9 2 2 3 3 2 2 3" xfId="32784" xr:uid="{2728F928-6E58-4FE8-A4E7-262CD7113514}"/>
    <cellStyle name="Normal 9 2 2 3 3 2 2 4" xfId="24336" xr:uid="{1B2BAFD7-29FC-491B-A60F-E37B8157AEAD}"/>
    <cellStyle name="Normal 9 2 2 3 3 2 3" xfId="11671" xr:uid="{025F3E9D-6068-489B-AFB5-F539DB5B7895}"/>
    <cellStyle name="Normal 9 2 2 3 3 2 3 2" xfId="37846" xr:uid="{3F1E143E-BD11-4D5A-B2BA-6376E07EC8C9}"/>
    <cellStyle name="Normal 9 2 2 3 3 2 4" xfId="28566" xr:uid="{41D901D9-35DB-48E0-B49F-E92A0CE18E6E}"/>
    <cellStyle name="Normal 9 2 2 3 3 2 5" xfId="20119" xr:uid="{E0781A52-A230-4896-AFC5-DADF114A1806}"/>
    <cellStyle name="Normal 9 2 2 3 3 3" xfId="5294" xr:uid="{00000000-0005-0000-0000-0000D61E0000}"/>
    <cellStyle name="Normal 9 2 2 3 3 3 2" xfId="13744" xr:uid="{A5A46F47-AFB5-41DA-895B-9B421A5F680F}"/>
    <cellStyle name="Normal 9 2 2 3 3 3 2 2" xfId="39918" xr:uid="{F6498B8D-8CB1-4B8B-941D-2CD6E7D0D626}"/>
    <cellStyle name="Normal 9 2 2 3 3 3 3" xfId="30639" xr:uid="{90927572-AF27-4026-9289-E345447089D7}"/>
    <cellStyle name="Normal 9 2 2 3 3 3 4" xfId="22191" xr:uid="{3FF962EF-926C-4301-8A48-1A3283DBBB8B}"/>
    <cellStyle name="Normal 9 2 2 3 3 4" xfId="9526" xr:uid="{F0C31F78-A2A1-4CFC-9A88-6787D7C8EE30}"/>
    <cellStyle name="Normal 9 2 2 3 3 4 2" xfId="35701" xr:uid="{2CDE81FA-9CE8-4B0B-9154-CD6DB4E7A832}"/>
    <cellStyle name="Normal 9 2 2 3 3 5" xfId="34873" xr:uid="{BE647274-E4FA-4F1F-8E54-3BB6A1AEDE37}"/>
    <cellStyle name="Normal 9 2 2 3 3 6" xfId="26421" xr:uid="{0B64BF21-F7D9-427F-86AB-A559D3AC2446}"/>
    <cellStyle name="Normal 9 2 2 3 3 7" xfId="17974" xr:uid="{073E14CB-84CE-4093-A8E4-C273372522CD}"/>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15E7280C-6B2D-4496-B88A-6C85B50343CB}"/>
    <cellStyle name="Normal 9 2 2 3 4 2 2 2 2" xfId="42476" xr:uid="{193DA8C2-C831-4646-8C1B-AA96386576E4}"/>
    <cellStyle name="Normal 9 2 2 3 4 2 2 3" xfId="33197" xr:uid="{85DB2AE3-AD47-48F2-B214-BA3D0C859E6E}"/>
    <cellStyle name="Normal 9 2 2 3 4 2 2 4" xfId="24749" xr:uid="{57776372-59D0-4CC0-8617-D5C88C06337D}"/>
    <cellStyle name="Normal 9 2 2 3 4 2 3" xfId="12084" xr:uid="{15CB6513-5842-470B-A549-8627D82277A9}"/>
    <cellStyle name="Normal 9 2 2 3 4 2 3 2" xfId="38259" xr:uid="{7AE3A29B-D1F4-41BE-AF9D-8AEDA7718FB4}"/>
    <cellStyle name="Normal 9 2 2 3 4 2 4" xfId="28979" xr:uid="{28909B44-7AAF-4808-8F40-5FA0792A4E86}"/>
    <cellStyle name="Normal 9 2 2 3 4 2 5" xfId="20532" xr:uid="{2F5B736E-D5F7-4D36-957E-BAA54FED8B12}"/>
    <cellStyle name="Normal 9 2 2 3 4 3" xfId="5707" xr:uid="{00000000-0005-0000-0000-0000DA1E0000}"/>
    <cellStyle name="Normal 9 2 2 3 4 3 2" xfId="14157" xr:uid="{7F85947B-7CE9-45C9-BA90-ADCBCAA138B8}"/>
    <cellStyle name="Normal 9 2 2 3 4 3 2 2" xfId="40331" xr:uid="{F21FFCD5-216F-4773-9757-F7B634CE9C25}"/>
    <cellStyle name="Normal 9 2 2 3 4 3 3" xfId="31052" xr:uid="{84C99DCF-290A-41F0-89AD-A40BDA882898}"/>
    <cellStyle name="Normal 9 2 2 3 4 3 4" xfId="22604" xr:uid="{62697F61-7DE0-4E7A-94F2-598002DCDA52}"/>
    <cellStyle name="Normal 9 2 2 3 4 4" xfId="9939" xr:uid="{8996FE55-6527-439C-9644-CA1E52C278E5}"/>
    <cellStyle name="Normal 9 2 2 3 4 4 2" xfId="36114" xr:uid="{0FABB75A-429D-4C65-A490-DA3B6408896B}"/>
    <cellStyle name="Normal 9 2 2 3 4 5" xfId="26834" xr:uid="{F72E8716-AB8D-461B-ABBD-6CA88CBB12DD}"/>
    <cellStyle name="Normal 9 2 2 3 4 6" xfId="18387" xr:uid="{D83D7F57-4BBF-4FBA-9EDC-5FFE1278BA21}"/>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B3D76D59-4F8C-433E-B8D4-21F7AB676689}"/>
    <cellStyle name="Normal 9 2 2 3 5 2 2 2 2" xfId="42889" xr:uid="{44928ACB-31A1-4242-9F2D-4A8470FB7BB5}"/>
    <cellStyle name="Normal 9 2 2 3 5 2 2 3" xfId="33610" xr:uid="{E09016A2-3173-4291-BE81-C055647F1512}"/>
    <cellStyle name="Normal 9 2 2 3 5 2 2 4" xfId="25162" xr:uid="{DA354A3B-3F90-4692-92A3-7B1F1D3EF22D}"/>
    <cellStyle name="Normal 9 2 2 3 5 2 3" xfId="12497" xr:uid="{3E1F8519-9740-4BBC-940B-896A2F7C31FF}"/>
    <cellStyle name="Normal 9 2 2 3 5 2 3 2" xfId="38672" xr:uid="{925AE6CE-97DB-4937-9C5C-5EA944F82D53}"/>
    <cellStyle name="Normal 9 2 2 3 5 2 4" xfId="29392" xr:uid="{781B9FB6-4F4E-43B4-93E7-FE2A0D991F3D}"/>
    <cellStyle name="Normal 9 2 2 3 5 2 5" xfId="20945" xr:uid="{1BB61AB5-1F2E-4835-8D0A-D7BD3E4306E9}"/>
    <cellStyle name="Normal 9 2 2 3 5 3" xfId="6120" xr:uid="{00000000-0005-0000-0000-0000DE1E0000}"/>
    <cellStyle name="Normal 9 2 2 3 5 3 2" xfId="14570" xr:uid="{3CDC6379-F571-43BD-93D5-8F4E478FE53E}"/>
    <cellStyle name="Normal 9 2 2 3 5 3 2 2" xfId="40744" xr:uid="{8D6E8908-4AFD-42D2-B9BD-FDAC41DB26A9}"/>
    <cellStyle name="Normal 9 2 2 3 5 3 3" xfId="31465" xr:uid="{AF16B816-7074-4FBA-BC8A-99585F509906}"/>
    <cellStyle name="Normal 9 2 2 3 5 3 4" xfId="23017" xr:uid="{5ADDC674-0C32-4CDB-9633-70180632CCE6}"/>
    <cellStyle name="Normal 9 2 2 3 5 4" xfId="10352" xr:uid="{C8715055-82DB-4843-B236-EE4129656164}"/>
    <cellStyle name="Normal 9 2 2 3 5 4 2" xfId="36527" xr:uid="{939C87A7-1182-4744-9B12-DD3C4DE1BDCC}"/>
    <cellStyle name="Normal 9 2 2 3 5 5" xfId="27247" xr:uid="{2BF86C97-85C1-4C39-ABBC-2DEA1222E409}"/>
    <cellStyle name="Normal 9 2 2 3 5 6" xfId="18800" xr:uid="{4B6137F3-338C-4FCC-A5E8-8D3F4866C126}"/>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7E90DE4C-3325-48DD-9FBF-19EE7D35C9E0}"/>
    <cellStyle name="Normal 9 2 2 3 6 2 2 2 2" xfId="43302" xr:uid="{01EFD732-0D6A-4AAD-8490-5AFF478A4869}"/>
    <cellStyle name="Normal 9 2 2 3 6 2 2 3" xfId="34023" xr:uid="{44952BE1-6BC0-4D11-A076-742CA1E66379}"/>
    <cellStyle name="Normal 9 2 2 3 6 2 2 4" xfId="25575" xr:uid="{E07BAFB6-F6B2-4AE1-8853-10830FF8A694}"/>
    <cellStyle name="Normal 9 2 2 3 6 2 3" xfId="12910" xr:uid="{11DB2336-1252-4A15-812D-8C20A4E195B5}"/>
    <cellStyle name="Normal 9 2 2 3 6 2 3 2" xfId="39085" xr:uid="{0F4018BF-2AD1-4CB4-BF5E-1639E6B375F6}"/>
    <cellStyle name="Normal 9 2 2 3 6 2 4" xfId="29805" xr:uid="{E5BC32BC-B2B1-461E-A10F-95B8E8F67635}"/>
    <cellStyle name="Normal 9 2 2 3 6 2 5" xfId="21358" xr:uid="{F798EEEC-AD01-4ADC-ABC0-848548F1FF6C}"/>
    <cellStyle name="Normal 9 2 2 3 6 3" xfId="6533" xr:uid="{00000000-0005-0000-0000-0000E21E0000}"/>
    <cellStyle name="Normal 9 2 2 3 6 3 2" xfId="14983" xr:uid="{1F5BA031-EA4A-481C-AA31-8B2C8F63ECB0}"/>
    <cellStyle name="Normal 9 2 2 3 6 3 2 2" xfId="41157" xr:uid="{5CB16C2D-0FC3-4AE3-A1E1-51426A30EE53}"/>
    <cellStyle name="Normal 9 2 2 3 6 3 3" xfId="31878" xr:uid="{08149586-A4DC-4042-A06F-EB105F42FCC0}"/>
    <cellStyle name="Normal 9 2 2 3 6 3 4" xfId="23430" xr:uid="{4E85C339-E079-4E2A-B741-F75AE69D9847}"/>
    <cellStyle name="Normal 9 2 2 3 6 4" xfId="10765" xr:uid="{7D12E298-28FA-4C5D-86EE-EACA9CBF1576}"/>
    <cellStyle name="Normal 9 2 2 3 6 4 2" xfId="36940" xr:uid="{3704C9F4-6A4C-4AF1-8A83-72C976E07CE6}"/>
    <cellStyle name="Normal 9 2 2 3 6 5" xfId="27660" xr:uid="{95F024C5-5515-4D8B-A430-507D60C2503D}"/>
    <cellStyle name="Normal 9 2 2 3 6 6" xfId="19213" xr:uid="{51186F77-5E07-405A-8B67-7839E2286BD4}"/>
    <cellStyle name="Normal 9 2 2 3 7" xfId="2663" xr:uid="{00000000-0005-0000-0000-0000E31E0000}"/>
    <cellStyle name="Normal 9 2 2 3 7 2" xfId="6946" xr:uid="{00000000-0005-0000-0000-0000E41E0000}"/>
    <cellStyle name="Normal 9 2 2 3 7 2 2" xfId="15396" xr:uid="{98146A99-448A-467E-BD89-E945A51A7451}"/>
    <cellStyle name="Normal 9 2 2 3 7 2 2 2" xfId="41570" xr:uid="{B123FB24-2058-4910-B53E-4AF9682F3B8A}"/>
    <cellStyle name="Normal 9 2 2 3 7 2 3" xfId="32291" xr:uid="{8ACE26BF-1698-43D3-A048-E8FE15FFEDB5}"/>
    <cellStyle name="Normal 9 2 2 3 7 2 4" xfId="23843" xr:uid="{07E179E4-B665-4909-AEE6-9667DAFD43BE}"/>
    <cellStyle name="Normal 9 2 2 3 7 3" xfId="11178" xr:uid="{267A81C6-C44E-42A6-99B5-A08E3029C771}"/>
    <cellStyle name="Normal 9 2 2 3 7 3 2" xfId="37353" xr:uid="{87741331-1B7F-4165-A4A6-342EF5B58B58}"/>
    <cellStyle name="Normal 9 2 2 3 7 4" xfId="28073" xr:uid="{0FF614F1-052A-4D88-94DB-3216CF01FCFC}"/>
    <cellStyle name="Normal 9 2 2 3 7 5" xfId="19626" xr:uid="{C8030FB1-20B8-4EAE-83AD-72AA9E5EE3C3}"/>
    <cellStyle name="Normal 9 2 2 3 8" xfId="4881" xr:uid="{00000000-0005-0000-0000-0000E51E0000}"/>
    <cellStyle name="Normal 9 2 2 3 8 2" xfId="13331" xr:uid="{E7EF2CB2-CFF0-4697-849D-C85CDC2CEE64}"/>
    <cellStyle name="Normal 9 2 2 3 8 2 2" xfId="39505" xr:uid="{CEBE6277-FD8E-4BD2-BD25-050A6A0C4718}"/>
    <cellStyle name="Normal 9 2 2 3 8 3" xfId="30226" xr:uid="{35E1D2C2-0303-4786-9B29-80103B0D2905}"/>
    <cellStyle name="Normal 9 2 2 3 8 4" xfId="21778" xr:uid="{665B9C75-B1F2-4CDE-8568-449042B5DBEF}"/>
    <cellStyle name="Normal 9 2 2 3 9" xfId="9113" xr:uid="{082D37D9-D60D-44E4-B168-A7BF84AD2B5A}"/>
    <cellStyle name="Normal 9 2 2 3 9 2" xfId="35288" xr:uid="{9E03FCC6-B482-4804-85ED-DF87F627880E}"/>
    <cellStyle name="Normal 9 2 2 4" xfId="519" xr:uid="{00000000-0005-0000-0000-0000E61E0000}"/>
    <cellStyle name="Normal 9 2 2 4 10" xfId="26010" xr:uid="{9CEB37EB-3F3F-4121-BD72-0B66D32A1ACC}"/>
    <cellStyle name="Normal 9 2 2 4 11" xfId="17563" xr:uid="{0C2A7A51-E9B7-427C-8DA7-CDF17EAE7C8B}"/>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B5835FCB-0E26-4920-98FD-2F18BBBE9773}"/>
    <cellStyle name="Normal 9 2 2 4 2 2 2 2 2" xfId="42065" xr:uid="{4FEEA865-BBB0-425F-AA74-63BF70628052}"/>
    <cellStyle name="Normal 9 2 2 4 2 2 2 3" xfId="32786" xr:uid="{8E24B889-9463-457A-BD94-D3FFECFCE9A7}"/>
    <cellStyle name="Normal 9 2 2 4 2 2 2 4" xfId="24338" xr:uid="{4C0287E6-4496-413C-80C0-6914CC29C186}"/>
    <cellStyle name="Normal 9 2 2 4 2 2 3" xfId="11673" xr:uid="{504C96C5-AE71-4D56-BB6C-55565E3E9E59}"/>
    <cellStyle name="Normal 9 2 2 4 2 2 3 2" xfId="37848" xr:uid="{85F11795-0ED6-44DE-8DD2-D2A0B2987B73}"/>
    <cellStyle name="Normal 9 2 2 4 2 2 4" xfId="28568" xr:uid="{D70D9849-BC0C-43EA-97C5-9EE4C8C44153}"/>
    <cellStyle name="Normal 9 2 2 4 2 2 5" xfId="20121" xr:uid="{EAB11AEA-B5D8-43AC-BB81-D617DC904B2E}"/>
    <cellStyle name="Normal 9 2 2 4 2 3" xfId="5296" xr:uid="{00000000-0005-0000-0000-0000EA1E0000}"/>
    <cellStyle name="Normal 9 2 2 4 2 3 2" xfId="13746" xr:uid="{6D00FF21-808E-474B-B5AB-0357503D991C}"/>
    <cellStyle name="Normal 9 2 2 4 2 3 2 2" xfId="39920" xr:uid="{49C0C1CC-E421-4E07-8DB9-D30553CACE2A}"/>
    <cellStyle name="Normal 9 2 2 4 2 3 3" xfId="30641" xr:uid="{F5E67435-067C-46B0-BBA5-595CADD55AC2}"/>
    <cellStyle name="Normal 9 2 2 4 2 3 4" xfId="22193" xr:uid="{D64286B7-C048-47C7-B3BE-9134FC3A59F4}"/>
    <cellStyle name="Normal 9 2 2 4 2 4" xfId="9528" xr:uid="{5F183A86-6301-4199-9700-A5BEA380CBCC}"/>
    <cellStyle name="Normal 9 2 2 4 2 4 2" xfId="35703" xr:uid="{B8DFB686-9E0B-48EA-8CA2-6E3F4B558108}"/>
    <cellStyle name="Normal 9 2 2 4 2 5" xfId="34875" xr:uid="{1AF16E97-09F3-44F9-980E-E53100877486}"/>
    <cellStyle name="Normal 9 2 2 4 2 6" xfId="26423" xr:uid="{7B49CE06-C0F0-436A-B4FE-D25E40E6DD83}"/>
    <cellStyle name="Normal 9 2 2 4 2 7" xfId="17976" xr:uid="{1E8849FF-2AC8-42D4-8976-E2EB895BEAB2}"/>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6ACDD0A9-DE8D-4B91-930F-6FDFFC7EF165}"/>
    <cellStyle name="Normal 9 2 2 4 3 2 2 2 2" xfId="42478" xr:uid="{DA133125-7E3E-4C32-9FF5-B8EA571409C0}"/>
    <cellStyle name="Normal 9 2 2 4 3 2 2 3" xfId="33199" xr:uid="{806D7163-129D-4707-98AB-324CB2332869}"/>
    <cellStyle name="Normal 9 2 2 4 3 2 2 4" xfId="24751" xr:uid="{FD2E64D6-2E42-44BD-8D6B-F9AA06E03064}"/>
    <cellStyle name="Normal 9 2 2 4 3 2 3" xfId="12086" xr:uid="{F72A8FB5-C0A5-4457-83FA-7E47A9D38C95}"/>
    <cellStyle name="Normal 9 2 2 4 3 2 3 2" xfId="38261" xr:uid="{B83A31E4-28A5-4E17-B2AA-71064705523A}"/>
    <cellStyle name="Normal 9 2 2 4 3 2 4" xfId="28981" xr:uid="{F680750D-2F1B-424A-811B-29DDBA833C12}"/>
    <cellStyle name="Normal 9 2 2 4 3 2 5" xfId="20534" xr:uid="{74EE2ED0-F149-4DB0-AD09-BE51351247CC}"/>
    <cellStyle name="Normal 9 2 2 4 3 3" xfId="5709" xr:uid="{00000000-0005-0000-0000-0000EE1E0000}"/>
    <cellStyle name="Normal 9 2 2 4 3 3 2" xfId="14159" xr:uid="{07C8380E-55E6-44A6-BD82-4EBC512EDDAF}"/>
    <cellStyle name="Normal 9 2 2 4 3 3 2 2" xfId="40333" xr:uid="{8A0103BC-97A5-4CED-B963-886DD1FE6024}"/>
    <cellStyle name="Normal 9 2 2 4 3 3 3" xfId="31054" xr:uid="{45A521B9-FAAD-4FAD-ABC9-3D9229DAB0AB}"/>
    <cellStyle name="Normal 9 2 2 4 3 3 4" xfId="22606" xr:uid="{3B2D1ECC-9E42-4303-A550-132CC1DA6A57}"/>
    <cellStyle name="Normal 9 2 2 4 3 4" xfId="9941" xr:uid="{0E94120E-0571-4F09-9544-6622943E003C}"/>
    <cellStyle name="Normal 9 2 2 4 3 4 2" xfId="36116" xr:uid="{9F19A3D4-302B-4129-BB40-9BA9F8E657DE}"/>
    <cellStyle name="Normal 9 2 2 4 3 5" xfId="26836" xr:uid="{C063DB28-D7E2-4A1C-A90A-1AD2C9ABB280}"/>
    <cellStyle name="Normal 9 2 2 4 3 6" xfId="18389" xr:uid="{BCC1EDC9-7571-4CA9-BFB4-8E07F6E92CD1}"/>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F5CE9268-DE1A-4AE0-A64D-B08D779E72DA}"/>
    <cellStyle name="Normal 9 2 2 4 4 2 2 2 2" xfId="42891" xr:uid="{9A700BE6-690D-4A06-8D38-5113FB542B9B}"/>
    <cellStyle name="Normal 9 2 2 4 4 2 2 3" xfId="33612" xr:uid="{9967DE56-CC2A-435B-B28F-7F21541F92CD}"/>
    <cellStyle name="Normal 9 2 2 4 4 2 2 4" xfId="25164" xr:uid="{3AF7A27B-698D-4678-88E4-BC2A68E91C42}"/>
    <cellStyle name="Normal 9 2 2 4 4 2 3" xfId="12499" xr:uid="{98EDF441-9190-4B11-A237-EC8B4853FC08}"/>
    <cellStyle name="Normal 9 2 2 4 4 2 3 2" xfId="38674" xr:uid="{81C82529-7AD7-4471-BC87-1D29707C5D89}"/>
    <cellStyle name="Normal 9 2 2 4 4 2 4" xfId="29394" xr:uid="{D8A89434-D664-4E65-839A-3BB1EA180035}"/>
    <cellStyle name="Normal 9 2 2 4 4 2 5" xfId="20947" xr:uid="{7ADB3180-A98F-45CB-9377-3271AD4CFB05}"/>
    <cellStyle name="Normal 9 2 2 4 4 3" xfId="6122" xr:uid="{00000000-0005-0000-0000-0000F21E0000}"/>
    <cellStyle name="Normal 9 2 2 4 4 3 2" xfId="14572" xr:uid="{082001DE-6635-4B12-8B5C-4C3249F1AF46}"/>
    <cellStyle name="Normal 9 2 2 4 4 3 2 2" xfId="40746" xr:uid="{720BA9A9-492A-482F-BC2D-0E14C18561C6}"/>
    <cellStyle name="Normal 9 2 2 4 4 3 3" xfId="31467" xr:uid="{D7C3FD27-7FD0-46E5-A248-964EEDDB38A3}"/>
    <cellStyle name="Normal 9 2 2 4 4 3 4" xfId="23019" xr:uid="{94689B1F-1AAF-4C60-82F9-53BBF5BBEB00}"/>
    <cellStyle name="Normal 9 2 2 4 4 4" xfId="10354" xr:uid="{C53B28F6-4CCA-4422-B5EC-B373EA83A187}"/>
    <cellStyle name="Normal 9 2 2 4 4 4 2" xfId="36529" xr:uid="{437B9D18-70DE-4509-B286-66EBEEE11C83}"/>
    <cellStyle name="Normal 9 2 2 4 4 5" xfId="27249" xr:uid="{CF974E5A-D15A-4DC6-89BC-694971899582}"/>
    <cellStyle name="Normal 9 2 2 4 4 6" xfId="18802" xr:uid="{E948C280-052E-475E-BBE5-BAD8D3B667F6}"/>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9F18AC77-B8D1-406C-9E1E-0A857E7A1F11}"/>
    <cellStyle name="Normal 9 2 2 4 5 2 2 2 2" xfId="43304" xr:uid="{3F051A77-41E0-44C8-B563-E9F7D2C00199}"/>
    <cellStyle name="Normal 9 2 2 4 5 2 2 3" xfId="34025" xr:uid="{77A73E57-5ED1-4E25-BB1B-F59C12CED00F}"/>
    <cellStyle name="Normal 9 2 2 4 5 2 2 4" xfId="25577" xr:uid="{BFC92FBD-F0F8-4F67-9C3C-3A610C8AF7E4}"/>
    <cellStyle name="Normal 9 2 2 4 5 2 3" xfId="12912" xr:uid="{E1C036C0-57FD-43F7-9C53-9F4F7BE8FF7D}"/>
    <cellStyle name="Normal 9 2 2 4 5 2 3 2" xfId="39087" xr:uid="{7A0C45BE-6EE0-4890-914C-5202A1198D0D}"/>
    <cellStyle name="Normal 9 2 2 4 5 2 4" xfId="29807" xr:uid="{CE36E92B-9BE0-4295-8FB0-37AE5C910E86}"/>
    <cellStyle name="Normal 9 2 2 4 5 2 5" xfId="21360" xr:uid="{78E9AEA2-DF76-4C29-B1CD-1B7C28F0D56E}"/>
    <cellStyle name="Normal 9 2 2 4 5 3" xfId="6535" xr:uid="{00000000-0005-0000-0000-0000F61E0000}"/>
    <cellStyle name="Normal 9 2 2 4 5 3 2" xfId="14985" xr:uid="{9E029439-5E63-44DF-AD12-D3D4A894A8ED}"/>
    <cellStyle name="Normal 9 2 2 4 5 3 2 2" xfId="41159" xr:uid="{4423B8F1-6633-4E6D-A07D-A2A3FDCC6E9E}"/>
    <cellStyle name="Normal 9 2 2 4 5 3 3" xfId="31880" xr:uid="{92E32491-0C60-4A84-BCE8-5E1B861B2FB7}"/>
    <cellStyle name="Normal 9 2 2 4 5 3 4" xfId="23432" xr:uid="{96732AE0-635E-42CC-A3D1-A8377FAC380C}"/>
    <cellStyle name="Normal 9 2 2 4 5 4" xfId="10767" xr:uid="{28B0D8F6-FF6F-40D1-B02A-7F5378E2841B}"/>
    <cellStyle name="Normal 9 2 2 4 5 4 2" xfId="36942" xr:uid="{465178F8-440B-4266-B276-6592A9FE50F3}"/>
    <cellStyle name="Normal 9 2 2 4 5 5" xfId="27662" xr:uid="{9D91DED8-7075-4568-87F2-8DFD5B2DE6A0}"/>
    <cellStyle name="Normal 9 2 2 4 5 6" xfId="19215" xr:uid="{91AC84E0-F93F-49CE-AD8F-4980F138F196}"/>
    <cellStyle name="Normal 9 2 2 4 6" xfId="2665" xr:uid="{00000000-0005-0000-0000-0000F71E0000}"/>
    <cellStyle name="Normal 9 2 2 4 6 2" xfId="6948" xr:uid="{00000000-0005-0000-0000-0000F81E0000}"/>
    <cellStyle name="Normal 9 2 2 4 6 2 2" xfId="15398" xr:uid="{10149D64-A6F1-45FB-8FAA-D98FC638DDDA}"/>
    <cellStyle name="Normal 9 2 2 4 6 2 2 2" xfId="41572" xr:uid="{399DE253-B461-44CE-99C7-C05C91DA8AB6}"/>
    <cellStyle name="Normal 9 2 2 4 6 2 3" xfId="32293" xr:uid="{7F688A60-D3C4-4B69-8AE4-E1D578B51EC1}"/>
    <cellStyle name="Normal 9 2 2 4 6 2 4" xfId="23845" xr:uid="{806A2AD4-8BF0-4B43-BE9B-D22899308209}"/>
    <cellStyle name="Normal 9 2 2 4 6 3" xfId="11180" xr:uid="{FECFAF4B-C965-4DAD-B38F-07C98D92F996}"/>
    <cellStyle name="Normal 9 2 2 4 6 3 2" xfId="37355" xr:uid="{E00EBBCC-F8D4-457E-B64E-A158E1BC3AC5}"/>
    <cellStyle name="Normal 9 2 2 4 6 4" xfId="28075" xr:uid="{BA6A7878-F0E4-4AD9-9F63-738802B5022E}"/>
    <cellStyle name="Normal 9 2 2 4 6 5" xfId="19628" xr:uid="{440E1154-98A7-4D34-B00A-79ECFFF10FE3}"/>
    <cellStyle name="Normal 9 2 2 4 7" xfId="4883" xr:uid="{00000000-0005-0000-0000-0000F91E0000}"/>
    <cellStyle name="Normal 9 2 2 4 7 2" xfId="13333" xr:uid="{C53D2481-2734-4683-991B-45CBDEB12E7A}"/>
    <cellStyle name="Normal 9 2 2 4 7 2 2" xfId="39507" xr:uid="{9924EB42-4174-40FD-8AEB-8AB4DBC0BE5F}"/>
    <cellStyle name="Normal 9 2 2 4 7 3" xfId="30228" xr:uid="{B5139DAB-A798-4028-8E78-859C8D33E7EE}"/>
    <cellStyle name="Normal 9 2 2 4 7 4" xfId="21780" xr:uid="{B99B3646-B1E5-43C3-90F0-2EF9CF0445FA}"/>
    <cellStyle name="Normal 9 2 2 4 8" xfId="9115" xr:uid="{2896968B-D139-4159-B3BF-30805C533644}"/>
    <cellStyle name="Normal 9 2 2 4 8 2" xfId="35290" xr:uid="{40B62D51-9E73-4A79-A188-2E44659C43C1}"/>
    <cellStyle name="Normal 9 2 2 4 9" xfId="34457" xr:uid="{8EA32125-C697-4636-B193-F84188A6E39E}"/>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4D22277E-E5BD-4A32-BFE5-69786621C333}"/>
    <cellStyle name="Normal 9 2 2 5 2 2 2 2" xfId="42058" xr:uid="{81E74E21-3F96-429A-9FD8-A0774E89E8B8}"/>
    <cellStyle name="Normal 9 2 2 5 2 2 3" xfId="32779" xr:uid="{F6337A00-B3E4-4021-8E3D-30F16691CC78}"/>
    <cellStyle name="Normal 9 2 2 5 2 2 4" xfId="24331" xr:uid="{80650E55-F10A-48D9-B80F-38ECB0EE13C3}"/>
    <cellStyle name="Normal 9 2 2 5 2 3" xfId="11666" xr:uid="{E0DA4F8B-2966-4D6F-8703-EFAC65B717F8}"/>
    <cellStyle name="Normal 9 2 2 5 2 3 2" xfId="37841" xr:uid="{C487F46B-0C82-4D69-A0C3-1B46F21D9C7F}"/>
    <cellStyle name="Normal 9 2 2 5 2 4" xfId="28561" xr:uid="{4329A1E3-1FBA-4DF0-AD4C-D676DF3DEB49}"/>
    <cellStyle name="Normal 9 2 2 5 2 5" xfId="20114" xr:uid="{CCAB3A15-A668-45A4-836A-99589B5D7BDB}"/>
    <cellStyle name="Normal 9 2 2 5 3" xfId="5289" xr:uid="{00000000-0005-0000-0000-0000FD1E0000}"/>
    <cellStyle name="Normal 9 2 2 5 3 2" xfId="13739" xr:uid="{D64C5C94-404E-40D3-83AC-B8E461BEEFA7}"/>
    <cellStyle name="Normal 9 2 2 5 3 2 2" xfId="39913" xr:uid="{1B88EBE4-1AC4-4D16-8D4D-70E77B8F6A84}"/>
    <cellStyle name="Normal 9 2 2 5 3 3" xfId="30634" xr:uid="{7F64D9F9-B7EC-4525-8E32-C69D9887C273}"/>
    <cellStyle name="Normal 9 2 2 5 3 4" xfId="22186" xr:uid="{8BFA6D7C-FE30-4426-A7A5-A6ACBD003B6E}"/>
    <cellStyle name="Normal 9 2 2 5 4" xfId="9521" xr:uid="{4F0DA5DF-9237-4E10-AA3B-FD058FDC4599}"/>
    <cellStyle name="Normal 9 2 2 5 4 2" xfId="35696" xr:uid="{9F22A3DE-BDDE-4ADA-B635-43E2013D3FF0}"/>
    <cellStyle name="Normal 9 2 2 5 5" xfId="34868" xr:uid="{BDE51588-8A8D-4B8F-8C2C-5BF0A28E5487}"/>
    <cellStyle name="Normal 9 2 2 5 6" xfId="26416" xr:uid="{9DA8CC8D-DB7E-40A8-8B8F-973E3AD65466}"/>
    <cellStyle name="Normal 9 2 2 5 7" xfId="17969" xr:uid="{35BEADDE-5C79-404D-93EB-57553A4C4605}"/>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E07797D5-DBAD-4076-958D-B0A1928A37B2}"/>
    <cellStyle name="Normal 9 2 2 6 2 2 2 2" xfId="42471" xr:uid="{7D3E11AB-1E54-4DD6-8C9F-1250FFB2934B}"/>
    <cellStyle name="Normal 9 2 2 6 2 2 3" xfId="33192" xr:uid="{BE060ED0-88BF-48AE-8BB0-823DB4961E27}"/>
    <cellStyle name="Normal 9 2 2 6 2 2 4" xfId="24744" xr:uid="{308D06E5-37EA-4BFF-92DB-9411803019F1}"/>
    <cellStyle name="Normal 9 2 2 6 2 3" xfId="12079" xr:uid="{8904A7F1-0034-42FE-9641-C93668898E02}"/>
    <cellStyle name="Normal 9 2 2 6 2 3 2" xfId="38254" xr:uid="{0EF69A6A-DC3A-40AA-A6DB-A21A6FF44B27}"/>
    <cellStyle name="Normal 9 2 2 6 2 4" xfId="28974" xr:uid="{A8C24AC4-E611-4455-846D-AD86DEB618BB}"/>
    <cellStyle name="Normal 9 2 2 6 2 5" xfId="20527" xr:uid="{BB146C4C-66A8-4FF0-948D-8566793CBD19}"/>
    <cellStyle name="Normal 9 2 2 6 3" xfId="5702" xr:uid="{00000000-0005-0000-0000-0000011F0000}"/>
    <cellStyle name="Normal 9 2 2 6 3 2" xfId="14152" xr:uid="{515E608D-ADC0-4988-B7D8-11AC3C7ED62C}"/>
    <cellStyle name="Normal 9 2 2 6 3 2 2" xfId="40326" xr:uid="{C4C0FFB0-3323-43A8-8A4B-1940AB079875}"/>
    <cellStyle name="Normal 9 2 2 6 3 3" xfId="31047" xr:uid="{F8978AA5-E62E-4804-9D8C-F659794BF15A}"/>
    <cellStyle name="Normal 9 2 2 6 3 4" xfId="22599" xr:uid="{DBDB76EC-1DF5-4C71-B7DC-0B2EBF8B3FDB}"/>
    <cellStyle name="Normal 9 2 2 6 4" xfId="9934" xr:uid="{ED6CE5D5-7263-47A8-B30D-3AD22875C076}"/>
    <cellStyle name="Normal 9 2 2 6 4 2" xfId="36109" xr:uid="{3CA5C80A-4651-4B29-B4C5-7B9021E7F49A}"/>
    <cellStyle name="Normal 9 2 2 6 5" xfId="26829" xr:uid="{FEDD0A69-FC42-4573-9156-CFAB6CABBC78}"/>
    <cellStyle name="Normal 9 2 2 6 6" xfId="18382" xr:uid="{A82DBA2A-F3CF-46FE-A09E-CB0E1C09A962}"/>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9FC33B1F-5FB7-4301-9278-F3B2D8588A69}"/>
    <cellStyle name="Normal 9 2 2 7 2 2 2 2" xfId="42884" xr:uid="{0A6A9BF1-FD5F-426D-8E6B-CBEEB6DD88B6}"/>
    <cellStyle name="Normal 9 2 2 7 2 2 3" xfId="33605" xr:uid="{CCAAF99D-9820-4417-A0FD-BA6F798EA726}"/>
    <cellStyle name="Normal 9 2 2 7 2 2 4" xfId="25157" xr:uid="{894C74E7-D638-4EDF-BC30-AB13142F9AA9}"/>
    <cellStyle name="Normal 9 2 2 7 2 3" xfId="12492" xr:uid="{4DF249D0-09D8-49D5-8084-2447F7F866E7}"/>
    <cellStyle name="Normal 9 2 2 7 2 3 2" xfId="38667" xr:uid="{62D7C9FD-2B3B-4B34-953B-52D2A0873106}"/>
    <cellStyle name="Normal 9 2 2 7 2 4" xfId="29387" xr:uid="{DEAFA78A-49CF-4CDF-BDC0-108DA3B1722D}"/>
    <cellStyle name="Normal 9 2 2 7 2 5" xfId="20940" xr:uid="{739CD2EE-A0E8-4989-8176-EF17B751EAED}"/>
    <cellStyle name="Normal 9 2 2 7 3" xfId="6115" xr:uid="{00000000-0005-0000-0000-0000051F0000}"/>
    <cellStyle name="Normal 9 2 2 7 3 2" xfId="14565" xr:uid="{A0562161-86CA-4B0D-B831-CE352E62B316}"/>
    <cellStyle name="Normal 9 2 2 7 3 2 2" xfId="40739" xr:uid="{D877FFAB-1B13-4687-B89B-DE92D1B6BC75}"/>
    <cellStyle name="Normal 9 2 2 7 3 3" xfId="31460" xr:uid="{E85B6B2C-0F4E-483F-8712-52C4B31B821B}"/>
    <cellStyle name="Normal 9 2 2 7 3 4" xfId="23012" xr:uid="{03B04345-E7CA-4132-9DE6-46B3143BE428}"/>
    <cellStyle name="Normal 9 2 2 7 4" xfId="10347" xr:uid="{834DEE8A-C0B5-43E3-BDCF-BB3BA38ED60D}"/>
    <cellStyle name="Normal 9 2 2 7 4 2" xfId="36522" xr:uid="{1149A953-A9DE-4285-A8AB-1544A1B6C494}"/>
    <cellStyle name="Normal 9 2 2 7 5" xfId="27242" xr:uid="{9D210622-A4DE-4F35-B38D-ED8628ED89B8}"/>
    <cellStyle name="Normal 9 2 2 7 6" xfId="18795" xr:uid="{E1C6C0DB-16EE-4F9B-BFA5-BEFDA55E4280}"/>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6220F24E-520D-4981-9EDB-6A41E45C2BFA}"/>
    <cellStyle name="Normal 9 2 2 8 2 2 2 2" xfId="43297" xr:uid="{12118C0E-EAC3-464E-9FAA-232FC6CA96E5}"/>
    <cellStyle name="Normal 9 2 2 8 2 2 3" xfId="34018" xr:uid="{C4007D0F-C7CA-41AC-8AB2-44D253149BA8}"/>
    <cellStyle name="Normal 9 2 2 8 2 2 4" xfId="25570" xr:uid="{DB27F24D-5C5A-49C5-A38F-9A03995F9510}"/>
    <cellStyle name="Normal 9 2 2 8 2 3" xfId="12905" xr:uid="{D62480C8-8651-4D97-B705-7CB5E0F0BF45}"/>
    <cellStyle name="Normal 9 2 2 8 2 3 2" xfId="39080" xr:uid="{CFA6DE6B-1012-489A-A222-7A8851BFA142}"/>
    <cellStyle name="Normal 9 2 2 8 2 4" xfId="29800" xr:uid="{42988DAB-F53D-4EFA-B8D9-4949C2E06EF4}"/>
    <cellStyle name="Normal 9 2 2 8 2 5" xfId="21353" xr:uid="{189EE555-AF1D-4118-AF6A-71CC2EA7101E}"/>
    <cellStyle name="Normal 9 2 2 8 3" xfId="6528" xr:uid="{00000000-0005-0000-0000-0000091F0000}"/>
    <cellStyle name="Normal 9 2 2 8 3 2" xfId="14978" xr:uid="{D3AD19AE-8ECB-4828-8D3F-1067E1833EFC}"/>
    <cellStyle name="Normal 9 2 2 8 3 2 2" xfId="41152" xr:uid="{6CBFE8E9-3C16-43C4-82A2-630AB70500EB}"/>
    <cellStyle name="Normal 9 2 2 8 3 3" xfId="31873" xr:uid="{6FA9D8C9-4865-456A-999C-FD8F12C6BBFE}"/>
    <cellStyle name="Normal 9 2 2 8 3 4" xfId="23425" xr:uid="{73174B8B-45BE-4565-8EA6-B1198D7905EB}"/>
    <cellStyle name="Normal 9 2 2 8 4" xfId="10760" xr:uid="{FE6CB039-7F91-4903-9458-D252CD1B6FC7}"/>
    <cellStyle name="Normal 9 2 2 8 4 2" xfId="36935" xr:uid="{5DA4DEBB-1BF5-484F-AF9A-98FFBC39DBB2}"/>
    <cellStyle name="Normal 9 2 2 8 5" xfId="27655" xr:uid="{D5844C3D-E9F4-4421-ADA7-6FFD29089B6D}"/>
    <cellStyle name="Normal 9 2 2 8 6" xfId="19208" xr:uid="{E1E95614-17D5-4242-9FFC-FB6A3DC1389D}"/>
    <cellStyle name="Normal 9 2 2 9" xfId="2658" xr:uid="{00000000-0005-0000-0000-00000A1F0000}"/>
    <cellStyle name="Normal 9 2 2 9 2" xfId="6941" xr:uid="{00000000-0005-0000-0000-00000B1F0000}"/>
    <cellStyle name="Normal 9 2 2 9 2 2" xfId="15391" xr:uid="{36BA2456-40D0-49CA-99F8-8BA5148F5E67}"/>
    <cellStyle name="Normal 9 2 2 9 2 2 2" xfId="41565" xr:uid="{B2F01C3D-BA43-4564-9849-724B8FDED798}"/>
    <cellStyle name="Normal 9 2 2 9 2 3" xfId="32286" xr:uid="{E5C03423-915C-40C9-A5A8-70CAE813F4F9}"/>
    <cellStyle name="Normal 9 2 2 9 2 4" xfId="23838" xr:uid="{22B24362-06DE-4393-BF5E-BDA820E4F47B}"/>
    <cellStyle name="Normal 9 2 2 9 3" xfId="11173" xr:uid="{71BF63DD-E5D9-4B35-99B7-4A576A784842}"/>
    <cellStyle name="Normal 9 2 2 9 3 2" xfId="37348" xr:uid="{B9211E51-03CE-434B-B3C2-97EC8C800AA5}"/>
    <cellStyle name="Normal 9 2 2 9 4" xfId="28068" xr:uid="{24B9B5F4-F7D8-4906-AE54-EC703138B338}"/>
    <cellStyle name="Normal 9 2 2 9 5" xfId="19621" xr:uid="{267EDFEB-ADC8-4E2E-9EF0-70B3DC062ECB}"/>
    <cellStyle name="Normal 9 2 3" xfId="520" xr:uid="{00000000-0005-0000-0000-00000C1F0000}"/>
    <cellStyle name="Normal 9 2 3 10" xfId="9116" xr:uid="{05CAAABE-4881-45FC-9532-BD8CFBF9012E}"/>
    <cellStyle name="Normal 9 2 3 10 2" xfId="35291" xr:uid="{DA018D1D-D6B4-4E87-8321-EEB72A52001F}"/>
    <cellStyle name="Normal 9 2 3 11" xfId="34458" xr:uid="{1DA4F4BD-2C45-42A5-A051-FBD567EDB90C}"/>
    <cellStyle name="Normal 9 2 3 12" xfId="26011" xr:uid="{2DD511BB-ADC6-4AD6-BE26-B33BCFC6A438}"/>
    <cellStyle name="Normal 9 2 3 13" xfId="17564" xr:uid="{10264515-5A4B-4BE7-99A1-C0BAFF4999FE}"/>
    <cellStyle name="Normal 9 2 3 2" xfId="521" xr:uid="{00000000-0005-0000-0000-00000D1F0000}"/>
    <cellStyle name="Normal 9 2 3 2 10" xfId="34459" xr:uid="{3D0A0F10-4B43-4436-81F2-FB517A951CEE}"/>
    <cellStyle name="Normal 9 2 3 2 11" xfId="26012" xr:uid="{071466D1-C014-4B95-8637-985D4D7D37F9}"/>
    <cellStyle name="Normal 9 2 3 2 12" xfId="17565" xr:uid="{4AB59564-961F-4150-9111-E788911D1FAC}"/>
    <cellStyle name="Normal 9 2 3 2 2" xfId="522" xr:uid="{00000000-0005-0000-0000-00000E1F0000}"/>
    <cellStyle name="Normal 9 2 3 2 2 10" xfId="26013" xr:uid="{A10ACE01-4646-4F0A-8630-F0EF97770F87}"/>
    <cellStyle name="Normal 9 2 3 2 2 11" xfId="17566" xr:uid="{6DE66BC3-C9CE-4224-AB00-DE500B5D95E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B84FB2F8-EC88-4E27-B6C2-32ABB564985D}"/>
    <cellStyle name="Normal 9 2 3 2 2 2 2 2 2 2" xfId="42068" xr:uid="{12358C22-C15D-43C7-AE75-10B8F13649DA}"/>
    <cellStyle name="Normal 9 2 3 2 2 2 2 2 3" xfId="32789" xr:uid="{72536B88-ED3C-4BBD-97F4-1924499EF756}"/>
    <cellStyle name="Normal 9 2 3 2 2 2 2 2 4" xfId="24341" xr:uid="{495AA72C-04D6-4842-8D05-2D24820C4108}"/>
    <cellStyle name="Normal 9 2 3 2 2 2 2 3" xfId="11676" xr:uid="{981ECE20-A1A9-491F-95A7-DAFBEB0FC9E3}"/>
    <cellStyle name="Normal 9 2 3 2 2 2 2 3 2" xfId="37851" xr:uid="{F217B56E-E90A-4AA8-BF24-F00D1C9DC4EB}"/>
    <cellStyle name="Normal 9 2 3 2 2 2 2 4" xfId="28571" xr:uid="{AEF5EE69-C304-4F8C-9C40-345B216871AC}"/>
    <cellStyle name="Normal 9 2 3 2 2 2 2 5" xfId="20124" xr:uid="{1970479E-2A91-4462-99FC-BA47B274F3E1}"/>
    <cellStyle name="Normal 9 2 3 2 2 2 3" xfId="5299" xr:uid="{00000000-0005-0000-0000-0000121F0000}"/>
    <cellStyle name="Normal 9 2 3 2 2 2 3 2" xfId="13749" xr:uid="{024E75E6-7613-4848-8B57-7E13A4F5ACB7}"/>
    <cellStyle name="Normal 9 2 3 2 2 2 3 2 2" xfId="39923" xr:uid="{643FFFC9-7061-4DDD-BC76-8CB7DD0457CC}"/>
    <cellStyle name="Normal 9 2 3 2 2 2 3 3" xfId="30644" xr:uid="{4218065E-045B-433B-810D-D0F7F0B01E2E}"/>
    <cellStyle name="Normal 9 2 3 2 2 2 3 4" xfId="22196" xr:uid="{E325558A-0306-4EE4-BD0F-7DCB2F83DA80}"/>
    <cellStyle name="Normal 9 2 3 2 2 2 4" xfId="9531" xr:uid="{CA8E6173-9294-485F-9167-652C22B87A1F}"/>
    <cellStyle name="Normal 9 2 3 2 2 2 4 2" xfId="35706" xr:uid="{906D0C40-59EB-4C5E-AAB8-0233E6AB9794}"/>
    <cellStyle name="Normal 9 2 3 2 2 2 5" xfId="34878" xr:uid="{8208DBBD-1EBD-4A53-98E0-9C0D9F87951D}"/>
    <cellStyle name="Normal 9 2 3 2 2 2 6" xfId="26426" xr:uid="{D825D77D-C54F-4D61-8BCE-52D01F738246}"/>
    <cellStyle name="Normal 9 2 3 2 2 2 7" xfId="17979" xr:uid="{801F9269-E841-4844-989F-2EC51A1834A8}"/>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EFA42182-9419-4E4D-86B3-1ED0BAC9DB5D}"/>
    <cellStyle name="Normal 9 2 3 2 2 3 2 2 2 2" xfId="42481" xr:uid="{135F7067-C93F-435E-8284-2FE64C6C9582}"/>
    <cellStyle name="Normal 9 2 3 2 2 3 2 2 3" xfId="33202" xr:uid="{8598302F-2CE8-41A6-879E-59AFC114A47A}"/>
    <cellStyle name="Normal 9 2 3 2 2 3 2 2 4" xfId="24754" xr:uid="{140F57BF-1737-41F9-B98F-D1BE5C383472}"/>
    <cellStyle name="Normal 9 2 3 2 2 3 2 3" xfId="12089" xr:uid="{7A268DFE-5847-479E-9D50-D82D059C5D3A}"/>
    <cellStyle name="Normal 9 2 3 2 2 3 2 3 2" xfId="38264" xr:uid="{2DABBDC3-704B-424F-A483-516ABF522117}"/>
    <cellStyle name="Normal 9 2 3 2 2 3 2 4" xfId="28984" xr:uid="{A780565E-E79C-4961-A46E-C3C9930BC520}"/>
    <cellStyle name="Normal 9 2 3 2 2 3 2 5" xfId="20537" xr:uid="{690D0AEC-382D-4D2B-A7B9-05C8F1F2A91A}"/>
    <cellStyle name="Normal 9 2 3 2 2 3 3" xfId="5712" xr:uid="{00000000-0005-0000-0000-0000161F0000}"/>
    <cellStyle name="Normal 9 2 3 2 2 3 3 2" xfId="14162" xr:uid="{87F9B4B5-4B69-4020-8E3B-042AEA9DD47E}"/>
    <cellStyle name="Normal 9 2 3 2 2 3 3 2 2" xfId="40336" xr:uid="{0F47CECD-0ECA-4864-A285-A5AA76CFD445}"/>
    <cellStyle name="Normal 9 2 3 2 2 3 3 3" xfId="31057" xr:uid="{AF0CEB81-F8F1-45D4-ABC2-D6DC2BD216EE}"/>
    <cellStyle name="Normal 9 2 3 2 2 3 3 4" xfId="22609" xr:uid="{C2F8E112-1DAF-49B9-8203-A7B37291A92C}"/>
    <cellStyle name="Normal 9 2 3 2 2 3 4" xfId="9944" xr:uid="{2750B520-CBD4-41D7-8C56-6FF38997E7FB}"/>
    <cellStyle name="Normal 9 2 3 2 2 3 4 2" xfId="36119" xr:uid="{E7AD25B4-7D18-4557-90AF-A44127C2AEAA}"/>
    <cellStyle name="Normal 9 2 3 2 2 3 5" xfId="26839" xr:uid="{B5D6C361-E1C9-4F28-92A0-2DFC73B789DD}"/>
    <cellStyle name="Normal 9 2 3 2 2 3 6" xfId="18392" xr:uid="{A625C1ED-6FA0-4EFC-A1F0-011B19EE204F}"/>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E512FDDB-5B4D-4541-ABBA-AFE1BCFA1174}"/>
    <cellStyle name="Normal 9 2 3 2 2 4 2 2 2 2" xfId="42894" xr:uid="{F32F8708-083C-4C22-8301-2B4367739AEB}"/>
    <cellStyle name="Normal 9 2 3 2 2 4 2 2 3" xfId="33615" xr:uid="{C6FC181C-94DE-438F-9B75-574FC576D87B}"/>
    <cellStyle name="Normal 9 2 3 2 2 4 2 2 4" xfId="25167" xr:uid="{D8529982-EDE6-4CAE-A9EC-A61431FE050F}"/>
    <cellStyle name="Normal 9 2 3 2 2 4 2 3" xfId="12502" xr:uid="{33587FDC-21B6-4D30-87FB-8D87313D5507}"/>
    <cellStyle name="Normal 9 2 3 2 2 4 2 3 2" xfId="38677" xr:uid="{C53166DE-0F3C-4CF2-BFA6-F1637DAE7D3A}"/>
    <cellStyle name="Normal 9 2 3 2 2 4 2 4" xfId="29397" xr:uid="{6486E9B5-5FE0-44BA-A67F-846C11B14D1E}"/>
    <cellStyle name="Normal 9 2 3 2 2 4 2 5" xfId="20950" xr:uid="{93778CEB-925F-4777-B6AB-071B872EA62B}"/>
    <cellStyle name="Normal 9 2 3 2 2 4 3" xfId="6125" xr:uid="{00000000-0005-0000-0000-00001A1F0000}"/>
    <cellStyle name="Normal 9 2 3 2 2 4 3 2" xfId="14575" xr:uid="{05733299-B5BA-4CB2-B2AA-DA327BAAAA67}"/>
    <cellStyle name="Normal 9 2 3 2 2 4 3 2 2" xfId="40749" xr:uid="{33036729-30CF-48A4-8DE8-EA28E4B1DB1C}"/>
    <cellStyle name="Normal 9 2 3 2 2 4 3 3" xfId="31470" xr:uid="{713C0571-2EC9-4019-B0A5-92B6B2ABC69A}"/>
    <cellStyle name="Normal 9 2 3 2 2 4 3 4" xfId="23022" xr:uid="{29A29E23-0116-493E-9616-2CEF5E39237A}"/>
    <cellStyle name="Normal 9 2 3 2 2 4 4" xfId="10357" xr:uid="{B84D5EFC-F2E2-4596-AB43-840E0DD17274}"/>
    <cellStyle name="Normal 9 2 3 2 2 4 4 2" xfId="36532" xr:uid="{2491EDFA-4C9E-4141-A4AB-3A7368E956CA}"/>
    <cellStyle name="Normal 9 2 3 2 2 4 5" xfId="27252" xr:uid="{1856B0E5-155A-4E20-A23C-F873FE90B986}"/>
    <cellStyle name="Normal 9 2 3 2 2 4 6" xfId="18805" xr:uid="{5A88E108-4119-4DD3-B011-C13FAE43346F}"/>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C35975F4-B994-4B17-9B81-F3814589D338}"/>
    <cellStyle name="Normal 9 2 3 2 2 5 2 2 2 2" xfId="43307" xr:uid="{194C7667-6310-44A8-B234-8E573CBACCCC}"/>
    <cellStyle name="Normal 9 2 3 2 2 5 2 2 3" xfId="34028" xr:uid="{6C955E61-61A8-4DBA-AD7F-CA8FA06C6BBA}"/>
    <cellStyle name="Normal 9 2 3 2 2 5 2 2 4" xfId="25580" xr:uid="{05B7F4E1-CE91-4CDE-8052-8946DE248A92}"/>
    <cellStyle name="Normal 9 2 3 2 2 5 2 3" xfId="12915" xr:uid="{269FBADC-C423-4FA9-8B17-5AA449E434DB}"/>
    <cellStyle name="Normal 9 2 3 2 2 5 2 3 2" xfId="39090" xr:uid="{EBDBC894-B629-47E2-BD4A-4491981F3E36}"/>
    <cellStyle name="Normal 9 2 3 2 2 5 2 4" xfId="29810" xr:uid="{86397C81-7F61-416F-BEE2-B9FB3EEEB7AC}"/>
    <cellStyle name="Normal 9 2 3 2 2 5 2 5" xfId="21363" xr:uid="{659B9617-42FF-490E-A98C-4C22A9CA54C4}"/>
    <cellStyle name="Normal 9 2 3 2 2 5 3" xfId="6538" xr:uid="{00000000-0005-0000-0000-00001E1F0000}"/>
    <cellStyle name="Normal 9 2 3 2 2 5 3 2" xfId="14988" xr:uid="{DEFE7D2F-E4C3-4008-8FA1-B4950570895C}"/>
    <cellStyle name="Normal 9 2 3 2 2 5 3 2 2" xfId="41162" xr:uid="{4BB72083-8676-427C-8EBB-4D02FC1BE22C}"/>
    <cellStyle name="Normal 9 2 3 2 2 5 3 3" xfId="31883" xr:uid="{AECC7D06-341C-40CA-A42C-4B29539C4023}"/>
    <cellStyle name="Normal 9 2 3 2 2 5 3 4" xfId="23435" xr:uid="{AC7901E4-B210-4E02-A963-A6A78F4E3F7E}"/>
    <cellStyle name="Normal 9 2 3 2 2 5 4" xfId="10770" xr:uid="{DE231538-799C-4DCC-9A71-D853980551CA}"/>
    <cellStyle name="Normal 9 2 3 2 2 5 4 2" xfId="36945" xr:uid="{C1F08290-28F1-4AAA-B94B-CA8E16CD75A0}"/>
    <cellStyle name="Normal 9 2 3 2 2 5 5" xfId="27665" xr:uid="{8D05B0F4-D752-49F4-A462-77DF836FB3B2}"/>
    <cellStyle name="Normal 9 2 3 2 2 5 6" xfId="19218" xr:uid="{7883D9E3-8FAA-4A51-A023-AC1AB671CE9C}"/>
    <cellStyle name="Normal 9 2 3 2 2 6" xfId="2668" xr:uid="{00000000-0005-0000-0000-00001F1F0000}"/>
    <cellStyle name="Normal 9 2 3 2 2 6 2" xfId="6951" xr:uid="{00000000-0005-0000-0000-0000201F0000}"/>
    <cellStyle name="Normal 9 2 3 2 2 6 2 2" xfId="15401" xr:uid="{B6D2D757-83A6-457D-BF1E-B4AD5FDED6D0}"/>
    <cellStyle name="Normal 9 2 3 2 2 6 2 2 2" xfId="41575" xr:uid="{C233F61E-0EF6-40D8-8484-04DFCD766D5C}"/>
    <cellStyle name="Normal 9 2 3 2 2 6 2 3" xfId="32296" xr:uid="{22E581B0-D913-4EA8-85A9-418DD6DC88AC}"/>
    <cellStyle name="Normal 9 2 3 2 2 6 2 4" xfId="23848" xr:uid="{B8EA7814-FF0D-4D3B-9D5C-99F247739174}"/>
    <cellStyle name="Normal 9 2 3 2 2 6 3" xfId="11183" xr:uid="{BB1815AD-C44D-465E-97A9-9258446B283D}"/>
    <cellStyle name="Normal 9 2 3 2 2 6 3 2" xfId="37358" xr:uid="{EA977C0E-CD84-4251-BF42-F00096BF9AD8}"/>
    <cellStyle name="Normal 9 2 3 2 2 6 4" xfId="28078" xr:uid="{27C3EC9E-FFA9-423C-9EC1-E57212527A91}"/>
    <cellStyle name="Normal 9 2 3 2 2 6 5" xfId="19631" xr:uid="{F5ACA64E-B077-4A57-A3EB-36D8D91051A9}"/>
    <cellStyle name="Normal 9 2 3 2 2 7" xfId="4886" xr:uid="{00000000-0005-0000-0000-0000211F0000}"/>
    <cellStyle name="Normal 9 2 3 2 2 7 2" xfId="13336" xr:uid="{087A2415-3298-4529-96E9-A2392A6C9D03}"/>
    <cellStyle name="Normal 9 2 3 2 2 7 2 2" xfId="39510" xr:uid="{F6A51CAE-C4EA-4DB1-83FB-86431199B8FD}"/>
    <cellStyle name="Normal 9 2 3 2 2 7 3" xfId="30231" xr:uid="{AF5C7E57-E5B1-4C47-9957-BCC191C0EE38}"/>
    <cellStyle name="Normal 9 2 3 2 2 7 4" xfId="21783" xr:uid="{BEFE4972-B06B-4BCE-B85F-FAC8CD03AA11}"/>
    <cellStyle name="Normal 9 2 3 2 2 8" xfId="9118" xr:uid="{E7C7A0CE-8A04-42DE-BE88-1F9BCB9480FB}"/>
    <cellStyle name="Normal 9 2 3 2 2 8 2" xfId="35293" xr:uid="{C3205801-4471-4ABB-A0BA-77B9742DC43A}"/>
    <cellStyle name="Normal 9 2 3 2 2 9" xfId="34460" xr:uid="{2DF9D3D5-AD95-4B6A-B273-A02A6A085622}"/>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DF60840F-C64F-4FAF-BF92-CA39C378C8AF}"/>
    <cellStyle name="Normal 9 2 3 2 3 2 2 2 2" xfId="42067" xr:uid="{8193D692-9E12-4BBF-AEB5-07D63C76F9D8}"/>
    <cellStyle name="Normal 9 2 3 2 3 2 2 3" xfId="32788" xr:uid="{320D4DD9-D3E0-4D2D-80F1-A7950ACC777C}"/>
    <cellStyle name="Normal 9 2 3 2 3 2 2 4" xfId="24340" xr:uid="{A0C4F323-0126-42D0-8FD7-6EE22AB7876A}"/>
    <cellStyle name="Normal 9 2 3 2 3 2 3" xfId="11675" xr:uid="{3667C6CA-53AE-4259-97CE-D959E17C7A37}"/>
    <cellStyle name="Normal 9 2 3 2 3 2 3 2" xfId="37850" xr:uid="{C27B237C-9AA1-4230-9CD0-2C514E375E55}"/>
    <cellStyle name="Normal 9 2 3 2 3 2 4" xfId="28570" xr:uid="{D58A3A42-4BED-45A8-BE5F-4762A77069DC}"/>
    <cellStyle name="Normal 9 2 3 2 3 2 5" xfId="20123" xr:uid="{B98F7338-CEFA-439A-89B1-6B28932EF66A}"/>
    <cellStyle name="Normal 9 2 3 2 3 3" xfId="5298" xr:uid="{00000000-0005-0000-0000-0000251F0000}"/>
    <cellStyle name="Normal 9 2 3 2 3 3 2" xfId="13748" xr:uid="{7FB4C3A0-1E93-45E0-B5DB-F01BA478CD41}"/>
    <cellStyle name="Normal 9 2 3 2 3 3 2 2" xfId="39922" xr:uid="{E8686A4C-EF4C-44F4-BC0E-0D1460EBB526}"/>
    <cellStyle name="Normal 9 2 3 2 3 3 3" xfId="30643" xr:uid="{01C19D1F-5DCC-42E6-91C0-CCD58F1F24AE}"/>
    <cellStyle name="Normal 9 2 3 2 3 3 4" xfId="22195" xr:uid="{96C7F1FA-0947-4787-A0B2-8343BADC04EB}"/>
    <cellStyle name="Normal 9 2 3 2 3 4" xfId="9530" xr:uid="{092D9D32-3242-4840-AEAA-82B1AEB8D95E}"/>
    <cellStyle name="Normal 9 2 3 2 3 4 2" xfId="35705" xr:uid="{B9A8D455-C33E-443D-A1E5-708EE691FA35}"/>
    <cellStyle name="Normal 9 2 3 2 3 5" xfId="34877" xr:uid="{A99852CE-E2DE-44E6-98C1-0F3D579BB28E}"/>
    <cellStyle name="Normal 9 2 3 2 3 6" xfId="26425" xr:uid="{C9CEF925-8AF1-45E1-A6F2-C992791B7B54}"/>
    <cellStyle name="Normal 9 2 3 2 3 7" xfId="17978" xr:uid="{72ACC9E2-52AC-4295-AC35-471DC100C67A}"/>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26C6C699-0A5C-4397-B79D-076AF7F5EF2D}"/>
    <cellStyle name="Normal 9 2 3 2 4 2 2 2 2" xfId="42480" xr:uid="{4FB7B5C7-9795-49A9-B70D-D3F28F4FF2BA}"/>
    <cellStyle name="Normal 9 2 3 2 4 2 2 3" xfId="33201" xr:uid="{5EB85F32-C1C6-4BD9-B0D3-746A434FE8C3}"/>
    <cellStyle name="Normal 9 2 3 2 4 2 2 4" xfId="24753" xr:uid="{8F669B80-B25B-471B-A6FC-8E0AC118767A}"/>
    <cellStyle name="Normal 9 2 3 2 4 2 3" xfId="12088" xr:uid="{B0F8AF04-41BC-485A-857B-B6182A376DD2}"/>
    <cellStyle name="Normal 9 2 3 2 4 2 3 2" xfId="38263" xr:uid="{0B8E9D66-7ADB-4BB0-B802-22D610EBDD53}"/>
    <cellStyle name="Normal 9 2 3 2 4 2 4" xfId="28983" xr:uid="{11F03DD4-DB15-4F1C-97D7-B9432C8B09E1}"/>
    <cellStyle name="Normal 9 2 3 2 4 2 5" xfId="20536" xr:uid="{46C67505-F8FF-41DD-BA0B-C2A3A53B17CA}"/>
    <cellStyle name="Normal 9 2 3 2 4 3" xfId="5711" xr:uid="{00000000-0005-0000-0000-0000291F0000}"/>
    <cellStyle name="Normal 9 2 3 2 4 3 2" xfId="14161" xr:uid="{A4008F76-6F8F-46E8-B361-2BCB6273E6E4}"/>
    <cellStyle name="Normal 9 2 3 2 4 3 2 2" xfId="40335" xr:uid="{BE9B2FDC-0DC1-4AD6-AD93-0A93D8309138}"/>
    <cellStyle name="Normal 9 2 3 2 4 3 3" xfId="31056" xr:uid="{C6C73347-AE7B-422E-BC2C-44840EBFE473}"/>
    <cellStyle name="Normal 9 2 3 2 4 3 4" xfId="22608" xr:uid="{14CA4BD9-D8C7-4E81-B6A6-84673F7FD0AD}"/>
    <cellStyle name="Normal 9 2 3 2 4 4" xfId="9943" xr:uid="{32C4D197-9B5B-4E64-B1EB-5CD5CBF99832}"/>
    <cellStyle name="Normal 9 2 3 2 4 4 2" xfId="36118" xr:uid="{2EF5ABAA-237A-4A36-BA99-5EA0DC7A87F6}"/>
    <cellStyle name="Normal 9 2 3 2 4 5" xfId="26838" xr:uid="{A0F6F323-022B-4616-9139-79A75FD62C37}"/>
    <cellStyle name="Normal 9 2 3 2 4 6" xfId="18391" xr:uid="{46FEAEDE-3D89-450F-B6A0-8EDD78633FFF}"/>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07ADCE15-7D95-4612-B1FC-6E8E20CDFA41}"/>
    <cellStyle name="Normal 9 2 3 2 5 2 2 2 2" xfId="42893" xr:uid="{6F3B29AE-9F18-480C-B06C-B21268966605}"/>
    <cellStyle name="Normal 9 2 3 2 5 2 2 3" xfId="33614" xr:uid="{1AD05174-86BE-4250-9AD1-C8BD9AD3B6FA}"/>
    <cellStyle name="Normal 9 2 3 2 5 2 2 4" xfId="25166" xr:uid="{FF0DE98B-5317-4946-8EDE-3148655E7F48}"/>
    <cellStyle name="Normal 9 2 3 2 5 2 3" xfId="12501" xr:uid="{AE24972F-4209-4545-94C2-B05BE20466EC}"/>
    <cellStyle name="Normal 9 2 3 2 5 2 3 2" xfId="38676" xr:uid="{4C4AF906-B10F-4CF3-8FDB-8CEBBC72B9A7}"/>
    <cellStyle name="Normal 9 2 3 2 5 2 4" xfId="29396" xr:uid="{B03E3318-DE31-4E44-86AE-A71FE2BEE8B5}"/>
    <cellStyle name="Normal 9 2 3 2 5 2 5" xfId="20949" xr:uid="{DF8606BE-D416-47C8-9B02-902BD6C930BA}"/>
    <cellStyle name="Normal 9 2 3 2 5 3" xfId="6124" xr:uid="{00000000-0005-0000-0000-00002D1F0000}"/>
    <cellStyle name="Normal 9 2 3 2 5 3 2" xfId="14574" xr:uid="{ABF4C3DE-5DAC-4461-9167-07E954DE1B77}"/>
    <cellStyle name="Normal 9 2 3 2 5 3 2 2" xfId="40748" xr:uid="{575C4609-B7A2-4301-8EBA-E3A05CE57AE9}"/>
    <cellStyle name="Normal 9 2 3 2 5 3 3" xfId="31469" xr:uid="{B9091809-2A0D-4DBF-8379-37C8AF3F4F79}"/>
    <cellStyle name="Normal 9 2 3 2 5 3 4" xfId="23021" xr:uid="{169EF732-65EA-4A7C-8C15-D0DAA40AD4C0}"/>
    <cellStyle name="Normal 9 2 3 2 5 4" xfId="10356" xr:uid="{A08E14FD-1E2E-4A34-9B45-57B95F4E2691}"/>
    <cellStyle name="Normal 9 2 3 2 5 4 2" xfId="36531" xr:uid="{CA4AF5B7-C5CA-467C-A613-0298B03CCC14}"/>
    <cellStyle name="Normal 9 2 3 2 5 5" xfId="27251" xr:uid="{21106B10-424B-4311-A283-4A934D71F1C2}"/>
    <cellStyle name="Normal 9 2 3 2 5 6" xfId="18804" xr:uid="{408A445E-5A72-443A-8ED1-AFE159C2FE1A}"/>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6C4A26D9-33F6-4E4D-82B6-4A34E65D9C2F}"/>
    <cellStyle name="Normal 9 2 3 2 6 2 2 2 2" xfId="43306" xr:uid="{A1386CFB-A0EE-4EC0-9362-FC23B31B8160}"/>
    <cellStyle name="Normal 9 2 3 2 6 2 2 3" xfId="34027" xr:uid="{50291D00-4E40-43AB-90C0-4D7674488B0F}"/>
    <cellStyle name="Normal 9 2 3 2 6 2 2 4" xfId="25579" xr:uid="{A4B3FA24-54E3-4C7B-92EC-62E322A64B7B}"/>
    <cellStyle name="Normal 9 2 3 2 6 2 3" xfId="12914" xr:uid="{308561D8-3151-48AC-9E77-293412940030}"/>
    <cellStyle name="Normal 9 2 3 2 6 2 3 2" xfId="39089" xr:uid="{ED4F87DC-CE3F-4BAD-A1C4-9188F3A80F3B}"/>
    <cellStyle name="Normal 9 2 3 2 6 2 4" xfId="29809" xr:uid="{59EE3744-0CE0-4779-89AD-EFE2817D1F88}"/>
    <cellStyle name="Normal 9 2 3 2 6 2 5" xfId="21362" xr:uid="{C4D38BDA-8468-4644-87DD-1D6810450348}"/>
    <cellStyle name="Normal 9 2 3 2 6 3" xfId="6537" xr:uid="{00000000-0005-0000-0000-0000311F0000}"/>
    <cellStyle name="Normal 9 2 3 2 6 3 2" xfId="14987" xr:uid="{4E3371A1-2110-44A3-8BC7-790BEED0DAA1}"/>
    <cellStyle name="Normal 9 2 3 2 6 3 2 2" xfId="41161" xr:uid="{36A27DE4-AF6F-4B8C-BBED-0575A677A49A}"/>
    <cellStyle name="Normal 9 2 3 2 6 3 3" xfId="31882" xr:uid="{B5D81506-2B26-46B0-A7B9-BD28C7E7E409}"/>
    <cellStyle name="Normal 9 2 3 2 6 3 4" xfId="23434" xr:uid="{7F8572F9-80D9-4357-ADF1-5F672B0CDFFD}"/>
    <cellStyle name="Normal 9 2 3 2 6 4" xfId="10769" xr:uid="{C1192590-969D-4D19-B49D-E911860AFA8F}"/>
    <cellStyle name="Normal 9 2 3 2 6 4 2" xfId="36944" xr:uid="{82B68654-3ECE-4850-A4AF-24E7149C8535}"/>
    <cellStyle name="Normal 9 2 3 2 6 5" xfId="27664" xr:uid="{611FB155-40BD-4613-8841-97674771D151}"/>
    <cellStyle name="Normal 9 2 3 2 6 6" xfId="19217" xr:uid="{C0A5399C-3FC3-488F-BF47-BFC8686BDCF5}"/>
    <cellStyle name="Normal 9 2 3 2 7" xfId="2667" xr:uid="{00000000-0005-0000-0000-0000321F0000}"/>
    <cellStyle name="Normal 9 2 3 2 7 2" xfId="6950" xr:uid="{00000000-0005-0000-0000-0000331F0000}"/>
    <cellStyle name="Normal 9 2 3 2 7 2 2" xfId="15400" xr:uid="{AA8CEB06-1B4A-4FD8-AE06-FC8FF714AF8A}"/>
    <cellStyle name="Normal 9 2 3 2 7 2 2 2" xfId="41574" xr:uid="{FE836FBD-7897-4CEF-A102-1B4056F9AC91}"/>
    <cellStyle name="Normal 9 2 3 2 7 2 3" xfId="32295" xr:uid="{81F69237-5910-4212-AE9E-83BD8CA677DD}"/>
    <cellStyle name="Normal 9 2 3 2 7 2 4" xfId="23847" xr:uid="{64598406-116F-4FF2-8F2E-4B2CC7C0A303}"/>
    <cellStyle name="Normal 9 2 3 2 7 3" xfId="11182" xr:uid="{2E91C1D9-0C16-41B7-8A15-240BFA7FDA96}"/>
    <cellStyle name="Normal 9 2 3 2 7 3 2" xfId="37357" xr:uid="{A54308B7-0AEA-4F92-B077-87591C922538}"/>
    <cellStyle name="Normal 9 2 3 2 7 4" xfId="28077" xr:uid="{828C97FD-0F13-47AA-A909-EC71F7656E54}"/>
    <cellStyle name="Normal 9 2 3 2 7 5" xfId="19630" xr:uid="{1BA999F8-479B-4545-80D9-A2010F23F9F8}"/>
    <cellStyle name="Normal 9 2 3 2 8" xfId="4885" xr:uid="{00000000-0005-0000-0000-0000341F0000}"/>
    <cellStyle name="Normal 9 2 3 2 8 2" xfId="13335" xr:uid="{12C186E2-1D61-41EE-ABE9-98F6E23B9E47}"/>
    <cellStyle name="Normal 9 2 3 2 8 2 2" xfId="39509" xr:uid="{DAD2898A-7A30-426C-9C22-1836A2ABF5F1}"/>
    <cellStyle name="Normal 9 2 3 2 8 3" xfId="30230" xr:uid="{8CFA59F0-A5DF-4ACD-A817-FA9095D16B9F}"/>
    <cellStyle name="Normal 9 2 3 2 8 4" xfId="21782" xr:uid="{77208B91-3EF6-4DF2-819C-C4C407AF6B21}"/>
    <cellStyle name="Normal 9 2 3 2 9" xfId="9117" xr:uid="{3D83A5E4-F8D5-42A3-9E1B-A40B94740327}"/>
    <cellStyle name="Normal 9 2 3 2 9 2" xfId="35292" xr:uid="{3D445D98-7042-411F-A13C-F0F97C7BA422}"/>
    <cellStyle name="Normal 9 2 3 3" xfId="523" xr:uid="{00000000-0005-0000-0000-0000351F0000}"/>
    <cellStyle name="Normal 9 2 3 3 10" xfId="26014" xr:uid="{42833095-C84C-4932-A487-5FBC6516896E}"/>
    <cellStyle name="Normal 9 2 3 3 11" xfId="17567" xr:uid="{00D708E3-611F-4C99-B13D-43534893B641}"/>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9582CFAC-755A-4C20-A755-860D39C8B309}"/>
    <cellStyle name="Normal 9 2 3 3 2 2 2 2 2" xfId="42069" xr:uid="{60632946-D249-4CB7-B60D-0F02FC45BD77}"/>
    <cellStyle name="Normal 9 2 3 3 2 2 2 3" xfId="32790" xr:uid="{834F9454-A75B-4CC7-A658-A08AD407E62E}"/>
    <cellStyle name="Normal 9 2 3 3 2 2 2 4" xfId="24342" xr:uid="{E6A35090-ACCF-40DE-AB0B-9BCC9ACB50BC}"/>
    <cellStyle name="Normal 9 2 3 3 2 2 3" xfId="11677" xr:uid="{7DE801BC-549F-452D-814E-8B41643B6EA7}"/>
    <cellStyle name="Normal 9 2 3 3 2 2 3 2" xfId="37852" xr:uid="{C4D4A18F-247F-4D65-8B93-C7D08A9F0517}"/>
    <cellStyle name="Normal 9 2 3 3 2 2 4" xfId="28572" xr:uid="{C301EC61-DF2B-4015-B291-2A3F29467A22}"/>
    <cellStyle name="Normal 9 2 3 3 2 2 5" xfId="20125" xr:uid="{09FB057C-188E-4566-ABB7-B98BE93CE4F5}"/>
    <cellStyle name="Normal 9 2 3 3 2 3" xfId="5300" xr:uid="{00000000-0005-0000-0000-0000391F0000}"/>
    <cellStyle name="Normal 9 2 3 3 2 3 2" xfId="13750" xr:uid="{4A028CC3-6DC1-425C-A059-01CD458D6608}"/>
    <cellStyle name="Normal 9 2 3 3 2 3 2 2" xfId="39924" xr:uid="{67DB8A84-4C77-456E-8B4E-53060C295A99}"/>
    <cellStyle name="Normal 9 2 3 3 2 3 3" xfId="30645" xr:uid="{D80A2520-EDE1-4D0C-87FC-E7177DE35074}"/>
    <cellStyle name="Normal 9 2 3 3 2 3 4" xfId="22197" xr:uid="{40E6B594-76DD-4AB9-B894-4035727A405B}"/>
    <cellStyle name="Normal 9 2 3 3 2 4" xfId="9532" xr:uid="{12DD547D-6BA7-4EDD-88DE-0C788102EF65}"/>
    <cellStyle name="Normal 9 2 3 3 2 4 2" xfId="35707" xr:uid="{9D00B8D5-2C97-483C-B454-5E4F9BE23C51}"/>
    <cellStyle name="Normal 9 2 3 3 2 5" xfId="34879" xr:uid="{70D26DFD-0F1F-4A91-BE0A-043D40AE3BB9}"/>
    <cellStyle name="Normal 9 2 3 3 2 6" xfId="26427" xr:uid="{9574D6C9-6FBD-4857-8121-6279DE7DC8A0}"/>
    <cellStyle name="Normal 9 2 3 3 2 7" xfId="17980" xr:uid="{73930071-2FF8-4D2A-9FA2-5DD6ADFA1369}"/>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E66CD368-E2B2-4676-812A-D1006EEFD8E7}"/>
    <cellStyle name="Normal 9 2 3 3 3 2 2 2 2" xfId="42482" xr:uid="{D62B8D39-9598-4102-A084-46389D3DE8F7}"/>
    <cellStyle name="Normal 9 2 3 3 3 2 2 3" xfId="33203" xr:uid="{3E23D378-C378-4557-8975-DDE440939019}"/>
    <cellStyle name="Normal 9 2 3 3 3 2 2 4" xfId="24755" xr:uid="{D5BB8D1D-3898-42A3-B302-643591C68463}"/>
    <cellStyle name="Normal 9 2 3 3 3 2 3" xfId="12090" xr:uid="{4C2736A7-5217-4460-AA7F-383A9E67CE49}"/>
    <cellStyle name="Normal 9 2 3 3 3 2 3 2" xfId="38265" xr:uid="{AE48D8CB-1CE2-4E36-B311-BDFDD8E545B9}"/>
    <cellStyle name="Normal 9 2 3 3 3 2 4" xfId="28985" xr:uid="{FCC7C6D9-5F3D-4FE2-976C-BA51E60E352E}"/>
    <cellStyle name="Normal 9 2 3 3 3 2 5" xfId="20538" xr:uid="{DA3DC035-284F-484F-A6EB-3D2A18577A7B}"/>
    <cellStyle name="Normal 9 2 3 3 3 3" xfId="5713" xr:uid="{00000000-0005-0000-0000-00003D1F0000}"/>
    <cellStyle name="Normal 9 2 3 3 3 3 2" xfId="14163" xr:uid="{580B030D-0942-4ACC-BAE6-BA871DA54EF2}"/>
    <cellStyle name="Normal 9 2 3 3 3 3 2 2" xfId="40337" xr:uid="{4FA7C7AF-7432-4DDE-91B4-D21C6ECE6BC8}"/>
    <cellStyle name="Normal 9 2 3 3 3 3 3" xfId="31058" xr:uid="{7BCF9D9D-3A61-4589-8F1A-27F8FEE19A47}"/>
    <cellStyle name="Normal 9 2 3 3 3 3 4" xfId="22610" xr:uid="{C2C8C72C-147F-4A8A-8FC0-3E19D14DA3C9}"/>
    <cellStyle name="Normal 9 2 3 3 3 4" xfId="9945" xr:uid="{3B87C0B1-C46F-482B-B494-AA828BA8DAE4}"/>
    <cellStyle name="Normal 9 2 3 3 3 4 2" xfId="36120" xr:uid="{829062F1-F531-4A4C-B5F2-CDEF6DAE8177}"/>
    <cellStyle name="Normal 9 2 3 3 3 5" xfId="26840" xr:uid="{CF3F2234-B6C7-47E0-A42F-539253777FE1}"/>
    <cellStyle name="Normal 9 2 3 3 3 6" xfId="18393" xr:uid="{B18F02AC-2D95-4C0F-83F8-024966DDBEE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EEDDF2FD-D11F-4ABE-B249-667346E6F156}"/>
    <cellStyle name="Normal 9 2 3 3 4 2 2 2 2" xfId="42895" xr:uid="{3B1F3B41-8B59-4F10-A93E-70ECCE99DC0D}"/>
    <cellStyle name="Normal 9 2 3 3 4 2 2 3" xfId="33616" xr:uid="{54CD432F-0FEF-4434-92E9-7873EA98F7A0}"/>
    <cellStyle name="Normal 9 2 3 3 4 2 2 4" xfId="25168" xr:uid="{1B37229B-4797-424E-8D9D-2AC700396E5C}"/>
    <cellStyle name="Normal 9 2 3 3 4 2 3" xfId="12503" xr:uid="{0AB08F3D-0DCA-44E8-A5EA-00BAEBDDED21}"/>
    <cellStyle name="Normal 9 2 3 3 4 2 3 2" xfId="38678" xr:uid="{24557ABC-1846-4286-AF8F-D681780A721E}"/>
    <cellStyle name="Normal 9 2 3 3 4 2 4" xfId="29398" xr:uid="{087E0879-05F1-4773-B7F3-EE38E36046C2}"/>
    <cellStyle name="Normal 9 2 3 3 4 2 5" xfId="20951" xr:uid="{294C3BCA-84AD-4DD1-9EAF-62E255A927E3}"/>
    <cellStyle name="Normal 9 2 3 3 4 3" xfId="6126" xr:uid="{00000000-0005-0000-0000-0000411F0000}"/>
    <cellStyle name="Normal 9 2 3 3 4 3 2" xfId="14576" xr:uid="{C35ACDA1-13EF-4479-AF2B-A88708A548D7}"/>
    <cellStyle name="Normal 9 2 3 3 4 3 2 2" xfId="40750" xr:uid="{A6BDD9C4-A17E-43A0-8E71-2B0A994AD004}"/>
    <cellStyle name="Normal 9 2 3 3 4 3 3" xfId="31471" xr:uid="{851A30C3-EEDA-45C1-A4A6-D2352034A460}"/>
    <cellStyle name="Normal 9 2 3 3 4 3 4" xfId="23023" xr:uid="{CDD63987-16E9-44F3-B2B0-E1E18093B302}"/>
    <cellStyle name="Normal 9 2 3 3 4 4" xfId="10358" xr:uid="{F89A29D1-7E91-4E0D-8086-E7F2C8EA0B2C}"/>
    <cellStyle name="Normal 9 2 3 3 4 4 2" xfId="36533" xr:uid="{15691E0D-F401-4CD4-8820-C11618C3E4D8}"/>
    <cellStyle name="Normal 9 2 3 3 4 5" xfId="27253" xr:uid="{29C7FC4F-F4E0-4344-A299-DCBEDAFCE142}"/>
    <cellStyle name="Normal 9 2 3 3 4 6" xfId="18806" xr:uid="{8028C59E-2006-4E95-B6CF-EA6BC8243155}"/>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E219F0E5-3C64-421D-A080-F39680B70540}"/>
    <cellStyle name="Normal 9 2 3 3 5 2 2 2 2" xfId="43308" xr:uid="{3258D457-8879-4715-9827-BF8AA4F55370}"/>
    <cellStyle name="Normal 9 2 3 3 5 2 2 3" xfId="34029" xr:uid="{F5987B07-AF85-46F6-AF80-27F273613B5E}"/>
    <cellStyle name="Normal 9 2 3 3 5 2 2 4" xfId="25581" xr:uid="{5D402F40-C3D5-49F8-88FE-D952BE54B481}"/>
    <cellStyle name="Normal 9 2 3 3 5 2 3" xfId="12916" xr:uid="{65737127-F31D-4BCC-B5F6-8D42F316A75F}"/>
    <cellStyle name="Normal 9 2 3 3 5 2 3 2" xfId="39091" xr:uid="{07267734-F583-4C17-B934-BD1B420A4FE1}"/>
    <cellStyle name="Normal 9 2 3 3 5 2 4" xfId="29811" xr:uid="{DEB9D9A6-252E-497A-A991-722D7ECB6BF3}"/>
    <cellStyle name="Normal 9 2 3 3 5 2 5" xfId="21364" xr:uid="{85870683-551E-4E8B-81C0-D5D3047AC00A}"/>
    <cellStyle name="Normal 9 2 3 3 5 3" xfId="6539" xr:uid="{00000000-0005-0000-0000-0000451F0000}"/>
    <cellStyle name="Normal 9 2 3 3 5 3 2" xfId="14989" xr:uid="{50AB00AC-8A81-4FFB-884D-62F0E972854C}"/>
    <cellStyle name="Normal 9 2 3 3 5 3 2 2" xfId="41163" xr:uid="{F7A54DB8-8238-4319-918A-7D96A9F78C1F}"/>
    <cellStyle name="Normal 9 2 3 3 5 3 3" xfId="31884" xr:uid="{A298DCB0-CC39-4379-B333-759838FD913F}"/>
    <cellStyle name="Normal 9 2 3 3 5 3 4" xfId="23436" xr:uid="{276FAB6E-F8D0-472C-A343-FD954F954029}"/>
    <cellStyle name="Normal 9 2 3 3 5 4" xfId="10771" xr:uid="{DEE44322-9A82-48A3-9303-5776384E6A87}"/>
    <cellStyle name="Normal 9 2 3 3 5 4 2" xfId="36946" xr:uid="{3207DFC1-5CEA-4DDC-97F4-188F7F8FE448}"/>
    <cellStyle name="Normal 9 2 3 3 5 5" xfId="27666" xr:uid="{7628FBD4-B2E3-4C71-86C8-3E97CC7076CE}"/>
    <cellStyle name="Normal 9 2 3 3 5 6" xfId="19219" xr:uid="{BBF67B44-219D-4BFD-8437-3CC019881AA3}"/>
    <cellStyle name="Normal 9 2 3 3 6" xfId="2669" xr:uid="{00000000-0005-0000-0000-0000461F0000}"/>
    <cellStyle name="Normal 9 2 3 3 6 2" xfId="6952" xr:uid="{00000000-0005-0000-0000-0000471F0000}"/>
    <cellStyle name="Normal 9 2 3 3 6 2 2" xfId="15402" xr:uid="{08652333-1371-436C-B5E5-03500AF90D15}"/>
    <cellStyle name="Normal 9 2 3 3 6 2 2 2" xfId="41576" xr:uid="{4FEC402D-92D6-485F-A61E-43AE4CF40096}"/>
    <cellStyle name="Normal 9 2 3 3 6 2 3" xfId="32297" xr:uid="{57B97290-9369-45EE-8279-A536D4623827}"/>
    <cellStyle name="Normal 9 2 3 3 6 2 4" xfId="23849" xr:uid="{D9D09188-A35C-44D2-8F0A-EC5B5A8BA7A9}"/>
    <cellStyle name="Normal 9 2 3 3 6 3" xfId="11184" xr:uid="{5193E226-5CAF-4BD8-A0EF-B6FB9BCF2A84}"/>
    <cellStyle name="Normal 9 2 3 3 6 3 2" xfId="37359" xr:uid="{2036ED04-8EF3-4FC9-9288-661BA4CBC12A}"/>
    <cellStyle name="Normal 9 2 3 3 6 4" xfId="28079" xr:uid="{CA312AE1-3F8E-4561-8E9B-44AE61B5333C}"/>
    <cellStyle name="Normal 9 2 3 3 6 5" xfId="19632" xr:uid="{EFAF828B-B4AB-4067-83E9-7C3035DB2160}"/>
    <cellStyle name="Normal 9 2 3 3 7" xfId="4887" xr:uid="{00000000-0005-0000-0000-0000481F0000}"/>
    <cellStyle name="Normal 9 2 3 3 7 2" xfId="13337" xr:uid="{D694BDCF-9F49-4C46-B16B-0B4E9A0B24B1}"/>
    <cellStyle name="Normal 9 2 3 3 7 2 2" xfId="39511" xr:uid="{0F07A40C-7747-4B68-8D3A-C23C77A15645}"/>
    <cellStyle name="Normal 9 2 3 3 7 3" xfId="30232" xr:uid="{E4CF1D91-AF5D-4655-B097-BBCB02B77170}"/>
    <cellStyle name="Normal 9 2 3 3 7 4" xfId="21784" xr:uid="{2A518C02-C19F-4D10-99EC-0239C0629790}"/>
    <cellStyle name="Normal 9 2 3 3 8" xfId="9119" xr:uid="{9C320EBA-9356-4A73-86F0-4E82FF1A1124}"/>
    <cellStyle name="Normal 9 2 3 3 8 2" xfId="35294" xr:uid="{6AAD79ED-E5EE-4599-86E2-CDBC12493C24}"/>
    <cellStyle name="Normal 9 2 3 3 9" xfId="34461" xr:uid="{678DE83D-404B-4DE2-B940-63AF4BEFE4C5}"/>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487C6744-D817-4B8B-82C0-F1687F963E2D}"/>
    <cellStyle name="Normal 9 2 3 4 2 2 2 2" xfId="42066" xr:uid="{96E745B6-5246-4777-97AD-CD3E53F6738B}"/>
    <cellStyle name="Normal 9 2 3 4 2 2 3" xfId="32787" xr:uid="{B194B1D2-CC5B-4509-B1D2-22D0AD7D2C94}"/>
    <cellStyle name="Normal 9 2 3 4 2 2 4" xfId="24339" xr:uid="{8B284AE5-7B99-471F-A09C-BD73FCCA9BB7}"/>
    <cellStyle name="Normal 9 2 3 4 2 3" xfId="11674" xr:uid="{A03C5F9D-8AE2-47A3-9C62-DF9C4DF79B25}"/>
    <cellStyle name="Normal 9 2 3 4 2 3 2" xfId="37849" xr:uid="{0AD1C404-5A9A-4D40-9FCF-579B6E15ADFC}"/>
    <cellStyle name="Normal 9 2 3 4 2 4" xfId="28569" xr:uid="{211CB6F2-AA64-43F9-9F4B-AD48131B551A}"/>
    <cellStyle name="Normal 9 2 3 4 2 5" xfId="20122" xr:uid="{24E11DC9-6DC7-44B1-A518-E3C4FAC78FEF}"/>
    <cellStyle name="Normal 9 2 3 4 3" xfId="5297" xr:uid="{00000000-0005-0000-0000-00004C1F0000}"/>
    <cellStyle name="Normal 9 2 3 4 3 2" xfId="13747" xr:uid="{C011ABAD-1BB5-456B-A083-E812CE4A8498}"/>
    <cellStyle name="Normal 9 2 3 4 3 2 2" xfId="39921" xr:uid="{562E6266-E1F3-4B7F-BEE4-465719332405}"/>
    <cellStyle name="Normal 9 2 3 4 3 3" xfId="30642" xr:uid="{56B905E6-DE5B-41D2-BA0C-F0A8CB752605}"/>
    <cellStyle name="Normal 9 2 3 4 3 4" xfId="22194" xr:uid="{EB86EA82-A879-4AA2-9CBC-8A4A0B338877}"/>
    <cellStyle name="Normal 9 2 3 4 4" xfId="9529" xr:uid="{3BDA3595-DDF3-4926-B2EE-FF998702D2EC}"/>
    <cellStyle name="Normal 9 2 3 4 4 2" xfId="35704" xr:uid="{23D241DE-606D-48E8-B21D-48098E867E50}"/>
    <cellStyle name="Normal 9 2 3 4 5" xfId="34876" xr:uid="{CB519CBD-1CFB-4E0D-AC50-5DFB120F31D6}"/>
    <cellStyle name="Normal 9 2 3 4 6" xfId="26424" xr:uid="{35957090-80BD-4872-A448-FF3434117330}"/>
    <cellStyle name="Normal 9 2 3 4 7" xfId="17977" xr:uid="{03149259-601E-4906-8E53-7FA2824C9A65}"/>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177E1D76-5E6C-40A0-B4C6-9214E467DFA6}"/>
    <cellStyle name="Normal 9 2 3 5 2 2 2 2" xfId="42479" xr:uid="{A01729D9-D4A2-40A2-917F-55B7912F9E6F}"/>
    <cellStyle name="Normal 9 2 3 5 2 2 3" xfId="33200" xr:uid="{7D5A5D93-DD1B-41CF-A3AC-2F41FF112CAF}"/>
    <cellStyle name="Normal 9 2 3 5 2 2 4" xfId="24752" xr:uid="{2A756C54-4595-44A1-8AB4-EECFF4563D62}"/>
    <cellStyle name="Normal 9 2 3 5 2 3" xfId="12087" xr:uid="{1E3C4E30-42E5-40AA-8E0D-06A90BD12792}"/>
    <cellStyle name="Normal 9 2 3 5 2 3 2" xfId="38262" xr:uid="{1F00B154-4EAA-400D-ABDB-CCF704411291}"/>
    <cellStyle name="Normal 9 2 3 5 2 4" xfId="28982" xr:uid="{00700E40-2C03-4D2D-BFD4-3916A9ADE372}"/>
    <cellStyle name="Normal 9 2 3 5 2 5" xfId="20535" xr:uid="{D0E72956-F1EE-4F7C-AD4E-8952567537AC}"/>
    <cellStyle name="Normal 9 2 3 5 3" xfId="5710" xr:uid="{00000000-0005-0000-0000-0000501F0000}"/>
    <cellStyle name="Normal 9 2 3 5 3 2" xfId="14160" xr:uid="{079EE8B0-2D54-4D63-B3E3-364613B0FFD6}"/>
    <cellStyle name="Normal 9 2 3 5 3 2 2" xfId="40334" xr:uid="{90E3903F-AF26-44A1-81E0-65AE09616496}"/>
    <cellStyle name="Normal 9 2 3 5 3 3" xfId="31055" xr:uid="{C85B174B-A0F4-4333-B168-0406299FB7B0}"/>
    <cellStyle name="Normal 9 2 3 5 3 4" xfId="22607" xr:uid="{7685B700-583D-4770-AE30-DFA9211BA9C2}"/>
    <cellStyle name="Normal 9 2 3 5 4" xfId="9942" xr:uid="{E3345449-DA2B-4F67-9E44-8A369E0D9D22}"/>
    <cellStyle name="Normal 9 2 3 5 4 2" xfId="36117" xr:uid="{B587B9ED-C499-4C7B-B9A9-704CCBFD155A}"/>
    <cellStyle name="Normal 9 2 3 5 5" xfId="26837" xr:uid="{26A31E7E-E437-4A01-8BC7-2890FEEB710D}"/>
    <cellStyle name="Normal 9 2 3 5 6" xfId="18390" xr:uid="{123D6EEC-4F6E-437E-9A91-2CE73B29848A}"/>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83C39A2D-C335-4FF4-82B0-D62A94E66D1A}"/>
    <cellStyle name="Normal 9 2 3 6 2 2 2 2" xfId="42892" xr:uid="{6573FE7A-4B8F-4609-9E0A-07C9274CB6EC}"/>
    <cellStyle name="Normal 9 2 3 6 2 2 3" xfId="33613" xr:uid="{9EA428EA-E683-4AD7-B378-83B6E13A43E7}"/>
    <cellStyle name="Normal 9 2 3 6 2 2 4" xfId="25165" xr:uid="{BE5A4285-8362-4234-82A1-EE52DDD53C71}"/>
    <cellStyle name="Normal 9 2 3 6 2 3" xfId="12500" xr:uid="{EFE7D48C-CDDE-481A-BC39-D1676513DA87}"/>
    <cellStyle name="Normal 9 2 3 6 2 3 2" xfId="38675" xr:uid="{D9FD6D26-3DF9-489F-8B48-46A48C59995E}"/>
    <cellStyle name="Normal 9 2 3 6 2 4" xfId="29395" xr:uid="{9898CF04-ED9C-48A2-ABFE-3C446672CE65}"/>
    <cellStyle name="Normal 9 2 3 6 2 5" xfId="20948" xr:uid="{830014EC-46BB-4F55-94CF-CBADF2795761}"/>
    <cellStyle name="Normal 9 2 3 6 3" xfId="6123" xr:uid="{00000000-0005-0000-0000-0000541F0000}"/>
    <cellStyle name="Normal 9 2 3 6 3 2" xfId="14573" xr:uid="{303FFE97-0322-4EE7-82EC-F1A524172C96}"/>
    <cellStyle name="Normal 9 2 3 6 3 2 2" xfId="40747" xr:uid="{CF77F124-F05B-4DF7-BAB8-325134D4EC4B}"/>
    <cellStyle name="Normal 9 2 3 6 3 3" xfId="31468" xr:uid="{1A6EDBD5-47BE-4AFA-9675-F016473B9B5F}"/>
    <cellStyle name="Normal 9 2 3 6 3 4" xfId="23020" xr:uid="{286F6426-1EEC-4B53-944F-115797EA961D}"/>
    <cellStyle name="Normal 9 2 3 6 4" xfId="10355" xr:uid="{7538C834-DE2D-4F9C-AB77-5291C6B4B9D3}"/>
    <cellStyle name="Normal 9 2 3 6 4 2" xfId="36530" xr:uid="{FCD64CE7-98CF-4084-901F-D0B9E355341C}"/>
    <cellStyle name="Normal 9 2 3 6 5" xfId="27250" xr:uid="{94AE6523-9C4E-4AD2-8DA8-1DDE3815B2B2}"/>
    <cellStyle name="Normal 9 2 3 6 6" xfId="18803" xr:uid="{90825B02-AC58-4048-9CBA-AB9DACA9E2C1}"/>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589B884D-2213-45EC-B9E9-E85CC3E063BF}"/>
    <cellStyle name="Normal 9 2 3 7 2 2 2 2" xfId="43305" xr:uid="{370D8628-18F0-4C16-95C4-763F1CA56745}"/>
    <cellStyle name="Normal 9 2 3 7 2 2 3" xfId="34026" xr:uid="{3A458FD5-1FA8-4A1F-859C-2733BD7DE2C0}"/>
    <cellStyle name="Normal 9 2 3 7 2 2 4" xfId="25578" xr:uid="{78DF2EAC-44D1-43B7-90B1-3C2261CEA762}"/>
    <cellStyle name="Normal 9 2 3 7 2 3" xfId="12913" xr:uid="{3F5FC3BB-1D78-4957-8B24-4D6F9AAFD47A}"/>
    <cellStyle name="Normal 9 2 3 7 2 3 2" xfId="39088" xr:uid="{739B98FE-5C9A-4A83-B37C-618A58089FD1}"/>
    <cellStyle name="Normal 9 2 3 7 2 4" xfId="29808" xr:uid="{D5A8C8B4-AF96-4F4F-A794-607E298F1F9A}"/>
    <cellStyle name="Normal 9 2 3 7 2 5" xfId="21361" xr:uid="{93AC9CFE-E1D9-4614-8CFB-21376133760A}"/>
    <cellStyle name="Normal 9 2 3 7 3" xfId="6536" xr:uid="{00000000-0005-0000-0000-0000581F0000}"/>
    <cellStyle name="Normal 9 2 3 7 3 2" xfId="14986" xr:uid="{C9F2EB81-6EA0-42C5-A01A-21974442F48A}"/>
    <cellStyle name="Normal 9 2 3 7 3 2 2" xfId="41160" xr:uid="{745164DD-3E67-4D19-B356-1326128D0924}"/>
    <cellStyle name="Normal 9 2 3 7 3 3" xfId="31881" xr:uid="{F1248A44-426A-4AEC-8FA0-2E729D08BCD8}"/>
    <cellStyle name="Normal 9 2 3 7 3 4" xfId="23433" xr:uid="{3B50BB7F-3186-47ED-9D84-8A7F2A0199B7}"/>
    <cellStyle name="Normal 9 2 3 7 4" xfId="10768" xr:uid="{E78D96A9-EA3A-4BDF-92A5-19EB3F8A3EAF}"/>
    <cellStyle name="Normal 9 2 3 7 4 2" xfId="36943" xr:uid="{FF090F21-DCEC-42C4-B88A-46284C5F9CF3}"/>
    <cellStyle name="Normal 9 2 3 7 5" xfId="27663" xr:uid="{8D74AA25-B2E5-43B0-8462-DF76A0860DD0}"/>
    <cellStyle name="Normal 9 2 3 7 6" xfId="19216" xr:uid="{31371151-FF13-4F83-8E22-84D6A31687C4}"/>
    <cellStyle name="Normal 9 2 3 8" xfId="2666" xr:uid="{00000000-0005-0000-0000-0000591F0000}"/>
    <cellStyle name="Normal 9 2 3 8 2" xfId="6949" xr:uid="{00000000-0005-0000-0000-00005A1F0000}"/>
    <cellStyle name="Normal 9 2 3 8 2 2" xfId="15399" xr:uid="{59C7859D-2E47-4938-B0C1-09E8495E62F3}"/>
    <cellStyle name="Normal 9 2 3 8 2 2 2" xfId="41573" xr:uid="{67A67E85-ADFA-4BF2-9F35-8DB09F38DF18}"/>
    <cellStyle name="Normal 9 2 3 8 2 3" xfId="32294" xr:uid="{79E83983-88E3-4C09-B67F-2F9E620AB8C6}"/>
    <cellStyle name="Normal 9 2 3 8 2 4" xfId="23846" xr:uid="{BCE304A8-FF02-4AF3-A156-A5DC24ACC5CB}"/>
    <cellStyle name="Normal 9 2 3 8 3" xfId="11181" xr:uid="{299980B0-37F3-4602-B40C-05162E0C3859}"/>
    <cellStyle name="Normal 9 2 3 8 3 2" xfId="37356" xr:uid="{6169515B-63F2-4E18-8A0E-00749F637E3B}"/>
    <cellStyle name="Normal 9 2 3 8 4" xfId="28076" xr:uid="{992E2B2C-4186-41EA-910A-0D0EAF17080D}"/>
    <cellStyle name="Normal 9 2 3 8 5" xfId="19629" xr:uid="{EDDD1D26-D62D-47B7-82FE-44956ACDC2BC}"/>
    <cellStyle name="Normal 9 2 3 9" xfId="4884" xr:uid="{00000000-0005-0000-0000-00005B1F0000}"/>
    <cellStyle name="Normal 9 2 3 9 2" xfId="13334" xr:uid="{0EE94B3B-DAB3-4E13-8C2F-84785829FD20}"/>
    <cellStyle name="Normal 9 2 3 9 2 2" xfId="39508" xr:uid="{315CB239-1871-419E-83EE-2A9E10036697}"/>
    <cellStyle name="Normal 9 2 3 9 3" xfId="30229" xr:uid="{BAA0178B-5784-4307-90F5-3C3423E19719}"/>
    <cellStyle name="Normal 9 2 3 9 4" xfId="21781" xr:uid="{6EAB9B91-C637-4C05-AE59-1BBB51A15057}"/>
    <cellStyle name="Normal 9 2 4" xfId="524" xr:uid="{00000000-0005-0000-0000-00005C1F0000}"/>
    <cellStyle name="Normal 9 2 4 10" xfId="34462" xr:uid="{AF0B955A-888B-4C30-9AFC-55858342244E}"/>
    <cellStyle name="Normal 9 2 4 11" xfId="26015" xr:uid="{63504246-08F0-43C8-9324-196B0DDC1C1C}"/>
    <cellStyle name="Normal 9 2 4 12" xfId="17568" xr:uid="{2DFB89A4-5F27-43F1-8F18-8C1C7C9CA802}"/>
    <cellStyle name="Normal 9 2 4 2" xfId="525" xr:uid="{00000000-0005-0000-0000-00005D1F0000}"/>
    <cellStyle name="Normal 9 2 4 2 10" xfId="26016" xr:uid="{3AC1C3E4-66F1-45E6-A400-673B98EBDB8C}"/>
    <cellStyle name="Normal 9 2 4 2 11" xfId="17569" xr:uid="{BDAAC5C5-6B4F-42E3-B9E3-8CF3F422F72B}"/>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29FC846D-22AC-4982-A6FD-88FBE56BDB80}"/>
    <cellStyle name="Normal 9 2 4 2 2 2 2 2 2" xfId="42071" xr:uid="{FED0702C-80C3-4791-938D-AE79C385F580}"/>
    <cellStyle name="Normal 9 2 4 2 2 2 2 3" xfId="32792" xr:uid="{0CCAF0FF-1943-44BF-AFEE-373681DE6F16}"/>
    <cellStyle name="Normal 9 2 4 2 2 2 2 4" xfId="24344" xr:uid="{47ED05A3-0ACA-4721-B6CE-C68FCED5F3EA}"/>
    <cellStyle name="Normal 9 2 4 2 2 2 3" xfId="11679" xr:uid="{D4C74499-5CF5-45F4-8A95-B92EAD0A1EB2}"/>
    <cellStyle name="Normal 9 2 4 2 2 2 3 2" xfId="37854" xr:uid="{79EEA0AA-A2B5-4DA0-897C-FEB26D40104C}"/>
    <cellStyle name="Normal 9 2 4 2 2 2 4" xfId="28574" xr:uid="{6C0B48A2-C151-48EB-959E-CB82EB643FBA}"/>
    <cellStyle name="Normal 9 2 4 2 2 2 5" xfId="20127" xr:uid="{1C4C8585-0691-4AF0-A3AA-A22E5DB3BF4D}"/>
    <cellStyle name="Normal 9 2 4 2 2 3" xfId="5302" xr:uid="{00000000-0005-0000-0000-0000611F0000}"/>
    <cellStyle name="Normal 9 2 4 2 2 3 2" xfId="13752" xr:uid="{96DC82CE-CC62-4E94-8DF6-D047EF7CB8D0}"/>
    <cellStyle name="Normal 9 2 4 2 2 3 2 2" xfId="39926" xr:uid="{EE18D934-CAB2-459C-AF7B-A3180D0ED17E}"/>
    <cellStyle name="Normal 9 2 4 2 2 3 3" xfId="30647" xr:uid="{256C7CA6-38C6-4701-970C-2695656FEC9A}"/>
    <cellStyle name="Normal 9 2 4 2 2 3 4" xfId="22199" xr:uid="{B6CF2E39-0E87-49FE-BA6E-7A60B759A3EF}"/>
    <cellStyle name="Normal 9 2 4 2 2 4" xfId="9534" xr:uid="{ABD2D377-99EE-4850-B0B6-0F0E9FB453E4}"/>
    <cellStyle name="Normal 9 2 4 2 2 4 2" xfId="35709" xr:uid="{EE214709-5379-441F-84B1-D02F37F9E7A0}"/>
    <cellStyle name="Normal 9 2 4 2 2 5" xfId="34881" xr:uid="{07C3AF02-C63F-49F1-AC44-0E208B400FC7}"/>
    <cellStyle name="Normal 9 2 4 2 2 6" xfId="26429" xr:uid="{4BFD15D2-F784-4622-B451-B5D21ED482F9}"/>
    <cellStyle name="Normal 9 2 4 2 2 7" xfId="17982" xr:uid="{FCF67679-3C37-4419-9489-9DB28C4BA72F}"/>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4C84A097-09B8-4373-ACF3-DA23B56985D0}"/>
    <cellStyle name="Normal 9 2 4 2 3 2 2 2 2" xfId="42484" xr:uid="{DC7933BA-72EC-4C9D-803A-100CB6AF313D}"/>
    <cellStyle name="Normal 9 2 4 2 3 2 2 3" xfId="33205" xr:uid="{64338717-1E2C-4C59-BB1B-0AAD51AC312D}"/>
    <cellStyle name="Normal 9 2 4 2 3 2 2 4" xfId="24757" xr:uid="{0B1B8FD2-3C64-49E3-A46E-7C87CC9D0202}"/>
    <cellStyle name="Normal 9 2 4 2 3 2 3" xfId="12092" xr:uid="{9C33CE37-590C-4A49-BBF7-C0D4C9DE68F8}"/>
    <cellStyle name="Normal 9 2 4 2 3 2 3 2" xfId="38267" xr:uid="{8379D4F1-A889-45C5-8C07-457505ED1F39}"/>
    <cellStyle name="Normal 9 2 4 2 3 2 4" xfId="28987" xr:uid="{D381C00C-4998-4724-934D-633D9BEFC30F}"/>
    <cellStyle name="Normal 9 2 4 2 3 2 5" xfId="20540" xr:uid="{9675F932-4F4B-479F-8011-9A8733523128}"/>
    <cellStyle name="Normal 9 2 4 2 3 3" xfId="5715" xr:uid="{00000000-0005-0000-0000-0000651F0000}"/>
    <cellStyle name="Normal 9 2 4 2 3 3 2" xfId="14165" xr:uid="{96F6B68C-8A69-4D3C-8FAE-0AF861965EED}"/>
    <cellStyle name="Normal 9 2 4 2 3 3 2 2" xfId="40339" xr:uid="{CDD26622-89E3-40AE-9713-9C917E07FEA6}"/>
    <cellStyle name="Normal 9 2 4 2 3 3 3" xfId="31060" xr:uid="{94116584-1E8C-4354-922F-F12900EE87CB}"/>
    <cellStyle name="Normal 9 2 4 2 3 3 4" xfId="22612" xr:uid="{F4F2174D-DED0-4389-84D6-F66819140DB9}"/>
    <cellStyle name="Normal 9 2 4 2 3 4" xfId="9947" xr:uid="{676D9CD9-5AAA-4D94-A73F-CF2017557702}"/>
    <cellStyle name="Normal 9 2 4 2 3 4 2" xfId="36122" xr:uid="{C7D1D360-9B6C-4A3F-8EAE-706DD84EBD2F}"/>
    <cellStyle name="Normal 9 2 4 2 3 5" xfId="26842" xr:uid="{6A71A460-5E54-49EE-971D-C1B2C4594D0E}"/>
    <cellStyle name="Normal 9 2 4 2 3 6" xfId="18395" xr:uid="{27305C58-C063-43F8-9D31-618B8145F2A6}"/>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A12EDD8B-ED08-4F69-AA46-87F1CA06F85D}"/>
    <cellStyle name="Normal 9 2 4 2 4 2 2 2 2" xfId="42897" xr:uid="{52D28D09-0C79-4432-8327-3862FEADA419}"/>
    <cellStyle name="Normal 9 2 4 2 4 2 2 3" xfId="33618" xr:uid="{0EC0BB32-A56A-4737-BD78-C064C383BCF0}"/>
    <cellStyle name="Normal 9 2 4 2 4 2 2 4" xfId="25170" xr:uid="{86B56738-B5B7-49CA-9E0B-88F404C9CB2F}"/>
    <cellStyle name="Normal 9 2 4 2 4 2 3" xfId="12505" xr:uid="{21400318-56D3-4D83-ACEA-1AEEB435ACCA}"/>
    <cellStyle name="Normal 9 2 4 2 4 2 3 2" xfId="38680" xr:uid="{71E12161-0D84-4223-AF61-DCA1310644CC}"/>
    <cellStyle name="Normal 9 2 4 2 4 2 4" xfId="29400" xr:uid="{177B9671-0E90-48E3-B0A9-6BA0D45D222E}"/>
    <cellStyle name="Normal 9 2 4 2 4 2 5" xfId="20953" xr:uid="{02257207-8317-4208-9ECF-4DBC7CE9FF84}"/>
    <cellStyle name="Normal 9 2 4 2 4 3" xfId="6128" xr:uid="{00000000-0005-0000-0000-0000691F0000}"/>
    <cellStyle name="Normal 9 2 4 2 4 3 2" xfId="14578" xr:uid="{46B30A17-E979-41E2-9604-DBD429A75623}"/>
    <cellStyle name="Normal 9 2 4 2 4 3 2 2" xfId="40752" xr:uid="{7DB28A87-4534-417E-9B3E-0767F84EA03C}"/>
    <cellStyle name="Normal 9 2 4 2 4 3 3" xfId="31473" xr:uid="{59611E9B-6404-451B-B514-1A9D20C0773F}"/>
    <cellStyle name="Normal 9 2 4 2 4 3 4" xfId="23025" xr:uid="{7B4FE64F-FA4C-4184-A572-C66F5ECD7224}"/>
    <cellStyle name="Normal 9 2 4 2 4 4" xfId="10360" xr:uid="{D0CA90CB-4133-49B8-896A-8D6A2B60B5C8}"/>
    <cellStyle name="Normal 9 2 4 2 4 4 2" xfId="36535" xr:uid="{B9914BE3-D1CF-4CA2-B06B-1CA4CE75D667}"/>
    <cellStyle name="Normal 9 2 4 2 4 5" xfId="27255" xr:uid="{66F472D1-CF7A-4A5B-A13B-60DA50B7EEB2}"/>
    <cellStyle name="Normal 9 2 4 2 4 6" xfId="18808" xr:uid="{0D5DA498-8602-4370-B750-F8828CC978E9}"/>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5F98565D-C6EA-4531-AF4F-AAD7C20EFB2E}"/>
    <cellStyle name="Normal 9 2 4 2 5 2 2 2 2" xfId="43310" xr:uid="{E7078054-FA62-4AEF-803A-75F2E757E079}"/>
    <cellStyle name="Normal 9 2 4 2 5 2 2 3" xfId="34031" xr:uid="{900F142E-7630-41E5-816A-8F16DD4AD840}"/>
    <cellStyle name="Normal 9 2 4 2 5 2 2 4" xfId="25583" xr:uid="{A877ED10-C953-4B2F-B3B0-70B3DC250E27}"/>
    <cellStyle name="Normal 9 2 4 2 5 2 3" xfId="12918" xr:uid="{28C87121-36B9-4A6C-99BC-B92C344AE2A5}"/>
    <cellStyle name="Normal 9 2 4 2 5 2 3 2" xfId="39093" xr:uid="{F8A1E315-CE0F-4FF5-818E-8D43C07592D5}"/>
    <cellStyle name="Normal 9 2 4 2 5 2 4" xfId="29813" xr:uid="{FDCB7531-CE31-47B4-B45F-21A3D5D21C6C}"/>
    <cellStyle name="Normal 9 2 4 2 5 2 5" xfId="21366" xr:uid="{D0109AA6-643D-4C38-BDD4-BA543CF168F1}"/>
    <cellStyle name="Normal 9 2 4 2 5 3" xfId="6541" xr:uid="{00000000-0005-0000-0000-00006D1F0000}"/>
    <cellStyle name="Normal 9 2 4 2 5 3 2" xfId="14991" xr:uid="{6F6CB1D2-F4FA-4642-9CE5-475F3F059D2A}"/>
    <cellStyle name="Normal 9 2 4 2 5 3 2 2" xfId="41165" xr:uid="{61C53F17-4592-493F-936A-C0E85007BF10}"/>
    <cellStyle name="Normal 9 2 4 2 5 3 3" xfId="31886" xr:uid="{1CE36121-E9F7-45BA-AC42-3D16671E775E}"/>
    <cellStyle name="Normal 9 2 4 2 5 3 4" xfId="23438" xr:uid="{7CEED606-63A1-4742-8163-CEE40D39CD99}"/>
    <cellStyle name="Normal 9 2 4 2 5 4" xfId="10773" xr:uid="{6916659D-C6A7-444F-828B-DCC4E8832041}"/>
    <cellStyle name="Normal 9 2 4 2 5 4 2" xfId="36948" xr:uid="{05F538FF-D7F0-4F58-B147-0AE992BF4061}"/>
    <cellStyle name="Normal 9 2 4 2 5 5" xfId="27668" xr:uid="{0D2D1AF0-72A1-48A1-951A-DC07B8A6B11E}"/>
    <cellStyle name="Normal 9 2 4 2 5 6" xfId="19221" xr:uid="{C2F901D8-5FFD-4F6B-B63B-666EC8066479}"/>
    <cellStyle name="Normal 9 2 4 2 6" xfId="2671" xr:uid="{00000000-0005-0000-0000-00006E1F0000}"/>
    <cellStyle name="Normal 9 2 4 2 6 2" xfId="6954" xr:uid="{00000000-0005-0000-0000-00006F1F0000}"/>
    <cellStyle name="Normal 9 2 4 2 6 2 2" xfId="15404" xr:uid="{12A75927-93E1-4688-B362-8F34DFC6DC73}"/>
    <cellStyle name="Normal 9 2 4 2 6 2 2 2" xfId="41578" xr:uid="{AB55EA2B-DA20-4CB7-B161-AC9F8E3E99CD}"/>
    <cellStyle name="Normal 9 2 4 2 6 2 3" xfId="32299" xr:uid="{5CAA9406-6314-40D2-AFBE-4EB5707ECB9E}"/>
    <cellStyle name="Normal 9 2 4 2 6 2 4" xfId="23851" xr:uid="{4E8A3CD9-056E-4A89-905B-41B4EF176D15}"/>
    <cellStyle name="Normal 9 2 4 2 6 3" xfId="11186" xr:uid="{75657562-E876-4879-9E23-3E5A640B5A0B}"/>
    <cellStyle name="Normal 9 2 4 2 6 3 2" xfId="37361" xr:uid="{C715293D-253B-4F75-A6DD-507A7DD18CC3}"/>
    <cellStyle name="Normal 9 2 4 2 6 4" xfId="28081" xr:uid="{BAA8459A-DCDA-477B-9C0F-0C9D9090464F}"/>
    <cellStyle name="Normal 9 2 4 2 6 5" xfId="19634" xr:uid="{E0CC8E4D-6F9D-4299-BB34-E97DC9B4837F}"/>
    <cellStyle name="Normal 9 2 4 2 7" xfId="4889" xr:uid="{00000000-0005-0000-0000-0000701F0000}"/>
    <cellStyle name="Normal 9 2 4 2 7 2" xfId="13339" xr:uid="{F74DF245-FE58-4FC7-ADAF-63D2A8E42432}"/>
    <cellStyle name="Normal 9 2 4 2 7 2 2" xfId="39513" xr:uid="{CED667AF-854A-43C1-B678-F19F07A79846}"/>
    <cellStyle name="Normal 9 2 4 2 7 3" xfId="30234" xr:uid="{944A9125-AF78-4A34-916B-84CD55DB17C3}"/>
    <cellStyle name="Normal 9 2 4 2 7 4" xfId="21786" xr:uid="{EF1E6D51-E808-4239-A59B-D9A56DB2399D}"/>
    <cellStyle name="Normal 9 2 4 2 8" xfId="9121" xr:uid="{6616A415-7A06-4E1E-969F-62AF2E5C9832}"/>
    <cellStyle name="Normal 9 2 4 2 8 2" xfId="35296" xr:uid="{1C61F833-B48B-4D10-9BA6-D70CC7C95AB0}"/>
    <cellStyle name="Normal 9 2 4 2 9" xfId="34463" xr:uid="{E83997B6-65E0-4999-9EBF-AF1E03ECBB34}"/>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9ABBCA3E-5797-4847-9CD0-85D95F8BBE6F}"/>
    <cellStyle name="Normal 9 2 4 3 2 2 2 2" xfId="42070" xr:uid="{5151D79B-04E6-46FD-9657-C28A52916D78}"/>
    <cellStyle name="Normal 9 2 4 3 2 2 3" xfId="32791" xr:uid="{9BE0CCEF-7AA8-44D8-9C35-6078C0293600}"/>
    <cellStyle name="Normal 9 2 4 3 2 2 4" xfId="24343" xr:uid="{4F891FF5-7E05-45FD-B7F5-18086DF75DD4}"/>
    <cellStyle name="Normal 9 2 4 3 2 3" xfId="11678" xr:uid="{423F3DC0-2472-4C37-9325-91D7017D26DC}"/>
    <cellStyle name="Normal 9 2 4 3 2 3 2" xfId="37853" xr:uid="{A928F4CF-8E1D-4424-8CF3-44C4057D5EED}"/>
    <cellStyle name="Normal 9 2 4 3 2 4" xfId="28573" xr:uid="{B7E3C995-F910-4A22-A3F7-BFBD46BE4AF7}"/>
    <cellStyle name="Normal 9 2 4 3 2 5" xfId="20126" xr:uid="{449BD502-F25A-47F7-BF56-4094EAC006E7}"/>
    <cellStyle name="Normal 9 2 4 3 3" xfId="5301" xr:uid="{00000000-0005-0000-0000-0000741F0000}"/>
    <cellStyle name="Normal 9 2 4 3 3 2" xfId="13751" xr:uid="{4455FB4D-78BF-45CB-ACEA-6AE132D2A022}"/>
    <cellStyle name="Normal 9 2 4 3 3 2 2" xfId="39925" xr:uid="{FB6E2886-2F46-4BA1-8597-1A9C1B7FADF1}"/>
    <cellStyle name="Normal 9 2 4 3 3 3" xfId="30646" xr:uid="{2C2B237C-CAFA-4B75-8F37-FE7119153213}"/>
    <cellStyle name="Normal 9 2 4 3 3 4" xfId="22198" xr:uid="{E282366C-18B6-409A-9492-7F4C0EAE9697}"/>
    <cellStyle name="Normal 9 2 4 3 4" xfId="9533" xr:uid="{5D616271-D316-4109-A339-20AA4F43CBBF}"/>
    <cellStyle name="Normal 9 2 4 3 4 2" xfId="35708" xr:uid="{A1E77933-7B8D-47A8-8C86-8519C9611E99}"/>
    <cellStyle name="Normal 9 2 4 3 5" xfId="34880" xr:uid="{1DCBCB4C-9776-4391-BAB5-7DAE95E99797}"/>
    <cellStyle name="Normal 9 2 4 3 6" xfId="26428" xr:uid="{CD9726D8-287F-4990-879B-BFBB53E0EE6C}"/>
    <cellStyle name="Normal 9 2 4 3 7" xfId="17981" xr:uid="{E04D724E-DE32-4D4E-B90D-A67DB51BFB6C}"/>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D8682023-1E2A-4C6B-822B-F1F125F7CC8E}"/>
    <cellStyle name="Normal 9 2 4 4 2 2 2 2" xfId="42483" xr:uid="{B4A68387-0B44-473E-91E2-B1DC897B9BDE}"/>
    <cellStyle name="Normal 9 2 4 4 2 2 3" xfId="33204" xr:uid="{9AFB200F-B0AA-4525-A527-0DD58B3E3F55}"/>
    <cellStyle name="Normal 9 2 4 4 2 2 4" xfId="24756" xr:uid="{90FCC883-E5BA-493F-B1F8-4F3BB9781B66}"/>
    <cellStyle name="Normal 9 2 4 4 2 3" xfId="12091" xr:uid="{6E8BC80B-9821-4CA5-9483-D9010B12AAE4}"/>
    <cellStyle name="Normal 9 2 4 4 2 3 2" xfId="38266" xr:uid="{4E412414-7D3E-4823-B961-4A453189985E}"/>
    <cellStyle name="Normal 9 2 4 4 2 4" xfId="28986" xr:uid="{0B04A555-2B09-4D21-90D5-0854F2EF9F31}"/>
    <cellStyle name="Normal 9 2 4 4 2 5" xfId="20539" xr:uid="{4D8C5250-5663-4613-ADD8-A6EAFF6BBBB4}"/>
    <cellStyle name="Normal 9 2 4 4 3" xfId="5714" xr:uid="{00000000-0005-0000-0000-0000781F0000}"/>
    <cellStyle name="Normal 9 2 4 4 3 2" xfId="14164" xr:uid="{977D5BB4-AFA6-4DB6-A96D-03A8B764D100}"/>
    <cellStyle name="Normal 9 2 4 4 3 2 2" xfId="40338" xr:uid="{11651C44-717E-4958-94CD-E14C4E12E7BD}"/>
    <cellStyle name="Normal 9 2 4 4 3 3" xfId="31059" xr:uid="{E9D36C4F-295D-476A-A412-68ED86B81A0C}"/>
    <cellStyle name="Normal 9 2 4 4 3 4" xfId="22611" xr:uid="{37DD079B-73DB-4F97-A34F-24303A749061}"/>
    <cellStyle name="Normal 9 2 4 4 4" xfId="9946" xr:uid="{62143883-4D52-4ADD-83AE-F37828A53A65}"/>
    <cellStyle name="Normal 9 2 4 4 4 2" xfId="36121" xr:uid="{EB2B5369-B4A7-45E1-86EC-192A32C68FAD}"/>
    <cellStyle name="Normal 9 2 4 4 5" xfId="26841" xr:uid="{9CDBDC08-5E6B-4896-853B-359AC941B22A}"/>
    <cellStyle name="Normal 9 2 4 4 6" xfId="18394" xr:uid="{6FAB6496-F0F9-43E3-8E2D-BA490BD6AA91}"/>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7C6C233B-5181-409F-8E9B-C20555330E9B}"/>
    <cellStyle name="Normal 9 2 4 5 2 2 2 2" xfId="42896" xr:uid="{D6F6E3A7-BAD1-422C-BE41-644D8A4E8FDA}"/>
    <cellStyle name="Normal 9 2 4 5 2 2 3" xfId="33617" xr:uid="{51CDF389-90DA-40E7-B069-6C43204C699F}"/>
    <cellStyle name="Normal 9 2 4 5 2 2 4" xfId="25169" xr:uid="{F9DDBC74-7CB3-4C73-AD19-785498C4647E}"/>
    <cellStyle name="Normal 9 2 4 5 2 3" xfId="12504" xr:uid="{99808E4C-8A09-4E74-BE3A-2EBDD214922E}"/>
    <cellStyle name="Normal 9 2 4 5 2 3 2" xfId="38679" xr:uid="{AC7E6F1C-725F-476D-9FA9-2E55B6DC65B7}"/>
    <cellStyle name="Normal 9 2 4 5 2 4" xfId="29399" xr:uid="{C6FDC71C-FF33-4182-92AD-ED0D878F5B32}"/>
    <cellStyle name="Normal 9 2 4 5 2 5" xfId="20952" xr:uid="{EAEFF277-D623-4016-B028-3999F0250B22}"/>
    <cellStyle name="Normal 9 2 4 5 3" xfId="6127" xr:uid="{00000000-0005-0000-0000-00007C1F0000}"/>
    <cellStyle name="Normal 9 2 4 5 3 2" xfId="14577" xr:uid="{FE6A911E-074A-4726-99F3-3C8938529F4A}"/>
    <cellStyle name="Normal 9 2 4 5 3 2 2" xfId="40751" xr:uid="{BF9877D1-4199-4E3B-8369-BE0123BE3172}"/>
    <cellStyle name="Normal 9 2 4 5 3 3" xfId="31472" xr:uid="{8C9DDD73-B7BE-4DF2-9669-2E5937718906}"/>
    <cellStyle name="Normal 9 2 4 5 3 4" xfId="23024" xr:uid="{A7081C70-119B-441C-A322-00604E175937}"/>
    <cellStyle name="Normal 9 2 4 5 4" xfId="10359" xr:uid="{C56EEF7C-B744-403B-8038-C07286930368}"/>
    <cellStyle name="Normal 9 2 4 5 4 2" xfId="36534" xr:uid="{1670EB60-2C26-4DFD-8C66-0495E45AB6C6}"/>
    <cellStyle name="Normal 9 2 4 5 5" xfId="27254" xr:uid="{BE0C8AEE-77A6-43D1-95E1-DC423D37F36D}"/>
    <cellStyle name="Normal 9 2 4 5 6" xfId="18807" xr:uid="{FBF479F2-83A3-42B8-93E5-D34CDA45A6D2}"/>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506051E4-C7D8-4DBB-9049-15F477B4FFF2}"/>
    <cellStyle name="Normal 9 2 4 6 2 2 2 2" xfId="43309" xr:uid="{1039E868-0DA5-4737-83DF-ABC0A38BF494}"/>
    <cellStyle name="Normal 9 2 4 6 2 2 3" xfId="34030" xr:uid="{1CC26C0F-13EA-415D-8835-C11BC3256258}"/>
    <cellStyle name="Normal 9 2 4 6 2 2 4" xfId="25582" xr:uid="{72B3C6EA-918F-4949-96A0-BB4ADAC70821}"/>
    <cellStyle name="Normal 9 2 4 6 2 3" xfId="12917" xr:uid="{BA912CF0-65FF-45AE-A72B-EA69A0225ECE}"/>
    <cellStyle name="Normal 9 2 4 6 2 3 2" xfId="39092" xr:uid="{FC25B9DF-D33A-4A47-85B7-2E9A4941709A}"/>
    <cellStyle name="Normal 9 2 4 6 2 4" xfId="29812" xr:uid="{1BA5B455-30C5-4A96-89DE-89909A1E99D2}"/>
    <cellStyle name="Normal 9 2 4 6 2 5" xfId="21365" xr:uid="{98471F5E-262E-4F6F-ABB8-E4AA11C62CD7}"/>
    <cellStyle name="Normal 9 2 4 6 3" xfId="6540" xr:uid="{00000000-0005-0000-0000-0000801F0000}"/>
    <cellStyle name="Normal 9 2 4 6 3 2" xfId="14990" xr:uid="{E499BD5F-AB48-403B-A483-6BB00CAE3525}"/>
    <cellStyle name="Normal 9 2 4 6 3 2 2" xfId="41164" xr:uid="{2B196014-8B1F-44FA-9E08-E3E743D79D42}"/>
    <cellStyle name="Normal 9 2 4 6 3 3" xfId="31885" xr:uid="{B30B6A8B-821F-486E-AD31-2C23A42F6784}"/>
    <cellStyle name="Normal 9 2 4 6 3 4" xfId="23437" xr:uid="{C9D10008-2E73-45D5-B214-98E6FA9BCA6E}"/>
    <cellStyle name="Normal 9 2 4 6 4" xfId="10772" xr:uid="{81B2261A-75A9-47DD-9BD1-07F7A9C406F4}"/>
    <cellStyle name="Normal 9 2 4 6 4 2" xfId="36947" xr:uid="{A5FAEF84-2556-484F-8581-07C4B5170A41}"/>
    <cellStyle name="Normal 9 2 4 6 5" xfId="27667" xr:uid="{40D2017D-35EB-4C17-B398-58D23A008DC1}"/>
    <cellStyle name="Normal 9 2 4 6 6" xfId="19220" xr:uid="{8611629D-16E9-47FE-86FF-6EAB35104163}"/>
    <cellStyle name="Normal 9 2 4 7" xfId="2670" xr:uid="{00000000-0005-0000-0000-0000811F0000}"/>
    <cellStyle name="Normal 9 2 4 7 2" xfId="6953" xr:uid="{00000000-0005-0000-0000-0000821F0000}"/>
    <cellStyle name="Normal 9 2 4 7 2 2" xfId="15403" xr:uid="{2754C7A1-62BF-4BE8-AF91-1CB2C1DD5F10}"/>
    <cellStyle name="Normal 9 2 4 7 2 2 2" xfId="41577" xr:uid="{ABD0E02A-C132-43E2-9B64-9597299F1E3B}"/>
    <cellStyle name="Normal 9 2 4 7 2 3" xfId="32298" xr:uid="{FA533D29-EFF3-4945-80C4-E36CECE022E9}"/>
    <cellStyle name="Normal 9 2 4 7 2 4" xfId="23850" xr:uid="{2560875A-2A18-40EE-8621-04B5BE650FE1}"/>
    <cellStyle name="Normal 9 2 4 7 3" xfId="11185" xr:uid="{D26AF781-E2C1-46AC-9C66-1E859BBE1D36}"/>
    <cellStyle name="Normal 9 2 4 7 3 2" xfId="37360" xr:uid="{A07910EB-FF3E-4283-81A2-8D5BC4AEE156}"/>
    <cellStyle name="Normal 9 2 4 7 4" xfId="28080" xr:uid="{94073955-E535-4BF8-B5EA-768E5B8578FF}"/>
    <cellStyle name="Normal 9 2 4 7 5" xfId="19633" xr:uid="{60996305-C400-40FE-90EC-91A2D66C3F16}"/>
    <cellStyle name="Normal 9 2 4 8" xfId="4888" xr:uid="{00000000-0005-0000-0000-0000831F0000}"/>
    <cellStyle name="Normal 9 2 4 8 2" xfId="13338" xr:uid="{EC24A011-19B0-40BC-8E1D-1A65760F0DED}"/>
    <cellStyle name="Normal 9 2 4 8 2 2" xfId="39512" xr:uid="{A6CD9BE5-C231-46F1-B3FA-4DB9957DB94F}"/>
    <cellStyle name="Normal 9 2 4 8 3" xfId="30233" xr:uid="{648E48B2-BDCC-4DC0-BD03-D93675DE6627}"/>
    <cellStyle name="Normal 9 2 4 8 4" xfId="21785" xr:uid="{8F214F3A-8808-4493-9CE9-444091DFA901}"/>
    <cellStyle name="Normal 9 2 4 9" xfId="9120" xr:uid="{DE08A793-2E00-4986-B38C-1A8B2574E818}"/>
    <cellStyle name="Normal 9 2 4 9 2" xfId="35295" xr:uid="{D0CA3CD7-C7A1-410E-BFDF-311A73C36522}"/>
    <cellStyle name="Normal 9 2 5" xfId="526" xr:uid="{00000000-0005-0000-0000-0000841F0000}"/>
    <cellStyle name="Normal 9 2 5 10" xfId="26017" xr:uid="{58A9D1CC-7BBB-4E9C-9EF6-450619A02FF5}"/>
    <cellStyle name="Normal 9 2 5 11" xfId="17570" xr:uid="{3DBDB595-3767-4A8D-BF47-E83FE6CDC40B}"/>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42CB38E5-BB51-4985-A896-514878D1077E}"/>
    <cellStyle name="Normal 9 2 5 2 2 2 2 2" xfId="42072" xr:uid="{582BF170-B746-4476-8D26-B1EDA8358270}"/>
    <cellStyle name="Normal 9 2 5 2 2 2 3" xfId="32793" xr:uid="{A43E6E69-06D2-49EE-8AD6-85BEDB7597FA}"/>
    <cellStyle name="Normal 9 2 5 2 2 2 4" xfId="24345" xr:uid="{8433B541-A2AC-494C-9E99-A682775ED321}"/>
    <cellStyle name="Normal 9 2 5 2 2 3" xfId="11680" xr:uid="{40DB23E2-0BD7-4189-B29F-AA435B4CC6D1}"/>
    <cellStyle name="Normal 9 2 5 2 2 3 2" xfId="37855" xr:uid="{0FC25C94-F9C8-447B-9259-66760FC7E08D}"/>
    <cellStyle name="Normal 9 2 5 2 2 4" xfId="28575" xr:uid="{A8B459B1-17CC-4C49-B3A3-147AA9303E51}"/>
    <cellStyle name="Normal 9 2 5 2 2 5" xfId="20128" xr:uid="{C897703D-2073-4665-99DB-C8547E4C821D}"/>
    <cellStyle name="Normal 9 2 5 2 3" xfId="5303" xr:uid="{00000000-0005-0000-0000-0000881F0000}"/>
    <cellStyle name="Normal 9 2 5 2 3 2" xfId="13753" xr:uid="{30AF9D9D-36CC-43BD-96B1-A2BDD06A3250}"/>
    <cellStyle name="Normal 9 2 5 2 3 2 2" xfId="39927" xr:uid="{7951686C-61F6-41B4-8159-B20421818160}"/>
    <cellStyle name="Normal 9 2 5 2 3 3" xfId="30648" xr:uid="{CF22900B-1498-425D-945A-068EC0847B62}"/>
    <cellStyle name="Normal 9 2 5 2 3 4" xfId="22200" xr:uid="{6F967652-3C74-419F-AE88-D9205A685160}"/>
    <cellStyle name="Normal 9 2 5 2 4" xfId="9535" xr:uid="{CD9B63AD-3F4B-4142-814F-4D423B722C71}"/>
    <cellStyle name="Normal 9 2 5 2 4 2" xfId="35710" xr:uid="{4B720D14-7E65-4044-BA91-100D49D20D8B}"/>
    <cellStyle name="Normal 9 2 5 2 5" xfId="34882" xr:uid="{663E7A6A-9246-4727-B422-90250B74858D}"/>
    <cellStyle name="Normal 9 2 5 2 6" xfId="26430" xr:uid="{8DC870AE-D124-4874-B600-426E968F82A6}"/>
    <cellStyle name="Normal 9 2 5 2 7" xfId="17983" xr:uid="{D22731CA-5AC6-4C0C-9819-026552CE4A6A}"/>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92BCD55A-47BC-44E9-8C47-C46291DEB950}"/>
    <cellStyle name="Normal 9 2 5 3 2 2 2 2" xfId="42485" xr:uid="{829C6191-4A10-4758-935F-FC2E52EEABB8}"/>
    <cellStyle name="Normal 9 2 5 3 2 2 3" xfId="33206" xr:uid="{6558AEC3-DDD7-4F3F-A0BA-58C00B64427F}"/>
    <cellStyle name="Normal 9 2 5 3 2 2 4" xfId="24758" xr:uid="{18786E98-CD4B-4931-B2D7-951106F757F5}"/>
    <cellStyle name="Normal 9 2 5 3 2 3" xfId="12093" xr:uid="{A57344BE-45EE-4F05-A67E-C74BC95F421A}"/>
    <cellStyle name="Normal 9 2 5 3 2 3 2" xfId="38268" xr:uid="{A002751A-CDC5-4E04-8253-22AF51910EA9}"/>
    <cellStyle name="Normal 9 2 5 3 2 4" xfId="28988" xr:uid="{FB35CABE-C83D-43B3-8F6C-DD64D556B238}"/>
    <cellStyle name="Normal 9 2 5 3 2 5" xfId="20541" xr:uid="{E2FFFD90-483F-4F9C-A2E4-CD8946BB853F}"/>
    <cellStyle name="Normal 9 2 5 3 3" xfId="5716" xr:uid="{00000000-0005-0000-0000-00008C1F0000}"/>
    <cellStyle name="Normal 9 2 5 3 3 2" xfId="14166" xr:uid="{0439B298-3252-4074-9CB5-8C715FAC4DB9}"/>
    <cellStyle name="Normal 9 2 5 3 3 2 2" xfId="40340" xr:uid="{4EB49B62-3725-42E9-AAAC-D24356200E83}"/>
    <cellStyle name="Normal 9 2 5 3 3 3" xfId="31061" xr:uid="{3EF8081A-0EEA-48F7-AE88-3613CEA140FF}"/>
    <cellStyle name="Normal 9 2 5 3 3 4" xfId="22613" xr:uid="{91559DE4-8048-4A8A-89BE-91F2B64CA040}"/>
    <cellStyle name="Normal 9 2 5 3 4" xfId="9948" xr:uid="{C3EFF1C2-8265-4C01-A56C-A41AB3FFBD5F}"/>
    <cellStyle name="Normal 9 2 5 3 4 2" xfId="36123" xr:uid="{8CFC9892-7A86-4AAA-A0FC-FD8024C5FA17}"/>
    <cellStyle name="Normal 9 2 5 3 5" xfId="26843" xr:uid="{1A153D1A-466A-490F-B715-2D4B2B0F97BE}"/>
    <cellStyle name="Normal 9 2 5 3 6" xfId="18396" xr:uid="{04B515CB-854F-4DAB-94B5-ECBBB97AAFFE}"/>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4C3CE797-572B-4658-832E-ABCEA3D9BDB8}"/>
    <cellStyle name="Normal 9 2 5 4 2 2 2 2" xfId="42898" xr:uid="{5D912909-8366-4F7A-A72B-D2B474C18AA0}"/>
    <cellStyle name="Normal 9 2 5 4 2 2 3" xfId="33619" xr:uid="{7CB602FA-529B-4FD1-8B3F-C8F06251BCDE}"/>
    <cellStyle name="Normal 9 2 5 4 2 2 4" xfId="25171" xr:uid="{ED4D524F-D47E-4FF3-8168-C064CB354E66}"/>
    <cellStyle name="Normal 9 2 5 4 2 3" xfId="12506" xr:uid="{49BBBE5A-71C4-4DB5-8E39-843D57693161}"/>
    <cellStyle name="Normal 9 2 5 4 2 3 2" xfId="38681" xr:uid="{C3A7A2EE-8868-44CE-9F15-A6CE3B07B0A6}"/>
    <cellStyle name="Normal 9 2 5 4 2 4" xfId="29401" xr:uid="{61C39032-09B2-4079-9740-F3BE574946AE}"/>
    <cellStyle name="Normal 9 2 5 4 2 5" xfId="20954" xr:uid="{54F6693C-3382-4CDF-8A52-6238DF546DFF}"/>
    <cellStyle name="Normal 9 2 5 4 3" xfId="6129" xr:uid="{00000000-0005-0000-0000-0000901F0000}"/>
    <cellStyle name="Normal 9 2 5 4 3 2" xfId="14579" xr:uid="{C1463BF0-F39E-4E4A-AA5E-CA99FAA10461}"/>
    <cellStyle name="Normal 9 2 5 4 3 2 2" xfId="40753" xr:uid="{F86D921D-B02F-4185-AD32-69ED85DF3A63}"/>
    <cellStyle name="Normal 9 2 5 4 3 3" xfId="31474" xr:uid="{1CE9F2EC-1DB2-477A-812B-D485472BE0E7}"/>
    <cellStyle name="Normal 9 2 5 4 3 4" xfId="23026" xr:uid="{39BD0612-D885-4515-9A56-B3576597E9C4}"/>
    <cellStyle name="Normal 9 2 5 4 4" xfId="10361" xr:uid="{A052FD81-750D-4185-B7F5-7A5D9BAD9614}"/>
    <cellStyle name="Normal 9 2 5 4 4 2" xfId="36536" xr:uid="{D783F941-7CEC-4A3A-A5C2-E8B4E176E470}"/>
    <cellStyle name="Normal 9 2 5 4 5" xfId="27256" xr:uid="{CC579482-8A8E-4230-8E12-291AF8F2FA05}"/>
    <cellStyle name="Normal 9 2 5 4 6" xfId="18809" xr:uid="{F3CBE7F8-57B2-45B9-BCD6-DF52F869993B}"/>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413292B9-AEE1-44F5-92EB-F93CF33E647F}"/>
    <cellStyle name="Normal 9 2 5 5 2 2 2 2" xfId="43311" xr:uid="{9A7BA386-ED00-4740-8FAA-50473F1CA221}"/>
    <cellStyle name="Normal 9 2 5 5 2 2 3" xfId="34032" xr:uid="{BDE0A9A6-7580-4F01-AF11-94C7FC49E741}"/>
    <cellStyle name="Normal 9 2 5 5 2 2 4" xfId="25584" xr:uid="{F604338F-690D-491B-8A5F-A0944922B217}"/>
    <cellStyle name="Normal 9 2 5 5 2 3" xfId="12919" xr:uid="{C9C5608F-AD6D-49DE-BB13-A98AC01A2584}"/>
    <cellStyle name="Normal 9 2 5 5 2 3 2" xfId="39094" xr:uid="{67BB61B0-8483-40BA-B35D-3D730291DB27}"/>
    <cellStyle name="Normal 9 2 5 5 2 4" xfId="29814" xr:uid="{E76FD23E-D7C2-40FB-BE9D-2C25DB74FBB2}"/>
    <cellStyle name="Normal 9 2 5 5 2 5" xfId="21367" xr:uid="{204F459A-AE95-4674-AA77-15D25B5F6F7E}"/>
    <cellStyle name="Normal 9 2 5 5 3" xfId="6542" xr:uid="{00000000-0005-0000-0000-0000941F0000}"/>
    <cellStyle name="Normal 9 2 5 5 3 2" xfId="14992" xr:uid="{36D52822-5D5D-46D9-AD1A-6A2657BF3C14}"/>
    <cellStyle name="Normal 9 2 5 5 3 2 2" xfId="41166" xr:uid="{991CBDCD-A4E0-43C9-8FE9-98728C33C875}"/>
    <cellStyle name="Normal 9 2 5 5 3 3" xfId="31887" xr:uid="{A819791A-8C22-4DE5-A0A5-B2F71757AB72}"/>
    <cellStyle name="Normal 9 2 5 5 3 4" xfId="23439" xr:uid="{40BC4F1B-831D-45E1-80FC-B7E30C6C7970}"/>
    <cellStyle name="Normal 9 2 5 5 4" xfId="10774" xr:uid="{61D6FA44-A946-4847-8C5A-7FE1108C3A94}"/>
    <cellStyle name="Normal 9 2 5 5 4 2" xfId="36949" xr:uid="{1F9CA6F0-96B7-4389-A0B7-711D949E75F0}"/>
    <cellStyle name="Normal 9 2 5 5 5" xfId="27669" xr:uid="{DD3BDB7C-3D56-498A-BB2A-6698B7FF9CE7}"/>
    <cellStyle name="Normal 9 2 5 5 6" xfId="19222" xr:uid="{30A2C9C2-535D-4A5B-8C90-D5A399761316}"/>
    <cellStyle name="Normal 9 2 5 6" xfId="2672" xr:uid="{00000000-0005-0000-0000-0000951F0000}"/>
    <cellStyle name="Normal 9 2 5 6 2" xfId="6955" xr:uid="{00000000-0005-0000-0000-0000961F0000}"/>
    <cellStyle name="Normal 9 2 5 6 2 2" xfId="15405" xr:uid="{3187999E-ED89-4AC1-AA31-7A3BBB1666A3}"/>
    <cellStyle name="Normal 9 2 5 6 2 2 2" xfId="41579" xr:uid="{C45D4D17-94F9-4650-BA4C-9811EC1E68F4}"/>
    <cellStyle name="Normal 9 2 5 6 2 3" xfId="32300" xr:uid="{2B713C43-3AC5-461A-B586-0B2623204FBB}"/>
    <cellStyle name="Normal 9 2 5 6 2 4" xfId="23852" xr:uid="{43024175-7C32-4B17-88DB-1E08195C8729}"/>
    <cellStyle name="Normal 9 2 5 6 3" xfId="11187" xr:uid="{BFAAD13A-D517-42D8-9129-A058B7C48646}"/>
    <cellStyle name="Normal 9 2 5 6 3 2" xfId="37362" xr:uid="{5865A27C-C922-4828-9F28-42C0B457F91D}"/>
    <cellStyle name="Normal 9 2 5 6 4" xfId="28082" xr:uid="{EC015AAD-3110-433F-8F77-8A9C7448624D}"/>
    <cellStyle name="Normal 9 2 5 6 5" xfId="19635" xr:uid="{7BA39077-1820-4886-9BAC-6AE131ED0EAB}"/>
    <cellStyle name="Normal 9 2 5 7" xfId="4890" xr:uid="{00000000-0005-0000-0000-0000971F0000}"/>
    <cellStyle name="Normal 9 2 5 7 2" xfId="13340" xr:uid="{6F4694AC-52A1-4103-8B77-54DBEAFC4325}"/>
    <cellStyle name="Normal 9 2 5 7 2 2" xfId="39514" xr:uid="{64217EDE-76E2-4E2C-B53F-96309353C40A}"/>
    <cellStyle name="Normal 9 2 5 7 3" xfId="30235" xr:uid="{16E1FB95-5079-4ABE-A6BF-194BC3036871}"/>
    <cellStyle name="Normal 9 2 5 7 4" xfId="21787" xr:uid="{4CE6BF2E-94A2-4B74-8A4C-27EE19C315B2}"/>
    <cellStyle name="Normal 9 2 5 8" xfId="9122" xr:uid="{921FCBEF-CF19-45AD-9D73-00374F95B583}"/>
    <cellStyle name="Normal 9 2 5 8 2" xfId="35297" xr:uid="{02498275-DEF9-4FE7-AF50-DBF145077B47}"/>
    <cellStyle name="Normal 9 2 5 9" xfId="34464" xr:uid="{63A33C6D-F0CC-4165-8281-2FE8F7E37EDE}"/>
    <cellStyle name="Normal 9 2 6" xfId="978" xr:uid="{00000000-0005-0000-0000-0000981F0000}"/>
    <cellStyle name="Normal 9 2 6 2" xfId="3211" xr:uid="{00000000-0005-0000-0000-0000991F0000}"/>
    <cellStyle name="Normal 9 2 6 2 2" xfId="7433" xr:uid="{00000000-0005-0000-0000-00009A1F0000}"/>
    <cellStyle name="Normal 9 2 6 2 2 2" xfId="15883" xr:uid="{9EE8A197-9FDA-45DC-A31D-5FEF5B1A0F26}"/>
    <cellStyle name="Normal 9 2 6 2 2 2 2" xfId="42057" xr:uid="{37102A71-9EDE-4240-B81C-B29ECA9C16A2}"/>
    <cellStyle name="Normal 9 2 6 2 2 3" xfId="32778" xr:uid="{A3434807-3CB0-4056-92CF-376DF4550436}"/>
    <cellStyle name="Normal 9 2 6 2 2 4" xfId="24330" xr:uid="{A32F4B64-8D4A-4873-9868-0810580EB9CA}"/>
    <cellStyle name="Normal 9 2 6 2 3" xfId="11665" xr:uid="{EB4969BC-18CE-4805-9F24-82B37D1046F2}"/>
    <cellStyle name="Normal 9 2 6 2 3 2" xfId="37840" xr:uid="{3FC779FE-8653-451B-AD96-02E1332CDC66}"/>
    <cellStyle name="Normal 9 2 6 2 4" xfId="28560" xr:uid="{ACCD7B86-F829-482E-BA13-0FC18C0740FA}"/>
    <cellStyle name="Normal 9 2 6 2 5" xfId="20113" xr:uid="{C6D25E2D-38E8-4ADB-B5F5-A20BC0BE79E6}"/>
    <cellStyle name="Normal 9 2 6 3" xfId="5288" xr:uid="{00000000-0005-0000-0000-00009B1F0000}"/>
    <cellStyle name="Normal 9 2 6 3 2" xfId="13738" xr:uid="{C30BF6A4-3970-4258-9A84-7490E020D763}"/>
    <cellStyle name="Normal 9 2 6 3 2 2" xfId="39912" xr:uid="{39400705-4CE6-4D24-93CF-81FF03774F5F}"/>
    <cellStyle name="Normal 9 2 6 3 3" xfId="30633" xr:uid="{9576DEB4-70F3-4E6D-BF82-994D41322C7F}"/>
    <cellStyle name="Normal 9 2 6 3 4" xfId="22185" xr:uid="{5352432F-AAC2-47BC-A7CF-FA0B62FF8334}"/>
    <cellStyle name="Normal 9 2 6 4" xfId="9520" xr:uid="{DC9D1B57-A7A7-4DF4-BD40-AC5BA8CA3554}"/>
    <cellStyle name="Normal 9 2 6 4 2" xfId="35695" xr:uid="{88FE72D7-D5AB-4E80-9275-B3951D634AEE}"/>
    <cellStyle name="Normal 9 2 6 5" xfId="34867" xr:uid="{DBF63609-2CAD-4D56-A3D4-07EB3455F5D0}"/>
    <cellStyle name="Normal 9 2 6 6" xfId="26415" xr:uid="{DC549CA2-C881-44AE-B626-0EAF2836373C}"/>
    <cellStyle name="Normal 9 2 6 7" xfId="17968" xr:uid="{A1F57688-AAF7-4E5A-90BD-B89BF6200CBE}"/>
    <cellStyle name="Normal 9 2 7" xfId="1394" xr:uid="{00000000-0005-0000-0000-00009C1F0000}"/>
    <cellStyle name="Normal 9 2 7 2" xfId="3624" xr:uid="{00000000-0005-0000-0000-00009D1F0000}"/>
    <cellStyle name="Normal 9 2 7 2 2" xfId="7846" xr:uid="{00000000-0005-0000-0000-00009E1F0000}"/>
    <cellStyle name="Normal 9 2 7 2 2 2" xfId="16296" xr:uid="{4EEC886B-EAC9-430B-9DE2-8C2EB00D3363}"/>
    <cellStyle name="Normal 9 2 7 2 2 2 2" xfId="42470" xr:uid="{AFD59248-5CDE-4362-BE56-6BB72A1F3288}"/>
    <cellStyle name="Normal 9 2 7 2 2 3" xfId="33191" xr:uid="{8B85A038-0236-42DA-A899-CDDBD761512A}"/>
    <cellStyle name="Normal 9 2 7 2 2 4" xfId="24743" xr:uid="{684414C4-A14D-48FB-BAC5-880885FC1D8E}"/>
    <cellStyle name="Normal 9 2 7 2 3" xfId="12078" xr:uid="{3FA734B0-8D0D-4CE8-9C91-E29F5455FFF3}"/>
    <cellStyle name="Normal 9 2 7 2 3 2" xfId="38253" xr:uid="{B47AB0B2-0F89-4295-9098-174750533A50}"/>
    <cellStyle name="Normal 9 2 7 2 4" xfId="28973" xr:uid="{C2851EC7-557C-4C50-B8A5-122460D7EB92}"/>
    <cellStyle name="Normal 9 2 7 2 5" xfId="20526" xr:uid="{E8E4A3DC-4D85-4D35-BEDD-0490A210770F}"/>
    <cellStyle name="Normal 9 2 7 3" xfId="5701" xr:uid="{00000000-0005-0000-0000-00009F1F0000}"/>
    <cellStyle name="Normal 9 2 7 3 2" xfId="14151" xr:uid="{7D5BEB0F-1504-4547-9401-C1BE36E39063}"/>
    <cellStyle name="Normal 9 2 7 3 2 2" xfId="40325" xr:uid="{D47C8BD8-4B18-43EC-9A75-F71AC04AE644}"/>
    <cellStyle name="Normal 9 2 7 3 3" xfId="31046" xr:uid="{4C2DF659-A1FD-4A66-8427-4BDAD2890E5E}"/>
    <cellStyle name="Normal 9 2 7 3 4" xfId="22598" xr:uid="{F9C42176-CB6C-4760-B178-9AA627F6D3D6}"/>
    <cellStyle name="Normal 9 2 7 4" xfId="9933" xr:uid="{C4FB7474-EBBD-446A-8B86-58ECD03F6AA2}"/>
    <cellStyle name="Normal 9 2 7 4 2" xfId="36108" xr:uid="{7BA2C454-74D5-4AFC-9216-AD786229CEF9}"/>
    <cellStyle name="Normal 9 2 7 5" xfId="26828" xr:uid="{1B61201E-7B52-4B97-BA5A-75EFAD9C8056}"/>
    <cellStyle name="Normal 9 2 7 6" xfId="18381" xr:uid="{8580D592-8AAC-48BD-B63A-057C57C43026}"/>
    <cellStyle name="Normal 9 2 8" xfId="1807" xr:uid="{00000000-0005-0000-0000-0000A01F0000}"/>
    <cellStyle name="Normal 9 2 8 2" xfId="4037" xr:uid="{00000000-0005-0000-0000-0000A11F0000}"/>
    <cellStyle name="Normal 9 2 8 2 2" xfId="8259" xr:uid="{00000000-0005-0000-0000-0000A21F0000}"/>
    <cellStyle name="Normal 9 2 8 2 2 2" xfId="16709" xr:uid="{36C3BE09-1F4E-4A59-A0AA-2ED29F3939AF}"/>
    <cellStyle name="Normal 9 2 8 2 2 2 2" xfId="42883" xr:uid="{688A1FFB-FEE7-4EFC-BE8F-F3603BB5D43E}"/>
    <cellStyle name="Normal 9 2 8 2 2 3" xfId="33604" xr:uid="{A2546D37-E630-4BD6-96F3-68BC325D265D}"/>
    <cellStyle name="Normal 9 2 8 2 2 4" xfId="25156" xr:uid="{B91A3ADC-473E-4B1D-95EA-7197C2CA7C43}"/>
    <cellStyle name="Normal 9 2 8 2 3" xfId="12491" xr:uid="{7BC13A3A-E4B5-4AB5-92BC-FE6B6FF9B7DA}"/>
    <cellStyle name="Normal 9 2 8 2 3 2" xfId="38666" xr:uid="{937F5285-4227-4BA4-B3BB-281B42B87EDD}"/>
    <cellStyle name="Normal 9 2 8 2 4" xfId="29386" xr:uid="{4C9237CC-E77A-4200-A8F4-BECFE04EAC98}"/>
    <cellStyle name="Normal 9 2 8 2 5" xfId="20939" xr:uid="{711FF769-E55C-4E0B-A653-CAE8AA5F32B2}"/>
    <cellStyle name="Normal 9 2 8 3" xfId="6114" xr:uid="{00000000-0005-0000-0000-0000A31F0000}"/>
    <cellStyle name="Normal 9 2 8 3 2" xfId="14564" xr:uid="{610FA73C-227F-4FCE-9EC3-FE6C1D2F0920}"/>
    <cellStyle name="Normal 9 2 8 3 2 2" xfId="40738" xr:uid="{156CA81F-5189-4623-8F47-92F36E38F15E}"/>
    <cellStyle name="Normal 9 2 8 3 3" xfId="31459" xr:uid="{7173252D-53EA-43FA-905B-C39FCB5E1B42}"/>
    <cellStyle name="Normal 9 2 8 3 4" xfId="23011" xr:uid="{A266CC80-0AE2-4690-8AB3-853389756E5C}"/>
    <cellStyle name="Normal 9 2 8 4" xfId="10346" xr:uid="{236D720E-2DAD-45CA-BBDE-A08F609D5E22}"/>
    <cellStyle name="Normal 9 2 8 4 2" xfId="36521" xr:uid="{F52BE896-1A2A-4E7D-B005-2069C4D4DD2B}"/>
    <cellStyle name="Normal 9 2 8 5" xfId="27241" xr:uid="{919C8982-B76C-4122-A48E-393092B07F56}"/>
    <cellStyle name="Normal 9 2 8 6" xfId="18794" xr:uid="{B87FFF04-C80F-40F6-96C0-D900FBB44802}"/>
    <cellStyle name="Normal 9 2 9" xfId="2221" xr:uid="{00000000-0005-0000-0000-0000A41F0000}"/>
    <cellStyle name="Normal 9 2 9 2" xfId="4450" xr:uid="{00000000-0005-0000-0000-0000A51F0000}"/>
    <cellStyle name="Normal 9 2 9 2 2" xfId="8672" xr:uid="{00000000-0005-0000-0000-0000A61F0000}"/>
    <cellStyle name="Normal 9 2 9 2 2 2" xfId="17122" xr:uid="{7A78EC0A-EE67-421B-99A1-FB77294BE03E}"/>
    <cellStyle name="Normal 9 2 9 2 2 2 2" xfId="43296" xr:uid="{443D4A84-F8F8-40F6-B1B9-C4E0361FC57B}"/>
    <cellStyle name="Normal 9 2 9 2 2 3" xfId="34017" xr:uid="{F5823DA9-A156-4D48-8F5A-FB6D068E31F9}"/>
    <cellStyle name="Normal 9 2 9 2 2 4" xfId="25569" xr:uid="{2C0B3527-8C49-4ED7-8CE6-71C4FC9EAB36}"/>
    <cellStyle name="Normal 9 2 9 2 3" xfId="12904" xr:uid="{355A257C-3B2E-4A82-8C01-EEE4A42D21A1}"/>
    <cellStyle name="Normal 9 2 9 2 3 2" xfId="39079" xr:uid="{9C081EB9-90B9-4289-BBA5-9EEF54F9E336}"/>
    <cellStyle name="Normal 9 2 9 2 4" xfId="29799" xr:uid="{FC799505-2B82-408D-BA3D-83BF4C2A574E}"/>
    <cellStyle name="Normal 9 2 9 2 5" xfId="21352" xr:uid="{AA2C3062-F8B2-40BA-903B-7A0D22A36302}"/>
    <cellStyle name="Normal 9 2 9 3" xfId="6527" xr:uid="{00000000-0005-0000-0000-0000A71F0000}"/>
    <cellStyle name="Normal 9 2 9 3 2" xfId="14977" xr:uid="{140BC872-D31E-4496-8353-AA2CE0B5C2DD}"/>
    <cellStyle name="Normal 9 2 9 3 2 2" xfId="41151" xr:uid="{54F94EA6-BCA5-440A-8A15-3CB906300AC2}"/>
    <cellStyle name="Normal 9 2 9 3 3" xfId="31872" xr:uid="{D86DC5FC-E991-4241-AF6B-0D9C84C500DA}"/>
    <cellStyle name="Normal 9 2 9 3 4" xfId="23424" xr:uid="{AF6A97FD-DF29-4A64-8B2D-27385DE66870}"/>
    <cellStyle name="Normal 9 2 9 4" xfId="10759" xr:uid="{C7A768A8-00E2-4251-AC86-A748695024FE}"/>
    <cellStyle name="Normal 9 2 9 4 2" xfId="36934" xr:uid="{1345392D-A5C3-4C91-946E-80D3B69C7684}"/>
    <cellStyle name="Normal 9 2 9 5" xfId="27654" xr:uid="{E2BA9F18-42EF-4DCB-9EAD-5203DB09EE71}"/>
    <cellStyle name="Normal 9 2 9 6" xfId="19207" xr:uid="{71BEB0BB-979B-4E7D-87ED-5109A3AA8526}"/>
    <cellStyle name="Normal 9 3" xfId="527" xr:uid="{00000000-0005-0000-0000-0000A81F0000}"/>
    <cellStyle name="Normal 9 3 10" xfId="4891" xr:uid="{00000000-0005-0000-0000-0000A91F0000}"/>
    <cellStyle name="Normal 9 3 10 2" xfId="13341" xr:uid="{DD906369-3AAB-4150-B1F1-C40692C6F55D}"/>
    <cellStyle name="Normal 9 3 10 2 2" xfId="39515" xr:uid="{8E760AAD-8B48-4681-B9F5-EA264F029991}"/>
    <cellStyle name="Normal 9 3 10 3" xfId="30236" xr:uid="{CD39B3F3-2DB1-42E5-B1D0-77EB8E0266AA}"/>
    <cellStyle name="Normal 9 3 10 4" xfId="21788" xr:uid="{A160AF7F-9469-4BE0-911A-FB17C1CDA102}"/>
    <cellStyle name="Normal 9 3 11" xfId="9123" xr:uid="{403A5FA6-6CD8-4841-9334-E3FB7874D6CC}"/>
    <cellStyle name="Normal 9 3 11 2" xfId="35298" xr:uid="{84F991F6-105D-4F64-8D68-58054FD0149A}"/>
    <cellStyle name="Normal 9 3 12" xfId="34465" xr:uid="{EDEE5163-3254-426A-95D7-B93F615D7FB2}"/>
    <cellStyle name="Normal 9 3 13" xfId="26018" xr:uid="{3D69DCE3-5B93-4869-84A2-5C57245D03F3}"/>
    <cellStyle name="Normal 9 3 14" xfId="17571" xr:uid="{E5F06061-8B69-4320-BA9B-745D9B8B4479}"/>
    <cellStyle name="Normal 9 3 2" xfId="528" xr:uid="{00000000-0005-0000-0000-0000AA1F0000}"/>
    <cellStyle name="Normal 9 3 2 10" xfId="9124" xr:uid="{429CDDE9-F2AC-4E67-9D38-D1E78BADC52C}"/>
    <cellStyle name="Normal 9 3 2 10 2" xfId="35299" xr:uid="{118B56BE-37BD-456F-B1B9-D36382FAC727}"/>
    <cellStyle name="Normal 9 3 2 11" xfId="34466" xr:uid="{FE7FD95E-FC2D-4DC9-AB0F-529939994EF6}"/>
    <cellStyle name="Normal 9 3 2 12" xfId="26019" xr:uid="{3A3DA42C-E12A-4D17-9F19-0412C58D60E0}"/>
    <cellStyle name="Normal 9 3 2 13" xfId="17572" xr:uid="{0A52D246-6E9D-4B7D-BDE1-721B801671FC}"/>
    <cellStyle name="Normal 9 3 2 2" xfId="529" xr:uid="{00000000-0005-0000-0000-0000AB1F0000}"/>
    <cellStyle name="Normal 9 3 2 2 10" xfId="34467" xr:uid="{FA889923-DD5E-486E-A6F3-29F73F9398A5}"/>
    <cellStyle name="Normal 9 3 2 2 11" xfId="26020" xr:uid="{ACF4A333-43F1-4992-8075-BD6087FBFDD0}"/>
    <cellStyle name="Normal 9 3 2 2 12" xfId="17573" xr:uid="{906E3CF6-0208-4480-8DB9-10239C22B8F4}"/>
    <cellStyle name="Normal 9 3 2 2 2" xfId="530" xr:uid="{00000000-0005-0000-0000-0000AC1F0000}"/>
    <cellStyle name="Normal 9 3 2 2 2 10" xfId="26021" xr:uid="{E27680C9-308B-4ED0-A419-8E52798C2E63}"/>
    <cellStyle name="Normal 9 3 2 2 2 11" xfId="17574" xr:uid="{C456A960-7CC5-4621-8349-6102213538BA}"/>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2A9BEC03-FF7A-45AD-A780-B54B9802E651}"/>
    <cellStyle name="Normal 9 3 2 2 2 2 2 2 2 2" xfId="42076" xr:uid="{46C1161C-66EA-417C-A767-E9C1A0E219D1}"/>
    <cellStyle name="Normal 9 3 2 2 2 2 2 2 3" xfId="32797" xr:uid="{43392A10-AF57-46AE-B722-6EC8F1A6FAF6}"/>
    <cellStyle name="Normal 9 3 2 2 2 2 2 2 4" xfId="24349" xr:uid="{F0A3A3F3-E887-4876-AA0E-3FA8A2DBF633}"/>
    <cellStyle name="Normal 9 3 2 2 2 2 2 3" xfId="11684" xr:uid="{72C4B60E-5A04-4B73-A361-7024A133CF96}"/>
    <cellStyle name="Normal 9 3 2 2 2 2 2 3 2" xfId="37859" xr:uid="{E5B9905A-1B02-480F-A532-76009127035F}"/>
    <cellStyle name="Normal 9 3 2 2 2 2 2 4" xfId="28579" xr:uid="{510DA9E8-7E15-4B10-ACD3-2EEE8A5A0045}"/>
    <cellStyle name="Normal 9 3 2 2 2 2 2 5" xfId="20132" xr:uid="{8B337434-F819-46CF-B95D-BEBE251BA0F9}"/>
    <cellStyle name="Normal 9 3 2 2 2 2 3" xfId="5307" xr:uid="{00000000-0005-0000-0000-0000B01F0000}"/>
    <cellStyle name="Normal 9 3 2 2 2 2 3 2" xfId="13757" xr:uid="{4A44F3C5-A6C0-436C-B9F7-7F7205D19F92}"/>
    <cellStyle name="Normal 9 3 2 2 2 2 3 2 2" xfId="39931" xr:uid="{355CF25B-C70C-4E86-8F11-10657F04129B}"/>
    <cellStyle name="Normal 9 3 2 2 2 2 3 3" xfId="30652" xr:uid="{7BF28FBE-0F72-40B4-9B2F-B5F171FA9BC8}"/>
    <cellStyle name="Normal 9 3 2 2 2 2 3 4" xfId="22204" xr:uid="{FA318691-EC74-400F-92EC-A22945B8C266}"/>
    <cellStyle name="Normal 9 3 2 2 2 2 4" xfId="9539" xr:uid="{E50EF9C5-50FD-4703-95C0-9415E5679D8E}"/>
    <cellStyle name="Normal 9 3 2 2 2 2 4 2" xfId="35714" xr:uid="{AA911C8A-C9B7-4CD4-B631-4790DA6E0E87}"/>
    <cellStyle name="Normal 9 3 2 2 2 2 5" xfId="34886" xr:uid="{32CB3CAF-8D61-4573-96B9-BF460F038ED3}"/>
    <cellStyle name="Normal 9 3 2 2 2 2 6" xfId="26434" xr:uid="{4DC29318-105C-4AC4-8092-1C2E00A909D2}"/>
    <cellStyle name="Normal 9 3 2 2 2 2 7" xfId="17987" xr:uid="{AE85372E-88A7-423E-AE0D-3AF179D4149D}"/>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0FEE1713-08DC-4B64-9470-FCBBE491D0AB}"/>
    <cellStyle name="Normal 9 3 2 2 2 3 2 2 2 2" xfId="42489" xr:uid="{8A86ABCD-ED83-4C69-9C18-8EFFA2D00281}"/>
    <cellStyle name="Normal 9 3 2 2 2 3 2 2 3" xfId="33210" xr:uid="{9F3E959A-1C7E-44D7-A75C-9454E79DD339}"/>
    <cellStyle name="Normal 9 3 2 2 2 3 2 2 4" xfId="24762" xr:uid="{48A3D9CB-5EB9-4D58-B3C4-1D04D3F419A8}"/>
    <cellStyle name="Normal 9 3 2 2 2 3 2 3" xfId="12097" xr:uid="{166F19C1-096B-4B8E-823B-57D29E1080FD}"/>
    <cellStyle name="Normal 9 3 2 2 2 3 2 3 2" xfId="38272" xr:uid="{91115A4A-0CF3-4526-9ED2-6F49D5DD4FBD}"/>
    <cellStyle name="Normal 9 3 2 2 2 3 2 4" xfId="28992" xr:uid="{57C9F682-7B7F-4622-82D2-074D0575AA2C}"/>
    <cellStyle name="Normal 9 3 2 2 2 3 2 5" xfId="20545" xr:uid="{242C8056-A46A-4AD7-9810-B1615E2D6661}"/>
    <cellStyle name="Normal 9 3 2 2 2 3 3" xfId="5720" xr:uid="{00000000-0005-0000-0000-0000B41F0000}"/>
    <cellStyle name="Normal 9 3 2 2 2 3 3 2" xfId="14170" xr:uid="{2E569299-0258-434D-B3DF-06081DEF97B7}"/>
    <cellStyle name="Normal 9 3 2 2 2 3 3 2 2" xfId="40344" xr:uid="{F0C4B3C1-C597-49B4-83A5-BDAA0079A808}"/>
    <cellStyle name="Normal 9 3 2 2 2 3 3 3" xfId="31065" xr:uid="{4B12E8B4-CAA5-43A4-AA26-A512C83838C3}"/>
    <cellStyle name="Normal 9 3 2 2 2 3 3 4" xfId="22617" xr:uid="{5B9A6CE2-8645-4499-B802-99E6B133F268}"/>
    <cellStyle name="Normal 9 3 2 2 2 3 4" xfId="9952" xr:uid="{624938E4-36AB-424F-9322-56CB6E9AD3ED}"/>
    <cellStyle name="Normal 9 3 2 2 2 3 4 2" xfId="36127" xr:uid="{18400BC5-8D10-49EB-9EC8-F0950F9AF6BA}"/>
    <cellStyle name="Normal 9 3 2 2 2 3 5" xfId="26847" xr:uid="{DB1081BF-C3FE-4A53-9B7C-DF39B221AC04}"/>
    <cellStyle name="Normal 9 3 2 2 2 3 6" xfId="18400" xr:uid="{6857B18C-E6AE-404B-8C5E-5DAEE2AF63D7}"/>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E0DB4BEF-2852-4B7A-82C6-CFEB5E63595B}"/>
    <cellStyle name="Normal 9 3 2 2 2 4 2 2 2 2" xfId="42902" xr:uid="{7DC8B926-02F1-48C8-A24E-AF39B982EC74}"/>
    <cellStyle name="Normal 9 3 2 2 2 4 2 2 3" xfId="33623" xr:uid="{54BF4488-A2D4-46D2-B9ED-716D120BD2B9}"/>
    <cellStyle name="Normal 9 3 2 2 2 4 2 2 4" xfId="25175" xr:uid="{1AB1FB51-C521-42F1-9775-754ECFF3508F}"/>
    <cellStyle name="Normal 9 3 2 2 2 4 2 3" xfId="12510" xr:uid="{D8995FCB-5647-4BD2-B7CD-C235F2A433E7}"/>
    <cellStyle name="Normal 9 3 2 2 2 4 2 3 2" xfId="38685" xr:uid="{9269B7A7-EF0E-4C5C-91E5-3CC2590D8227}"/>
    <cellStyle name="Normal 9 3 2 2 2 4 2 4" xfId="29405" xr:uid="{9520918C-9123-4B54-BA2F-90123FF2C942}"/>
    <cellStyle name="Normal 9 3 2 2 2 4 2 5" xfId="20958" xr:uid="{736DA6E7-DF57-4EAA-9CA4-57FB6007CF99}"/>
    <cellStyle name="Normal 9 3 2 2 2 4 3" xfId="6133" xr:uid="{00000000-0005-0000-0000-0000B81F0000}"/>
    <cellStyle name="Normal 9 3 2 2 2 4 3 2" xfId="14583" xr:uid="{AAF23BB2-1CCE-4C49-A5A0-ED5BC7B588D2}"/>
    <cellStyle name="Normal 9 3 2 2 2 4 3 2 2" xfId="40757" xr:uid="{7D7A1D7E-9F25-4DB0-B263-1D728158F586}"/>
    <cellStyle name="Normal 9 3 2 2 2 4 3 3" xfId="31478" xr:uid="{F2EF8C25-9685-44E1-AA76-179BCFAD71A1}"/>
    <cellStyle name="Normal 9 3 2 2 2 4 3 4" xfId="23030" xr:uid="{4B577A74-FD05-422D-90D4-B51C72FD4560}"/>
    <cellStyle name="Normal 9 3 2 2 2 4 4" xfId="10365" xr:uid="{A7D6BE67-DEC6-49DD-820F-84815E4E64D2}"/>
    <cellStyle name="Normal 9 3 2 2 2 4 4 2" xfId="36540" xr:uid="{941B33E4-14F3-453E-B017-2CFC84ADB50E}"/>
    <cellStyle name="Normal 9 3 2 2 2 4 5" xfId="27260" xr:uid="{94574AB0-BF46-420B-A4AF-29F463382B5E}"/>
    <cellStyle name="Normal 9 3 2 2 2 4 6" xfId="18813" xr:uid="{A2D9F1A1-D5DB-41D6-85F5-3F2A816583AA}"/>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04627640-ED22-4C9B-B39A-D24DEB515EBE}"/>
    <cellStyle name="Normal 9 3 2 2 2 5 2 2 2 2" xfId="43315" xr:uid="{DB9FD186-345B-41E1-9F5F-F147B6BAC5F2}"/>
    <cellStyle name="Normal 9 3 2 2 2 5 2 2 3" xfId="34036" xr:uid="{43D7E630-997C-4377-A76E-CBA7A2C125B6}"/>
    <cellStyle name="Normal 9 3 2 2 2 5 2 2 4" xfId="25588" xr:uid="{835DCEDF-D310-4949-A78F-6B73CCC51639}"/>
    <cellStyle name="Normal 9 3 2 2 2 5 2 3" xfId="12923" xr:uid="{93D75825-C981-4247-91A6-F6F14A3B98A9}"/>
    <cellStyle name="Normal 9 3 2 2 2 5 2 3 2" xfId="39098" xr:uid="{6EE51276-F3FE-48A8-A446-B97060784A2D}"/>
    <cellStyle name="Normal 9 3 2 2 2 5 2 4" xfId="29818" xr:uid="{3ECDA8FA-0A14-4DB7-A6AF-D079C8A43F71}"/>
    <cellStyle name="Normal 9 3 2 2 2 5 2 5" xfId="21371" xr:uid="{AE99DD6E-1CD2-4922-8177-3DA7EE438304}"/>
    <cellStyle name="Normal 9 3 2 2 2 5 3" xfId="6546" xr:uid="{00000000-0005-0000-0000-0000BC1F0000}"/>
    <cellStyle name="Normal 9 3 2 2 2 5 3 2" xfId="14996" xr:uid="{2EFEEFCA-E377-4802-A6E0-F6893A1FF79F}"/>
    <cellStyle name="Normal 9 3 2 2 2 5 3 2 2" xfId="41170" xr:uid="{2DB00A29-E062-4759-BAFA-69EEA78EAA91}"/>
    <cellStyle name="Normal 9 3 2 2 2 5 3 3" xfId="31891" xr:uid="{BF6663CD-1A52-4E05-A934-4AA0FDB917E3}"/>
    <cellStyle name="Normal 9 3 2 2 2 5 3 4" xfId="23443" xr:uid="{FA259071-05D0-43AE-81C5-3BE9F7A1E2C4}"/>
    <cellStyle name="Normal 9 3 2 2 2 5 4" xfId="10778" xr:uid="{A7472155-8980-4E4F-834B-607EFF2AE9CC}"/>
    <cellStyle name="Normal 9 3 2 2 2 5 4 2" xfId="36953" xr:uid="{DBC56194-2B04-4A5B-AA73-31EEF8F7BF3F}"/>
    <cellStyle name="Normal 9 3 2 2 2 5 5" xfId="27673" xr:uid="{81AC8412-4943-45C7-9747-B520C28DD52C}"/>
    <cellStyle name="Normal 9 3 2 2 2 5 6" xfId="19226" xr:uid="{8AC06EBF-E248-4DE6-B132-B9F2FF0C673D}"/>
    <cellStyle name="Normal 9 3 2 2 2 6" xfId="2676" xr:uid="{00000000-0005-0000-0000-0000BD1F0000}"/>
    <cellStyle name="Normal 9 3 2 2 2 6 2" xfId="6959" xr:uid="{00000000-0005-0000-0000-0000BE1F0000}"/>
    <cellStyle name="Normal 9 3 2 2 2 6 2 2" xfId="15409" xr:uid="{5B046C69-F94B-45EA-8778-FA2BC4BDF654}"/>
    <cellStyle name="Normal 9 3 2 2 2 6 2 2 2" xfId="41583" xr:uid="{981A9082-E8D2-46D6-B3BE-4BD6C32EC42D}"/>
    <cellStyle name="Normal 9 3 2 2 2 6 2 3" xfId="32304" xr:uid="{2ABCF78F-1971-4369-9BBB-01A7CD1F1F06}"/>
    <cellStyle name="Normal 9 3 2 2 2 6 2 4" xfId="23856" xr:uid="{B7132340-273B-4C3A-A42B-E5977B8176E7}"/>
    <cellStyle name="Normal 9 3 2 2 2 6 3" xfId="11191" xr:uid="{A54ED73C-8119-4294-8D6D-781DAD62C0DD}"/>
    <cellStyle name="Normal 9 3 2 2 2 6 3 2" xfId="37366" xr:uid="{C837F990-3C40-4D4B-A412-77B9A3A428D2}"/>
    <cellStyle name="Normal 9 3 2 2 2 6 4" xfId="28086" xr:uid="{270A43C0-BA95-47FE-B833-E2F711651C77}"/>
    <cellStyle name="Normal 9 3 2 2 2 6 5" xfId="19639" xr:uid="{81BC1E40-9C0F-4007-B67D-E7BAADE8F39B}"/>
    <cellStyle name="Normal 9 3 2 2 2 7" xfId="4894" xr:uid="{00000000-0005-0000-0000-0000BF1F0000}"/>
    <cellStyle name="Normal 9 3 2 2 2 7 2" xfId="13344" xr:uid="{93F069CC-A56D-4107-B6AB-54F4F1ED9BCB}"/>
    <cellStyle name="Normal 9 3 2 2 2 7 2 2" xfId="39518" xr:uid="{178C5D01-E701-4536-897D-D23BD4A61EA4}"/>
    <cellStyle name="Normal 9 3 2 2 2 7 3" xfId="30239" xr:uid="{CF82D084-5B9F-448E-8B66-F58C1748749F}"/>
    <cellStyle name="Normal 9 3 2 2 2 7 4" xfId="21791" xr:uid="{7DB9AFCA-CA60-40DE-87ED-43E5226A3BDF}"/>
    <cellStyle name="Normal 9 3 2 2 2 8" xfId="9126" xr:uid="{BBA43001-DEEE-4F4A-93DC-EA2E7DD7E7C4}"/>
    <cellStyle name="Normal 9 3 2 2 2 8 2" xfId="35301" xr:uid="{FB44EDE9-A235-40CE-8A1A-32BCF7DFB4C5}"/>
    <cellStyle name="Normal 9 3 2 2 2 9" xfId="34468" xr:uid="{3D82EA0C-9BF6-4EB1-AB86-9626BC4D5B15}"/>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AEE7F6BE-EB99-44D4-BB47-F5BAB6556B7A}"/>
    <cellStyle name="Normal 9 3 2 2 3 2 2 2 2" xfId="42075" xr:uid="{8D00C695-E933-41AD-8E5D-ECD89D8FF233}"/>
    <cellStyle name="Normal 9 3 2 2 3 2 2 3" xfId="32796" xr:uid="{FCD626CF-3B9A-439F-916B-CA5D3CA868E4}"/>
    <cellStyle name="Normal 9 3 2 2 3 2 2 4" xfId="24348" xr:uid="{2EF043E7-BA29-4ACB-B098-17F34F597E6D}"/>
    <cellStyle name="Normal 9 3 2 2 3 2 3" xfId="11683" xr:uid="{11C373DA-B275-43F9-90DB-52B223102433}"/>
    <cellStyle name="Normal 9 3 2 2 3 2 3 2" xfId="37858" xr:uid="{897925B8-EFA5-4595-AADA-F893C5087F28}"/>
    <cellStyle name="Normal 9 3 2 2 3 2 4" xfId="28578" xr:uid="{4AC2A16A-337B-4C71-87B3-50B094A7900F}"/>
    <cellStyle name="Normal 9 3 2 2 3 2 5" xfId="20131" xr:uid="{74DD536E-D013-4C8A-9CB0-4E191E7363E1}"/>
    <cellStyle name="Normal 9 3 2 2 3 3" xfId="5306" xr:uid="{00000000-0005-0000-0000-0000C31F0000}"/>
    <cellStyle name="Normal 9 3 2 2 3 3 2" xfId="13756" xr:uid="{4AC7A130-EF98-4FDA-A6B1-F31F0DF32B27}"/>
    <cellStyle name="Normal 9 3 2 2 3 3 2 2" xfId="39930" xr:uid="{BE637508-6035-4926-9BC9-2A5FD2552497}"/>
    <cellStyle name="Normal 9 3 2 2 3 3 3" xfId="30651" xr:uid="{9C37EAF1-CA2F-42C1-8C87-EEC67BA74627}"/>
    <cellStyle name="Normal 9 3 2 2 3 3 4" xfId="22203" xr:uid="{EDD8678D-42E9-46A0-A227-A55DA391BC59}"/>
    <cellStyle name="Normal 9 3 2 2 3 4" xfId="9538" xr:uid="{1B2940DC-8F6D-4BAC-90AB-66318348E891}"/>
    <cellStyle name="Normal 9 3 2 2 3 4 2" xfId="35713" xr:uid="{42275DB7-BC89-44C5-BF01-885D573392B3}"/>
    <cellStyle name="Normal 9 3 2 2 3 5" xfId="34885" xr:uid="{D1D357F0-E104-4E49-A8D2-3DB379D0905F}"/>
    <cellStyle name="Normal 9 3 2 2 3 6" xfId="26433" xr:uid="{760508C5-3612-44D6-8B94-664B6E6EA4C0}"/>
    <cellStyle name="Normal 9 3 2 2 3 7" xfId="17986" xr:uid="{AA216852-58A3-463F-93C9-26B5517E36F3}"/>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2420456F-3CD8-4A49-A1D1-75CB512356AD}"/>
    <cellStyle name="Normal 9 3 2 2 4 2 2 2 2" xfId="42488" xr:uid="{75CA13A7-23A9-49E3-A0F4-D7138494AB7F}"/>
    <cellStyle name="Normal 9 3 2 2 4 2 2 3" xfId="33209" xr:uid="{F9543DC7-DF73-4E23-B2D2-517C19C69C1C}"/>
    <cellStyle name="Normal 9 3 2 2 4 2 2 4" xfId="24761" xr:uid="{9BA5B169-9E4A-4EDB-BDA9-7BF9CB983B90}"/>
    <cellStyle name="Normal 9 3 2 2 4 2 3" xfId="12096" xr:uid="{CAA79EEB-FE40-4AB4-8418-5C960610C7EC}"/>
    <cellStyle name="Normal 9 3 2 2 4 2 3 2" xfId="38271" xr:uid="{BD1683DA-41D6-4D03-BA81-81EF110F5E01}"/>
    <cellStyle name="Normal 9 3 2 2 4 2 4" xfId="28991" xr:uid="{3C90AB28-C8BC-43BF-B83E-82D1DF7685AA}"/>
    <cellStyle name="Normal 9 3 2 2 4 2 5" xfId="20544" xr:uid="{7F91A174-22CB-4F0E-B839-56C3FD8E8049}"/>
    <cellStyle name="Normal 9 3 2 2 4 3" xfId="5719" xr:uid="{00000000-0005-0000-0000-0000C71F0000}"/>
    <cellStyle name="Normal 9 3 2 2 4 3 2" xfId="14169" xr:uid="{9C3BEE7F-CEBB-4FF0-BD37-6B3597AF44A3}"/>
    <cellStyle name="Normal 9 3 2 2 4 3 2 2" xfId="40343" xr:uid="{50697A45-48BA-4334-8A89-21B58B06F16E}"/>
    <cellStyle name="Normal 9 3 2 2 4 3 3" xfId="31064" xr:uid="{CE47788E-3C2C-4402-B027-BDAC68BFD711}"/>
    <cellStyle name="Normal 9 3 2 2 4 3 4" xfId="22616" xr:uid="{94DAEA43-7CC2-4F2B-8A59-86FEF8A39ABA}"/>
    <cellStyle name="Normal 9 3 2 2 4 4" xfId="9951" xr:uid="{C9E20775-CF26-4C4F-B793-A9B29FCB3305}"/>
    <cellStyle name="Normal 9 3 2 2 4 4 2" xfId="36126" xr:uid="{36699A08-E7F4-42D8-9526-3C7542771E03}"/>
    <cellStyle name="Normal 9 3 2 2 4 5" xfId="26846" xr:uid="{C856161F-A19E-4A83-9FEB-7E2CEB1030C5}"/>
    <cellStyle name="Normal 9 3 2 2 4 6" xfId="18399" xr:uid="{69D2BA1A-8B28-4F27-B61A-ED43CE532312}"/>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1CFCB638-5FAF-4C24-B4C0-D71E9A55A942}"/>
    <cellStyle name="Normal 9 3 2 2 5 2 2 2 2" xfId="42901" xr:uid="{1051E4A6-9436-4307-855E-1AF0D7E6AA62}"/>
    <cellStyle name="Normal 9 3 2 2 5 2 2 3" xfId="33622" xr:uid="{1B0208B0-6AA2-4443-847E-404EF5BF2FB0}"/>
    <cellStyle name="Normal 9 3 2 2 5 2 2 4" xfId="25174" xr:uid="{AC51A5DB-33D2-4A35-ABB7-2020034A555B}"/>
    <cellStyle name="Normal 9 3 2 2 5 2 3" xfId="12509" xr:uid="{86399543-6A9D-4343-8297-C7E851D88A6F}"/>
    <cellStyle name="Normal 9 3 2 2 5 2 3 2" xfId="38684" xr:uid="{23ECE1E4-AE3E-4306-8448-D1208A4C3793}"/>
    <cellStyle name="Normal 9 3 2 2 5 2 4" xfId="29404" xr:uid="{18E61AAE-AE5E-40B3-A0D5-FA8A16D6C788}"/>
    <cellStyle name="Normal 9 3 2 2 5 2 5" xfId="20957" xr:uid="{8136555E-E21D-4765-9E88-9BBB465C264E}"/>
    <cellStyle name="Normal 9 3 2 2 5 3" xfId="6132" xr:uid="{00000000-0005-0000-0000-0000CB1F0000}"/>
    <cellStyle name="Normal 9 3 2 2 5 3 2" xfId="14582" xr:uid="{9BEF81EC-99D1-4804-8908-BFA173B4D6F2}"/>
    <cellStyle name="Normal 9 3 2 2 5 3 2 2" xfId="40756" xr:uid="{1025DCA8-C3AD-4E62-84F8-07286ACB5BA5}"/>
    <cellStyle name="Normal 9 3 2 2 5 3 3" xfId="31477" xr:uid="{BD3741D7-C25B-4442-8E11-2BDDFE797C3C}"/>
    <cellStyle name="Normal 9 3 2 2 5 3 4" xfId="23029" xr:uid="{5437BD74-5ED9-4C65-A26F-0EA419616E87}"/>
    <cellStyle name="Normal 9 3 2 2 5 4" xfId="10364" xr:uid="{E0BE3D7E-E1EF-496C-8BAD-BAF7A624B98C}"/>
    <cellStyle name="Normal 9 3 2 2 5 4 2" xfId="36539" xr:uid="{B7B06510-5237-4630-92B7-3006AE7BCA29}"/>
    <cellStyle name="Normal 9 3 2 2 5 5" xfId="27259" xr:uid="{30481344-94E9-4D28-8F71-CDC6355420C8}"/>
    <cellStyle name="Normal 9 3 2 2 5 6" xfId="18812" xr:uid="{4556220D-DEB1-49F1-B926-C8A9E34CA458}"/>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2FABCDE6-6872-413B-81BD-DDFEB126B004}"/>
    <cellStyle name="Normal 9 3 2 2 6 2 2 2 2" xfId="43314" xr:uid="{57AAAA2B-AF38-4642-B4C8-9047580300BB}"/>
    <cellStyle name="Normal 9 3 2 2 6 2 2 3" xfId="34035" xr:uid="{023AA4F6-6623-4A81-8EFA-FD09FF224077}"/>
    <cellStyle name="Normal 9 3 2 2 6 2 2 4" xfId="25587" xr:uid="{1E021BE7-62ED-4FEE-9C7B-3BA02CC132B9}"/>
    <cellStyle name="Normal 9 3 2 2 6 2 3" xfId="12922" xr:uid="{E1905876-1C7A-47E4-9C1F-12B2DA8175E0}"/>
    <cellStyle name="Normal 9 3 2 2 6 2 3 2" xfId="39097" xr:uid="{85CA60CE-E830-4EB7-BEC8-B5ABEF8535B8}"/>
    <cellStyle name="Normal 9 3 2 2 6 2 4" xfId="29817" xr:uid="{544CDF98-980C-4C6A-AF57-2C5403FB5E3C}"/>
    <cellStyle name="Normal 9 3 2 2 6 2 5" xfId="21370" xr:uid="{6BA02A22-4476-4B27-B20F-C59505BCF59D}"/>
    <cellStyle name="Normal 9 3 2 2 6 3" xfId="6545" xr:uid="{00000000-0005-0000-0000-0000CF1F0000}"/>
    <cellStyle name="Normal 9 3 2 2 6 3 2" xfId="14995" xr:uid="{36C42FA0-9ED4-4CF7-89A4-7A0FFB6DCFB1}"/>
    <cellStyle name="Normal 9 3 2 2 6 3 2 2" xfId="41169" xr:uid="{17B245C2-4773-482B-A637-379D24D93EBF}"/>
    <cellStyle name="Normal 9 3 2 2 6 3 3" xfId="31890" xr:uid="{9E4E5FAB-BCDE-4DD9-8C47-0A7E6DA324B2}"/>
    <cellStyle name="Normal 9 3 2 2 6 3 4" xfId="23442" xr:uid="{810BAD01-FC7C-46C2-AA1E-6F91EF9B3004}"/>
    <cellStyle name="Normal 9 3 2 2 6 4" xfId="10777" xr:uid="{B8663C0A-6096-482B-A883-C92FFFC189A1}"/>
    <cellStyle name="Normal 9 3 2 2 6 4 2" xfId="36952" xr:uid="{05DAEB14-38A2-40A4-8DFB-BDD3401292EF}"/>
    <cellStyle name="Normal 9 3 2 2 6 5" xfId="27672" xr:uid="{15868A65-DBF8-4E61-A033-ED63201D6188}"/>
    <cellStyle name="Normal 9 3 2 2 6 6" xfId="19225" xr:uid="{41187B52-F526-486B-ABA2-B17C1E3A5CBA}"/>
    <cellStyle name="Normal 9 3 2 2 7" xfId="2675" xr:uid="{00000000-0005-0000-0000-0000D01F0000}"/>
    <cellStyle name="Normal 9 3 2 2 7 2" xfId="6958" xr:uid="{00000000-0005-0000-0000-0000D11F0000}"/>
    <cellStyle name="Normal 9 3 2 2 7 2 2" xfId="15408" xr:uid="{E65AF4AC-0F11-474E-8A28-49AF32353C82}"/>
    <cellStyle name="Normal 9 3 2 2 7 2 2 2" xfId="41582" xr:uid="{8823C860-3B21-4B33-9A05-98A9DFD16786}"/>
    <cellStyle name="Normal 9 3 2 2 7 2 3" xfId="32303" xr:uid="{6D59895B-D071-4756-9544-DC2D06FCCE08}"/>
    <cellStyle name="Normal 9 3 2 2 7 2 4" xfId="23855" xr:uid="{69D8C45E-A8F0-461B-885D-D75D02FA3FCA}"/>
    <cellStyle name="Normal 9 3 2 2 7 3" xfId="11190" xr:uid="{EED95B65-2890-40D7-B981-20D26E970F74}"/>
    <cellStyle name="Normal 9 3 2 2 7 3 2" xfId="37365" xr:uid="{8BBBF2C9-56CA-4FAE-AE8F-3E816BD37F77}"/>
    <cellStyle name="Normal 9 3 2 2 7 4" xfId="28085" xr:uid="{C9A05453-09BD-438E-AEEE-1B9177CF9071}"/>
    <cellStyle name="Normal 9 3 2 2 7 5" xfId="19638" xr:uid="{E8A2C232-A7FE-4C46-AEF2-E2FDDCD24DCA}"/>
    <cellStyle name="Normal 9 3 2 2 8" xfId="4893" xr:uid="{00000000-0005-0000-0000-0000D21F0000}"/>
    <cellStyle name="Normal 9 3 2 2 8 2" xfId="13343" xr:uid="{14DC62A9-541F-4380-8EB6-FF7390C72980}"/>
    <cellStyle name="Normal 9 3 2 2 8 2 2" xfId="39517" xr:uid="{44773D7A-3E95-4684-A5EA-41E820719906}"/>
    <cellStyle name="Normal 9 3 2 2 8 3" xfId="30238" xr:uid="{C0DECAFF-A8EB-4F10-8F13-0E04486EAA5B}"/>
    <cellStyle name="Normal 9 3 2 2 8 4" xfId="21790" xr:uid="{1D9952F3-E29D-414E-8A74-29EECB281576}"/>
    <cellStyle name="Normal 9 3 2 2 9" xfId="9125" xr:uid="{401039AA-34EF-4159-AF92-DF0124653FE8}"/>
    <cellStyle name="Normal 9 3 2 2 9 2" xfId="35300" xr:uid="{4D090D2E-16F5-4A84-B4B4-9DDB90A19C43}"/>
    <cellStyle name="Normal 9 3 2 3" xfId="531" xr:uid="{00000000-0005-0000-0000-0000D31F0000}"/>
    <cellStyle name="Normal 9 3 2 3 10" xfId="26022" xr:uid="{9CF94285-F8A5-4438-84DC-FA109D3887D8}"/>
    <cellStyle name="Normal 9 3 2 3 11" xfId="17575" xr:uid="{F20AE81C-3C9B-4271-94E4-F3FE65B1218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2AD79A4A-175D-41D2-8281-6246E943FF4D}"/>
    <cellStyle name="Normal 9 3 2 3 2 2 2 2 2" xfId="42077" xr:uid="{6DBEA629-5B4C-40BD-8D60-A9F4D9118534}"/>
    <cellStyle name="Normal 9 3 2 3 2 2 2 3" xfId="32798" xr:uid="{4A3F84C8-155D-489F-B480-E0D242A47A6C}"/>
    <cellStyle name="Normal 9 3 2 3 2 2 2 4" xfId="24350" xr:uid="{6250B882-AC41-4CD1-8921-7C3F1606DF25}"/>
    <cellStyle name="Normal 9 3 2 3 2 2 3" xfId="11685" xr:uid="{8A57FAC5-8F37-4D0E-868E-EB603B0EF6D6}"/>
    <cellStyle name="Normal 9 3 2 3 2 2 3 2" xfId="37860" xr:uid="{C9D94CD6-10CA-4275-A5CD-7C819AB84459}"/>
    <cellStyle name="Normal 9 3 2 3 2 2 4" xfId="28580" xr:uid="{FC92C818-818A-44CE-9246-D26D032225C1}"/>
    <cellStyle name="Normal 9 3 2 3 2 2 5" xfId="20133" xr:uid="{896161DF-95EA-42EA-9A4C-DAA9AE597933}"/>
    <cellStyle name="Normal 9 3 2 3 2 3" xfId="5308" xr:uid="{00000000-0005-0000-0000-0000D71F0000}"/>
    <cellStyle name="Normal 9 3 2 3 2 3 2" xfId="13758" xr:uid="{0D547B06-BCCD-4580-BE34-08FDDF719B88}"/>
    <cellStyle name="Normal 9 3 2 3 2 3 2 2" xfId="39932" xr:uid="{A00A0C88-37E9-4FCC-91B8-4C0E34306D29}"/>
    <cellStyle name="Normal 9 3 2 3 2 3 3" xfId="30653" xr:uid="{7C40B065-D975-4B93-A8FD-71E5056382FA}"/>
    <cellStyle name="Normal 9 3 2 3 2 3 4" xfId="22205" xr:uid="{540D6234-3B49-4580-9FF0-406A3006992C}"/>
    <cellStyle name="Normal 9 3 2 3 2 4" xfId="9540" xr:uid="{CA3ED376-6788-487B-A819-FAFA10B9D9BD}"/>
    <cellStyle name="Normal 9 3 2 3 2 4 2" xfId="35715" xr:uid="{72C341D0-5E0F-4868-95A4-3F930AE5F99F}"/>
    <cellStyle name="Normal 9 3 2 3 2 5" xfId="34887" xr:uid="{DEFCD24B-C4C6-4706-B6A3-9F4AE7A93918}"/>
    <cellStyle name="Normal 9 3 2 3 2 6" xfId="26435" xr:uid="{55A05D00-6DB6-4865-81EE-5BB834D09386}"/>
    <cellStyle name="Normal 9 3 2 3 2 7" xfId="17988" xr:uid="{BA3DAF8F-14A0-4441-A7B9-0C9C6367E8A4}"/>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88227A1C-9591-4F4A-B5AD-DDDF95B49530}"/>
    <cellStyle name="Normal 9 3 2 3 3 2 2 2 2" xfId="42490" xr:uid="{779F4942-A98C-4883-B852-5E7E2A2BB371}"/>
    <cellStyle name="Normal 9 3 2 3 3 2 2 3" xfId="33211" xr:uid="{6F9A3EFF-3DA9-4AA7-9A53-FC19C7B3165F}"/>
    <cellStyle name="Normal 9 3 2 3 3 2 2 4" xfId="24763" xr:uid="{347C4BEB-1834-4BCD-A04A-6A6FD0667B8B}"/>
    <cellStyle name="Normal 9 3 2 3 3 2 3" xfId="12098" xr:uid="{A88B0A1F-938E-4EBD-BDDA-B671C3B12F6A}"/>
    <cellStyle name="Normal 9 3 2 3 3 2 3 2" xfId="38273" xr:uid="{A2E84B70-99F9-470B-8F40-3F176852D740}"/>
    <cellStyle name="Normal 9 3 2 3 3 2 4" xfId="28993" xr:uid="{0D6B3C1B-FD54-4054-9E78-30EB4E861B48}"/>
    <cellStyle name="Normal 9 3 2 3 3 2 5" xfId="20546" xr:uid="{ED8F7BCA-25E5-4C17-A2FF-F988A36D0E9F}"/>
    <cellStyle name="Normal 9 3 2 3 3 3" xfId="5721" xr:uid="{00000000-0005-0000-0000-0000DB1F0000}"/>
    <cellStyle name="Normal 9 3 2 3 3 3 2" xfId="14171" xr:uid="{51BB93E6-C285-48E1-AD62-E93C89D59334}"/>
    <cellStyle name="Normal 9 3 2 3 3 3 2 2" xfId="40345" xr:uid="{D64C6FC5-546E-457A-89F2-0A31A845E19E}"/>
    <cellStyle name="Normal 9 3 2 3 3 3 3" xfId="31066" xr:uid="{4A178E91-F823-4CC9-92AC-08A9698AB23E}"/>
    <cellStyle name="Normal 9 3 2 3 3 3 4" xfId="22618" xr:uid="{4C06AA6E-F6EA-416F-AD60-B339068662ED}"/>
    <cellStyle name="Normal 9 3 2 3 3 4" xfId="9953" xr:uid="{24E6225E-3E52-4D53-ABEA-3A9B1F0E122F}"/>
    <cellStyle name="Normal 9 3 2 3 3 4 2" xfId="36128" xr:uid="{30EE0989-9D38-4106-B5A1-D664972E0EC8}"/>
    <cellStyle name="Normal 9 3 2 3 3 5" xfId="26848" xr:uid="{478B716D-351F-4B8F-AD35-04AD10831522}"/>
    <cellStyle name="Normal 9 3 2 3 3 6" xfId="18401" xr:uid="{2479EA65-026E-429E-92E0-3BA20159049D}"/>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A71C41C4-D862-4CEB-A995-BC94790BA7D5}"/>
    <cellStyle name="Normal 9 3 2 3 4 2 2 2 2" xfId="42903" xr:uid="{1A4895C7-5103-4188-88FF-DB73567B3A80}"/>
    <cellStyle name="Normal 9 3 2 3 4 2 2 3" xfId="33624" xr:uid="{ACBB2D05-4AB8-431B-9EEA-8C7111F4767B}"/>
    <cellStyle name="Normal 9 3 2 3 4 2 2 4" xfId="25176" xr:uid="{281C71C3-157D-427E-B0F8-6563EF6A57CA}"/>
    <cellStyle name="Normal 9 3 2 3 4 2 3" xfId="12511" xr:uid="{9139CA67-46DF-48E7-8083-978DC511F68B}"/>
    <cellStyle name="Normal 9 3 2 3 4 2 3 2" xfId="38686" xr:uid="{0D3FCF81-36DD-4B3C-AA8B-7627EE53D8AE}"/>
    <cellStyle name="Normal 9 3 2 3 4 2 4" xfId="29406" xr:uid="{4B3D6BFF-3C4C-404C-9ADA-875A29F682BC}"/>
    <cellStyle name="Normal 9 3 2 3 4 2 5" xfId="20959" xr:uid="{31165AC1-0DB4-4C5C-95C0-35C9DEF34C12}"/>
    <cellStyle name="Normal 9 3 2 3 4 3" xfId="6134" xr:uid="{00000000-0005-0000-0000-0000DF1F0000}"/>
    <cellStyle name="Normal 9 3 2 3 4 3 2" xfId="14584" xr:uid="{75DB30DC-FE97-444C-BD43-2721C296E678}"/>
    <cellStyle name="Normal 9 3 2 3 4 3 2 2" xfId="40758" xr:uid="{B7CE2105-09ED-499C-96C6-F39E911557F2}"/>
    <cellStyle name="Normal 9 3 2 3 4 3 3" xfId="31479" xr:uid="{9B62518E-604C-45B7-B1A9-7F2BE6434774}"/>
    <cellStyle name="Normal 9 3 2 3 4 3 4" xfId="23031" xr:uid="{A36A01AC-E910-423B-862D-6DB03EEE84FB}"/>
    <cellStyle name="Normal 9 3 2 3 4 4" xfId="10366" xr:uid="{BB6A2853-4960-4EB7-A250-78B0C133F101}"/>
    <cellStyle name="Normal 9 3 2 3 4 4 2" xfId="36541" xr:uid="{D47B9F64-3E5D-45C6-B393-9D84B222B530}"/>
    <cellStyle name="Normal 9 3 2 3 4 5" xfId="27261" xr:uid="{6F1D8579-4324-4F15-819C-6A6433BDC97D}"/>
    <cellStyle name="Normal 9 3 2 3 4 6" xfId="18814" xr:uid="{BFB86544-23CB-492D-B986-A700D217D283}"/>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6DB1A524-060F-4BF8-8DB0-AB47D181634C}"/>
    <cellStyle name="Normal 9 3 2 3 5 2 2 2 2" xfId="43316" xr:uid="{69356DD7-6EF1-4B9C-9184-D0EEB594CFF7}"/>
    <cellStyle name="Normal 9 3 2 3 5 2 2 3" xfId="34037" xr:uid="{B8F1E266-EEEF-4F87-8C98-667771BDA0A3}"/>
    <cellStyle name="Normal 9 3 2 3 5 2 2 4" xfId="25589" xr:uid="{5D739E76-3753-45F8-A62F-DF7195F1C90F}"/>
    <cellStyle name="Normal 9 3 2 3 5 2 3" xfId="12924" xr:uid="{832CDA8D-1533-4457-9D1C-BB1C71EFBFD7}"/>
    <cellStyle name="Normal 9 3 2 3 5 2 3 2" xfId="39099" xr:uid="{AA18DA66-7EFC-4984-A8D8-7E19AC2AD805}"/>
    <cellStyle name="Normal 9 3 2 3 5 2 4" xfId="29819" xr:uid="{9111853C-A674-4E8F-A5DE-182802C9203A}"/>
    <cellStyle name="Normal 9 3 2 3 5 2 5" xfId="21372" xr:uid="{F0E0A9AD-E862-4A8D-89A3-DEDD1511009A}"/>
    <cellStyle name="Normal 9 3 2 3 5 3" xfId="6547" xr:uid="{00000000-0005-0000-0000-0000E31F0000}"/>
    <cellStyle name="Normal 9 3 2 3 5 3 2" xfId="14997" xr:uid="{7B6D3E0B-E68E-43B7-B429-6F8EE06B607D}"/>
    <cellStyle name="Normal 9 3 2 3 5 3 2 2" xfId="41171" xr:uid="{971A7EDC-D40D-4CBD-B478-699B9224385E}"/>
    <cellStyle name="Normal 9 3 2 3 5 3 3" xfId="31892" xr:uid="{073C35F0-F313-40AD-93FE-CFC0B7B16A0E}"/>
    <cellStyle name="Normal 9 3 2 3 5 3 4" xfId="23444" xr:uid="{70EC364E-6E82-49CE-90A1-05A890413A1F}"/>
    <cellStyle name="Normal 9 3 2 3 5 4" xfId="10779" xr:uid="{DC2C1A40-1102-4959-8EC1-959A8EA8D02A}"/>
    <cellStyle name="Normal 9 3 2 3 5 4 2" xfId="36954" xr:uid="{85BE7929-7F4E-4850-B7A0-2B1552BD89C4}"/>
    <cellStyle name="Normal 9 3 2 3 5 5" xfId="27674" xr:uid="{456B1259-CEB3-42DD-B8A4-9D6494D10A08}"/>
    <cellStyle name="Normal 9 3 2 3 5 6" xfId="19227" xr:uid="{85B43886-6699-48E4-8CE8-8918FE6928A5}"/>
    <cellStyle name="Normal 9 3 2 3 6" xfId="2677" xr:uid="{00000000-0005-0000-0000-0000E41F0000}"/>
    <cellStyle name="Normal 9 3 2 3 6 2" xfId="6960" xr:uid="{00000000-0005-0000-0000-0000E51F0000}"/>
    <cellStyle name="Normal 9 3 2 3 6 2 2" xfId="15410" xr:uid="{E047657A-7F4F-4A63-8F65-7722EC5CD4C0}"/>
    <cellStyle name="Normal 9 3 2 3 6 2 2 2" xfId="41584" xr:uid="{9630C528-57CB-413A-8D6A-B7996ADA7605}"/>
    <cellStyle name="Normal 9 3 2 3 6 2 3" xfId="32305" xr:uid="{832E77A4-C8D4-4B72-8328-62B0F37231BC}"/>
    <cellStyle name="Normal 9 3 2 3 6 2 4" xfId="23857" xr:uid="{52960ECB-4AEE-42E5-AFB9-92320ECC865C}"/>
    <cellStyle name="Normal 9 3 2 3 6 3" xfId="11192" xr:uid="{0FB31747-A8CE-4590-AE65-1A4771E1D650}"/>
    <cellStyle name="Normal 9 3 2 3 6 3 2" xfId="37367" xr:uid="{BFAB1F87-4342-4A63-9FA6-0CCA22A7BEEE}"/>
    <cellStyle name="Normal 9 3 2 3 6 4" xfId="28087" xr:uid="{28A782B8-7C9E-45C9-8115-74E84CC25528}"/>
    <cellStyle name="Normal 9 3 2 3 6 5" xfId="19640" xr:uid="{ED976F66-CCFE-4825-BBB9-E5E8FB9996B3}"/>
    <cellStyle name="Normal 9 3 2 3 7" xfId="4895" xr:uid="{00000000-0005-0000-0000-0000E61F0000}"/>
    <cellStyle name="Normal 9 3 2 3 7 2" xfId="13345" xr:uid="{6387B463-5F6A-4190-9F8C-59E2AD0D0E1C}"/>
    <cellStyle name="Normal 9 3 2 3 7 2 2" xfId="39519" xr:uid="{FE6A504C-9D8B-4562-B892-C660A6BE5140}"/>
    <cellStyle name="Normal 9 3 2 3 7 3" xfId="30240" xr:uid="{1D3B621B-1A19-4EAF-B8E2-5DB1B424CA6F}"/>
    <cellStyle name="Normal 9 3 2 3 7 4" xfId="21792" xr:uid="{435ED4D0-F470-4451-9443-6DE7F4D0B3F0}"/>
    <cellStyle name="Normal 9 3 2 3 8" xfId="9127" xr:uid="{93210029-4B55-48EA-B234-E3C6FD36808F}"/>
    <cellStyle name="Normal 9 3 2 3 8 2" xfId="35302" xr:uid="{E9A3BA04-6AAD-4C10-852D-0E40DDBEB7A9}"/>
    <cellStyle name="Normal 9 3 2 3 9" xfId="34469" xr:uid="{30F5F2FC-C9BD-4864-9209-3210E97008D1}"/>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A7F62C2F-FAD0-4AA1-91DB-DE5DB23374A9}"/>
    <cellStyle name="Normal 9 3 2 4 2 2 2 2" xfId="42074" xr:uid="{4EF8016A-7008-4405-A84E-5B9C3038EA9C}"/>
    <cellStyle name="Normal 9 3 2 4 2 2 3" xfId="32795" xr:uid="{A757BF3F-39C0-4737-B61C-85ECD8BE3556}"/>
    <cellStyle name="Normal 9 3 2 4 2 2 4" xfId="24347" xr:uid="{76E6954C-BDF7-412B-875A-7DC53CB3EA5B}"/>
    <cellStyle name="Normal 9 3 2 4 2 3" xfId="11682" xr:uid="{09F1A4CC-BD6F-47B1-A31D-323D36C5B25D}"/>
    <cellStyle name="Normal 9 3 2 4 2 3 2" xfId="37857" xr:uid="{0FDFE989-DCBE-4CAD-8BB2-C7D0ACC914A3}"/>
    <cellStyle name="Normal 9 3 2 4 2 4" xfId="28577" xr:uid="{645F23B2-3FC5-4D9E-939C-5E97237D4C60}"/>
    <cellStyle name="Normal 9 3 2 4 2 5" xfId="20130" xr:uid="{51654271-9E36-48F8-9A4D-E1FFAC0A8F9F}"/>
    <cellStyle name="Normal 9 3 2 4 3" xfId="5305" xr:uid="{00000000-0005-0000-0000-0000EA1F0000}"/>
    <cellStyle name="Normal 9 3 2 4 3 2" xfId="13755" xr:uid="{12833751-2D57-4855-9462-7A665F9E0DDB}"/>
    <cellStyle name="Normal 9 3 2 4 3 2 2" xfId="39929" xr:uid="{2DD218A9-5382-41CF-B2E9-BEE1266AA10A}"/>
    <cellStyle name="Normal 9 3 2 4 3 3" xfId="30650" xr:uid="{E359ED55-24F1-4A64-8255-DDA1DDE623D2}"/>
    <cellStyle name="Normal 9 3 2 4 3 4" xfId="22202" xr:uid="{FAB9FB52-0537-4347-94D2-71B1BB7255D1}"/>
    <cellStyle name="Normal 9 3 2 4 4" xfId="9537" xr:uid="{166C1D30-CDAB-49CB-B6D5-B8A50F53FBEA}"/>
    <cellStyle name="Normal 9 3 2 4 4 2" xfId="35712" xr:uid="{22565F06-11D6-4A8A-9927-2362A3D6183C}"/>
    <cellStyle name="Normal 9 3 2 4 5" xfId="34884" xr:uid="{E8176888-0967-4F61-8C58-AC4703B4C31F}"/>
    <cellStyle name="Normal 9 3 2 4 6" xfId="26432" xr:uid="{FAB2FA0B-01B6-43D1-AC85-2FFD1AF016D6}"/>
    <cellStyle name="Normal 9 3 2 4 7" xfId="17985" xr:uid="{FC1B9172-B242-4AC2-8DC6-F1536E88F804}"/>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4BE8F346-A283-4DA6-AFEF-75D3BD0A8C85}"/>
    <cellStyle name="Normal 9 3 2 5 2 2 2 2" xfId="42487" xr:uid="{5E686CA7-800B-438B-B162-E1DBB1DBA4D2}"/>
    <cellStyle name="Normal 9 3 2 5 2 2 3" xfId="33208" xr:uid="{E8D1FA3F-F5C2-4575-9778-414A18AD14B9}"/>
    <cellStyle name="Normal 9 3 2 5 2 2 4" xfId="24760" xr:uid="{A1537B99-12F2-4E23-8106-8566477411A8}"/>
    <cellStyle name="Normal 9 3 2 5 2 3" xfId="12095" xr:uid="{95050C2E-0464-40E8-85D8-1E250B6A2882}"/>
    <cellStyle name="Normal 9 3 2 5 2 3 2" xfId="38270" xr:uid="{EFE189CD-6801-42B7-9B9C-E0CE7A2D15CC}"/>
    <cellStyle name="Normal 9 3 2 5 2 4" xfId="28990" xr:uid="{7E3667EB-FB76-4452-B6C8-7D9022BD7D18}"/>
    <cellStyle name="Normal 9 3 2 5 2 5" xfId="20543" xr:uid="{6A392EB5-02E9-4672-A660-78F955008E81}"/>
    <cellStyle name="Normal 9 3 2 5 3" xfId="5718" xr:uid="{00000000-0005-0000-0000-0000EE1F0000}"/>
    <cellStyle name="Normal 9 3 2 5 3 2" xfId="14168" xr:uid="{7B4D482E-9F1D-4E0C-8C36-2737898B6ABA}"/>
    <cellStyle name="Normal 9 3 2 5 3 2 2" xfId="40342" xr:uid="{AA384AA4-DB20-44F4-A732-596E4757BE88}"/>
    <cellStyle name="Normal 9 3 2 5 3 3" xfId="31063" xr:uid="{72F54900-B405-4C4E-89FF-15AB76FC1A99}"/>
    <cellStyle name="Normal 9 3 2 5 3 4" xfId="22615" xr:uid="{7C28A192-4F3B-4298-8946-9C2E9AD1CA78}"/>
    <cellStyle name="Normal 9 3 2 5 4" xfId="9950" xr:uid="{ECA30D58-7DE1-4F36-B4A2-6AF76B067222}"/>
    <cellStyle name="Normal 9 3 2 5 4 2" xfId="36125" xr:uid="{52C2DD11-9BA2-40FB-8E4E-939AC95AC86B}"/>
    <cellStyle name="Normal 9 3 2 5 5" xfId="26845" xr:uid="{3DCADC5C-C30E-4637-AC36-A4FE22D4695D}"/>
    <cellStyle name="Normal 9 3 2 5 6" xfId="18398" xr:uid="{C3934AC3-FC22-46FD-BF18-97EC943C4D7F}"/>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8D86D92A-06B4-4A11-A603-A4C0074810E3}"/>
    <cellStyle name="Normal 9 3 2 6 2 2 2 2" xfId="42900" xr:uid="{0DCD4179-3B61-498C-93F7-AF6FB1A14607}"/>
    <cellStyle name="Normal 9 3 2 6 2 2 3" xfId="33621" xr:uid="{B494F440-C58D-41A5-8F52-4633FDEF57BE}"/>
    <cellStyle name="Normal 9 3 2 6 2 2 4" xfId="25173" xr:uid="{2D244964-EB17-4EF6-9827-FBEF9FBA7DCB}"/>
    <cellStyle name="Normal 9 3 2 6 2 3" xfId="12508" xr:uid="{002C856F-DCF5-40B5-A25C-83D32A817DA3}"/>
    <cellStyle name="Normal 9 3 2 6 2 3 2" xfId="38683" xr:uid="{33C22F5D-1FE1-4558-81D7-74064683899C}"/>
    <cellStyle name="Normal 9 3 2 6 2 4" xfId="29403" xr:uid="{B53708B0-5B23-4D13-AB51-9A0097431B7B}"/>
    <cellStyle name="Normal 9 3 2 6 2 5" xfId="20956" xr:uid="{B48EBC89-DFC1-4503-9BD4-FF98AFB96A9E}"/>
    <cellStyle name="Normal 9 3 2 6 3" xfId="6131" xr:uid="{00000000-0005-0000-0000-0000F21F0000}"/>
    <cellStyle name="Normal 9 3 2 6 3 2" xfId="14581" xr:uid="{42B10621-0BC5-4BED-898C-290B0CF624FA}"/>
    <cellStyle name="Normal 9 3 2 6 3 2 2" xfId="40755" xr:uid="{7A4B43B7-1576-4B2A-8F44-B286BF720383}"/>
    <cellStyle name="Normal 9 3 2 6 3 3" xfId="31476" xr:uid="{4000B2E7-5CA4-4C96-8A56-17BC229EDA57}"/>
    <cellStyle name="Normal 9 3 2 6 3 4" xfId="23028" xr:uid="{C9559613-CAD7-45AC-A356-7BA8930495B2}"/>
    <cellStyle name="Normal 9 3 2 6 4" xfId="10363" xr:uid="{90E77C25-3E6A-4FFB-AE32-77D3F17394C3}"/>
    <cellStyle name="Normal 9 3 2 6 4 2" xfId="36538" xr:uid="{870C58AE-282C-4729-B217-CB7D8217555D}"/>
    <cellStyle name="Normal 9 3 2 6 5" xfId="27258" xr:uid="{386B4497-5520-4490-95EE-DB11FDC79E99}"/>
    <cellStyle name="Normal 9 3 2 6 6" xfId="18811" xr:uid="{99584E03-2CC0-4574-8D96-494797638CA3}"/>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7FF020B0-BE8E-4988-988E-9C3C0DE48DD6}"/>
    <cellStyle name="Normal 9 3 2 7 2 2 2 2" xfId="43313" xr:uid="{E8CC3649-9500-4F20-ACA7-F5A715A5E71A}"/>
    <cellStyle name="Normal 9 3 2 7 2 2 3" xfId="34034" xr:uid="{E9DC7A60-029C-42C2-8750-55F68CF3DBE2}"/>
    <cellStyle name="Normal 9 3 2 7 2 2 4" xfId="25586" xr:uid="{C37DF02E-3AB7-44EE-8B03-EA9CEEE28865}"/>
    <cellStyle name="Normal 9 3 2 7 2 3" xfId="12921" xr:uid="{79FEE8CA-BDC8-4F38-9734-049DBCC7BD6F}"/>
    <cellStyle name="Normal 9 3 2 7 2 3 2" xfId="39096" xr:uid="{A48753DB-D0B2-478B-BF25-6DB563326EFB}"/>
    <cellStyle name="Normal 9 3 2 7 2 4" xfId="29816" xr:uid="{3F7CE711-4D7C-469F-8915-AB986BA0345F}"/>
    <cellStyle name="Normal 9 3 2 7 2 5" xfId="21369" xr:uid="{ECD56E24-5B52-456D-A16F-BF82126FF16E}"/>
    <cellStyle name="Normal 9 3 2 7 3" xfId="6544" xr:uid="{00000000-0005-0000-0000-0000F61F0000}"/>
    <cellStyle name="Normal 9 3 2 7 3 2" xfId="14994" xr:uid="{5DB18F10-5A9D-48EC-97EC-3409BE87EE59}"/>
    <cellStyle name="Normal 9 3 2 7 3 2 2" xfId="41168" xr:uid="{F6F5AA71-F8E6-4A84-89C1-226F1F7A1728}"/>
    <cellStyle name="Normal 9 3 2 7 3 3" xfId="31889" xr:uid="{C136E18F-80F5-4512-A559-FC31418BE706}"/>
    <cellStyle name="Normal 9 3 2 7 3 4" xfId="23441" xr:uid="{6CD340CC-EC40-45D0-8B90-F71D7CD69497}"/>
    <cellStyle name="Normal 9 3 2 7 4" xfId="10776" xr:uid="{F534E535-E3E4-4FC4-ADDB-0682F03F52A3}"/>
    <cellStyle name="Normal 9 3 2 7 4 2" xfId="36951" xr:uid="{5EE8B09D-6B17-494C-93C5-B3299AADDB96}"/>
    <cellStyle name="Normal 9 3 2 7 5" xfId="27671" xr:uid="{95019451-672E-4B97-8C9B-609C8CE12B77}"/>
    <cellStyle name="Normal 9 3 2 7 6" xfId="19224" xr:uid="{DEBDC1E0-8EF9-4243-8B82-2D3507AC1FCD}"/>
    <cellStyle name="Normal 9 3 2 8" xfId="2674" xr:uid="{00000000-0005-0000-0000-0000F71F0000}"/>
    <cellStyle name="Normal 9 3 2 8 2" xfId="6957" xr:uid="{00000000-0005-0000-0000-0000F81F0000}"/>
    <cellStyle name="Normal 9 3 2 8 2 2" xfId="15407" xr:uid="{0AB80780-FA27-4F76-A754-F5979EED6871}"/>
    <cellStyle name="Normal 9 3 2 8 2 2 2" xfId="41581" xr:uid="{AC489995-1626-4386-AB9A-3DF44F9C3DB5}"/>
    <cellStyle name="Normal 9 3 2 8 2 3" xfId="32302" xr:uid="{70623EEF-EA1F-40C9-9876-16C472C19F1E}"/>
    <cellStyle name="Normal 9 3 2 8 2 4" xfId="23854" xr:uid="{19D151F5-46E0-4C92-85F8-8E6BFFF60957}"/>
    <cellStyle name="Normal 9 3 2 8 3" xfId="11189" xr:uid="{60196BC6-D384-4DCD-9546-36C52586E68C}"/>
    <cellStyle name="Normal 9 3 2 8 3 2" xfId="37364" xr:uid="{C3F4ABFA-D66E-414B-9DD4-8561847DEA3A}"/>
    <cellStyle name="Normal 9 3 2 8 4" xfId="28084" xr:uid="{961C0EAC-EB04-4A39-AF76-72278F659F48}"/>
    <cellStyle name="Normal 9 3 2 8 5" xfId="19637" xr:uid="{D1CF8257-02D7-4354-B01E-A83BD5269134}"/>
    <cellStyle name="Normal 9 3 2 9" xfId="4892" xr:uid="{00000000-0005-0000-0000-0000F91F0000}"/>
    <cellStyle name="Normal 9 3 2 9 2" xfId="13342" xr:uid="{6B4404CD-250F-4F37-A88E-61F12BB05B6B}"/>
    <cellStyle name="Normal 9 3 2 9 2 2" xfId="39516" xr:uid="{553C6A3E-51AA-4C08-9D49-002C512F3E0A}"/>
    <cellStyle name="Normal 9 3 2 9 3" xfId="30237" xr:uid="{39FF9341-5FB0-45C1-B701-401D4C88D179}"/>
    <cellStyle name="Normal 9 3 2 9 4" xfId="21789" xr:uid="{11BA7D14-8656-434A-9C42-7EC410C02167}"/>
    <cellStyle name="Normal 9 3 3" xfId="532" xr:uid="{00000000-0005-0000-0000-0000FA1F0000}"/>
    <cellStyle name="Normal 9 3 3 10" xfId="34470" xr:uid="{ABBDF14F-8418-4595-881B-D8374294D136}"/>
    <cellStyle name="Normal 9 3 3 11" xfId="26023" xr:uid="{E36D17C1-FDD7-4C6F-93BA-5BA02700F75F}"/>
    <cellStyle name="Normal 9 3 3 12" xfId="17576" xr:uid="{32E46205-8CBA-4537-81FF-BE0AF009463A}"/>
    <cellStyle name="Normal 9 3 3 2" xfId="533" xr:uid="{00000000-0005-0000-0000-0000FB1F0000}"/>
    <cellStyle name="Normal 9 3 3 2 10" xfId="26024" xr:uid="{17346396-A3DA-4DD4-80CD-4C604FCACB2A}"/>
    <cellStyle name="Normal 9 3 3 2 11" xfId="17577" xr:uid="{240DBF4B-C2DA-4234-A4B4-862A1F9114EC}"/>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3A5F5565-CF9B-4287-B7E1-A87FC98E39AE}"/>
    <cellStyle name="Normal 9 3 3 2 2 2 2 2 2" xfId="42079" xr:uid="{65882FD4-88DA-42CC-A61C-692BB2DDE65D}"/>
    <cellStyle name="Normal 9 3 3 2 2 2 2 3" xfId="32800" xr:uid="{97D28258-26E4-466C-8269-2414863A31AB}"/>
    <cellStyle name="Normal 9 3 3 2 2 2 2 4" xfId="24352" xr:uid="{73752784-DA88-4BAF-8145-84B38A2D1DE8}"/>
    <cellStyle name="Normal 9 3 3 2 2 2 3" xfId="11687" xr:uid="{874F2B8C-31F2-4BB7-B5BC-2B7C3D6E3C56}"/>
    <cellStyle name="Normal 9 3 3 2 2 2 3 2" xfId="37862" xr:uid="{27362E9A-4F76-4FD8-8266-4383EB443FB2}"/>
    <cellStyle name="Normal 9 3 3 2 2 2 4" xfId="28582" xr:uid="{8A9B8F9D-2AE8-43E5-A2D5-E4D9ED9EB64C}"/>
    <cellStyle name="Normal 9 3 3 2 2 2 5" xfId="20135" xr:uid="{CA1BFD00-1054-4EFF-93B0-7C510CC35D1A}"/>
    <cellStyle name="Normal 9 3 3 2 2 3" xfId="5310" xr:uid="{00000000-0005-0000-0000-0000FF1F0000}"/>
    <cellStyle name="Normal 9 3 3 2 2 3 2" xfId="13760" xr:uid="{0D324401-1465-4095-A9FC-9D3C9F70ACE2}"/>
    <cellStyle name="Normal 9 3 3 2 2 3 2 2" xfId="39934" xr:uid="{66053577-6312-4073-9976-8EAF143C9DE3}"/>
    <cellStyle name="Normal 9 3 3 2 2 3 3" xfId="30655" xr:uid="{7535EE44-60BA-4C11-88AD-4B6E633658AE}"/>
    <cellStyle name="Normal 9 3 3 2 2 3 4" xfId="22207" xr:uid="{4FAE6B01-D8F0-4288-AC0F-D43A248108DE}"/>
    <cellStyle name="Normal 9 3 3 2 2 4" xfId="9542" xr:uid="{84CD8DBC-1795-4CB2-A3C9-BD338B967CBA}"/>
    <cellStyle name="Normal 9 3 3 2 2 4 2" xfId="35717" xr:uid="{AA47CB60-D760-411C-8DA0-47DAE946A439}"/>
    <cellStyle name="Normal 9 3 3 2 2 5" xfId="34889" xr:uid="{9D44AD67-CE97-46D4-BC75-2DEB159F13B9}"/>
    <cellStyle name="Normal 9 3 3 2 2 6" xfId="26437" xr:uid="{2CCED652-1CD6-42B9-ADFA-A0143C533499}"/>
    <cellStyle name="Normal 9 3 3 2 2 7" xfId="17990" xr:uid="{B6134567-CC7A-465B-AA57-68D5F55BAFE8}"/>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A416A419-2941-458A-81D4-825FE5134BBD}"/>
    <cellStyle name="Normal 9 3 3 2 3 2 2 2 2" xfId="42492" xr:uid="{AFEE6479-E317-42EE-89A8-2397EECFC958}"/>
    <cellStyle name="Normal 9 3 3 2 3 2 2 3" xfId="33213" xr:uid="{6252FEC4-0795-442A-8BEC-046670EE87FC}"/>
    <cellStyle name="Normal 9 3 3 2 3 2 2 4" xfId="24765" xr:uid="{A2B681F9-0D2F-4131-AA64-60806C803BC1}"/>
    <cellStyle name="Normal 9 3 3 2 3 2 3" xfId="12100" xr:uid="{98767FA5-0B37-4F53-9C33-918CFD9CF904}"/>
    <cellStyle name="Normal 9 3 3 2 3 2 3 2" xfId="38275" xr:uid="{2741A65D-260A-454E-813F-32E4E18AEB68}"/>
    <cellStyle name="Normal 9 3 3 2 3 2 4" xfId="28995" xr:uid="{4134F9C4-E5E9-45F1-847C-2BFB806D1561}"/>
    <cellStyle name="Normal 9 3 3 2 3 2 5" xfId="20548" xr:uid="{5F29535F-245C-4E85-B16C-1FC0D6662164}"/>
    <cellStyle name="Normal 9 3 3 2 3 3" xfId="5723" xr:uid="{00000000-0005-0000-0000-000003200000}"/>
    <cellStyle name="Normal 9 3 3 2 3 3 2" xfId="14173" xr:uid="{57305BA2-77D4-4909-A9EC-EE08D246C118}"/>
    <cellStyle name="Normal 9 3 3 2 3 3 2 2" xfId="40347" xr:uid="{794BE7AD-D99B-463F-9928-323A6354A9C8}"/>
    <cellStyle name="Normal 9 3 3 2 3 3 3" xfId="31068" xr:uid="{A9BC89CC-8A3A-46CA-BF58-E2D5258C0419}"/>
    <cellStyle name="Normal 9 3 3 2 3 3 4" xfId="22620" xr:uid="{DD0D2C53-DB2A-4437-A845-A2F0D8056202}"/>
    <cellStyle name="Normal 9 3 3 2 3 4" xfId="9955" xr:uid="{CACD5310-DAE0-4AF1-86AA-A676A1F5A68B}"/>
    <cellStyle name="Normal 9 3 3 2 3 4 2" xfId="36130" xr:uid="{612CE092-F2D8-435F-8019-2354EC4985A7}"/>
    <cellStyle name="Normal 9 3 3 2 3 5" xfId="26850" xr:uid="{E64D706A-4968-4F52-9F3C-C0039E1EC28A}"/>
    <cellStyle name="Normal 9 3 3 2 3 6" xfId="18403" xr:uid="{F66633F3-3BE0-4C44-B5D3-B66CDD1388DD}"/>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64748E7F-D2D9-48CD-A58C-683D899574F7}"/>
    <cellStyle name="Normal 9 3 3 2 4 2 2 2 2" xfId="42905" xr:uid="{D06E416C-4C6B-4E00-9817-9250E04F964F}"/>
    <cellStyle name="Normal 9 3 3 2 4 2 2 3" xfId="33626" xr:uid="{0EF191F0-33CB-49AE-A09E-C96FB37B7616}"/>
    <cellStyle name="Normal 9 3 3 2 4 2 2 4" xfId="25178" xr:uid="{9BFE5D7E-75A0-44AA-9E90-725C1574E710}"/>
    <cellStyle name="Normal 9 3 3 2 4 2 3" xfId="12513" xr:uid="{8AD4AFAE-6F60-466B-83A7-8FB2C4A75EE2}"/>
    <cellStyle name="Normal 9 3 3 2 4 2 3 2" xfId="38688" xr:uid="{F4562A09-BC40-49F6-822C-55DB586F1B02}"/>
    <cellStyle name="Normal 9 3 3 2 4 2 4" xfId="29408" xr:uid="{76FA4A9D-67D4-47F5-8721-A0CCCF374C92}"/>
    <cellStyle name="Normal 9 3 3 2 4 2 5" xfId="20961" xr:uid="{340E4A95-39A0-4731-BE77-8D97A5F43793}"/>
    <cellStyle name="Normal 9 3 3 2 4 3" xfId="6136" xr:uid="{00000000-0005-0000-0000-000007200000}"/>
    <cellStyle name="Normal 9 3 3 2 4 3 2" xfId="14586" xr:uid="{B648FBA4-3A06-4B45-9198-B9B14C4B24F1}"/>
    <cellStyle name="Normal 9 3 3 2 4 3 2 2" xfId="40760" xr:uid="{3F91E96F-315D-44DC-9DF0-32BDF8C669F5}"/>
    <cellStyle name="Normal 9 3 3 2 4 3 3" xfId="31481" xr:uid="{37CC7D8B-394B-4870-A21D-709FAF757651}"/>
    <cellStyle name="Normal 9 3 3 2 4 3 4" xfId="23033" xr:uid="{9BBDAA15-A009-4422-B356-B40700652EE3}"/>
    <cellStyle name="Normal 9 3 3 2 4 4" xfId="10368" xr:uid="{24E45123-BB47-452A-B4DC-45FD4B15F755}"/>
    <cellStyle name="Normal 9 3 3 2 4 4 2" xfId="36543" xr:uid="{1730A905-33F0-471D-A40F-6C37E98E258E}"/>
    <cellStyle name="Normal 9 3 3 2 4 5" xfId="27263" xr:uid="{347F048E-D551-4B60-8196-DC487EBF11C5}"/>
    <cellStyle name="Normal 9 3 3 2 4 6" xfId="18816" xr:uid="{348142B2-1AF0-4F6D-A7AB-C4A3296D2A66}"/>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FBD09B1C-B200-4CF0-80F8-EF3EA57FFC15}"/>
    <cellStyle name="Normal 9 3 3 2 5 2 2 2 2" xfId="43318" xr:uid="{2C61CEB4-392F-4564-B8BC-EA65EADCA458}"/>
    <cellStyle name="Normal 9 3 3 2 5 2 2 3" xfId="34039" xr:uid="{9783ACA4-FB18-44A8-B5EB-005B4D027013}"/>
    <cellStyle name="Normal 9 3 3 2 5 2 2 4" xfId="25591" xr:uid="{6F234876-9300-4FF5-9303-758C88F531F9}"/>
    <cellStyle name="Normal 9 3 3 2 5 2 3" xfId="12926" xr:uid="{EFEE8BAA-59F8-4E30-BB9C-CE4005488CF1}"/>
    <cellStyle name="Normal 9 3 3 2 5 2 3 2" xfId="39101" xr:uid="{D4BB954C-8A19-46D3-9B6D-633D36A30B57}"/>
    <cellStyle name="Normal 9 3 3 2 5 2 4" xfId="29821" xr:uid="{4FE45E3C-639B-460F-BC5D-8C8BC3F0EDE7}"/>
    <cellStyle name="Normal 9 3 3 2 5 2 5" xfId="21374" xr:uid="{966DE65C-E486-4F44-9B0C-5336F8BD52B9}"/>
    <cellStyle name="Normal 9 3 3 2 5 3" xfId="6549" xr:uid="{00000000-0005-0000-0000-00000B200000}"/>
    <cellStyle name="Normal 9 3 3 2 5 3 2" xfId="14999" xr:uid="{9366917B-99E2-4105-BDE1-F7AEE611050D}"/>
    <cellStyle name="Normal 9 3 3 2 5 3 2 2" xfId="41173" xr:uid="{70D1BBAD-3BCB-4ABB-982D-239EA62F7A7B}"/>
    <cellStyle name="Normal 9 3 3 2 5 3 3" xfId="31894" xr:uid="{C3BF3CA0-216C-4EF2-B002-D035D79A2F8C}"/>
    <cellStyle name="Normal 9 3 3 2 5 3 4" xfId="23446" xr:uid="{BB7791AA-7F02-40E8-B386-11E94CCE0E83}"/>
    <cellStyle name="Normal 9 3 3 2 5 4" xfId="10781" xr:uid="{40F46F4B-0C4C-403D-9021-3B15A3232B9D}"/>
    <cellStyle name="Normal 9 3 3 2 5 4 2" xfId="36956" xr:uid="{BBCCF9D5-4099-4E9B-A926-A467AE9823F6}"/>
    <cellStyle name="Normal 9 3 3 2 5 5" xfId="27676" xr:uid="{C9B7E973-5C4A-4C4D-B460-D032F0DEE9C5}"/>
    <cellStyle name="Normal 9 3 3 2 5 6" xfId="19229" xr:uid="{44C462C4-562B-4FA9-A548-ED0D9EC24A20}"/>
    <cellStyle name="Normal 9 3 3 2 6" xfId="2679" xr:uid="{00000000-0005-0000-0000-00000C200000}"/>
    <cellStyle name="Normal 9 3 3 2 6 2" xfId="6962" xr:uid="{00000000-0005-0000-0000-00000D200000}"/>
    <cellStyle name="Normal 9 3 3 2 6 2 2" xfId="15412" xr:uid="{B614A354-BEB9-499E-843D-D967208E34C2}"/>
    <cellStyle name="Normal 9 3 3 2 6 2 2 2" xfId="41586" xr:uid="{C8EAF5C7-81C9-40C5-A8F7-FBA2D1C1A5FB}"/>
    <cellStyle name="Normal 9 3 3 2 6 2 3" xfId="32307" xr:uid="{89946CDD-D487-4B0C-978D-BDD9A12214BB}"/>
    <cellStyle name="Normal 9 3 3 2 6 2 4" xfId="23859" xr:uid="{00D69622-C0F4-496F-B2DA-EFD27C76629B}"/>
    <cellStyle name="Normal 9 3 3 2 6 3" xfId="11194" xr:uid="{C754C7C7-9D24-439E-8B2E-188449ACD545}"/>
    <cellStyle name="Normal 9 3 3 2 6 3 2" xfId="37369" xr:uid="{716C699E-85AE-4666-8534-28E015A4A704}"/>
    <cellStyle name="Normal 9 3 3 2 6 4" xfId="28089" xr:uid="{CF909C76-832B-4799-86BF-4BDDD1EC884F}"/>
    <cellStyle name="Normal 9 3 3 2 6 5" xfId="19642" xr:uid="{BEADD88E-C3AB-4C2B-AAF1-2B6E939037FE}"/>
    <cellStyle name="Normal 9 3 3 2 7" xfId="4897" xr:uid="{00000000-0005-0000-0000-00000E200000}"/>
    <cellStyle name="Normal 9 3 3 2 7 2" xfId="13347" xr:uid="{ED6E7E10-2FCC-44C2-9F88-C99DA29FA151}"/>
    <cellStyle name="Normal 9 3 3 2 7 2 2" xfId="39521" xr:uid="{604EC472-EB56-4982-A405-5DFFC77016FD}"/>
    <cellStyle name="Normal 9 3 3 2 7 3" xfId="30242" xr:uid="{17A21EF7-88E8-482B-87FA-289247B05253}"/>
    <cellStyle name="Normal 9 3 3 2 7 4" xfId="21794" xr:uid="{8F497706-3F01-40C4-8AD5-108C1A4E2CF5}"/>
    <cellStyle name="Normal 9 3 3 2 8" xfId="9129" xr:uid="{7F3E43D5-8DA1-48E6-B977-83F24FE5D95A}"/>
    <cellStyle name="Normal 9 3 3 2 8 2" xfId="35304" xr:uid="{CCB231A2-9636-4BEE-9A0A-E6F4AE2A2317}"/>
    <cellStyle name="Normal 9 3 3 2 9" xfId="34471" xr:uid="{22D3954D-9FEB-47AD-91CE-BF355A13C420}"/>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91DDCA24-CBC7-4425-B5F6-AB80FCF4B37F}"/>
    <cellStyle name="Normal 9 3 3 3 2 2 2 2" xfId="42078" xr:uid="{EE1A1611-E39D-4A90-857F-FBED2ACFD0E8}"/>
    <cellStyle name="Normal 9 3 3 3 2 2 3" xfId="32799" xr:uid="{4778845E-F592-4771-A308-0C3C98CC1103}"/>
    <cellStyle name="Normal 9 3 3 3 2 2 4" xfId="24351" xr:uid="{4E2F9F5B-1B03-403F-BB7E-3CB8AF475FA6}"/>
    <cellStyle name="Normal 9 3 3 3 2 3" xfId="11686" xr:uid="{1CE4EFCE-D751-4CBC-980F-86888F9893A5}"/>
    <cellStyle name="Normal 9 3 3 3 2 3 2" xfId="37861" xr:uid="{7F3B587E-145A-4B5E-9A9B-125755070046}"/>
    <cellStyle name="Normal 9 3 3 3 2 4" xfId="28581" xr:uid="{B6C57D8D-8ED2-4041-8802-7D78B091E033}"/>
    <cellStyle name="Normal 9 3 3 3 2 5" xfId="20134" xr:uid="{998878A9-846A-44FB-8E36-9DBA39A8FF62}"/>
    <cellStyle name="Normal 9 3 3 3 3" xfId="5309" xr:uid="{00000000-0005-0000-0000-000012200000}"/>
    <cellStyle name="Normal 9 3 3 3 3 2" xfId="13759" xr:uid="{53347C27-92F1-4FEB-9A97-0338EAE13652}"/>
    <cellStyle name="Normal 9 3 3 3 3 2 2" xfId="39933" xr:uid="{1AA70F46-2444-430E-941E-5C640E76058B}"/>
    <cellStyle name="Normal 9 3 3 3 3 3" xfId="30654" xr:uid="{B32071C0-534D-4B03-9110-7D96E0A97694}"/>
    <cellStyle name="Normal 9 3 3 3 3 4" xfId="22206" xr:uid="{95C6F54C-E789-4480-90E1-6D0844CE3C00}"/>
    <cellStyle name="Normal 9 3 3 3 4" xfId="9541" xr:uid="{BE6BBF45-0FDA-4823-903D-7309B5845DDA}"/>
    <cellStyle name="Normal 9 3 3 3 4 2" xfId="35716" xr:uid="{D6F71342-FA70-4B6C-9990-CCA59D8BC6A4}"/>
    <cellStyle name="Normal 9 3 3 3 5" xfId="34888" xr:uid="{52D188D4-EBFB-4011-8F9C-B6331CD56B96}"/>
    <cellStyle name="Normal 9 3 3 3 6" xfId="26436" xr:uid="{FC79CB2C-A046-4E95-907C-2E7619D42189}"/>
    <cellStyle name="Normal 9 3 3 3 7" xfId="17989" xr:uid="{51A10B9C-EEB9-4887-B1B9-64836FABEF5A}"/>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D1E384DB-ECB2-4BCF-8372-DFD6D8EFC933}"/>
    <cellStyle name="Normal 9 3 3 4 2 2 2 2" xfId="42491" xr:uid="{32D7606D-31B7-43A5-AED1-508AAEA29F80}"/>
    <cellStyle name="Normal 9 3 3 4 2 2 3" xfId="33212" xr:uid="{CC5441F6-4258-454E-A92C-BAC84D788C10}"/>
    <cellStyle name="Normal 9 3 3 4 2 2 4" xfId="24764" xr:uid="{D9C1F4CA-8541-408B-B149-9DCE9D4B755B}"/>
    <cellStyle name="Normal 9 3 3 4 2 3" xfId="12099" xr:uid="{84B82BDA-1FE9-45B5-BD1D-1905B3CEC69D}"/>
    <cellStyle name="Normal 9 3 3 4 2 3 2" xfId="38274" xr:uid="{0C676258-B4D5-4610-A51A-1ABC7057F2C6}"/>
    <cellStyle name="Normal 9 3 3 4 2 4" xfId="28994" xr:uid="{E48E8674-9294-476A-AECF-3577150910E2}"/>
    <cellStyle name="Normal 9 3 3 4 2 5" xfId="20547" xr:uid="{D7451730-2A01-486F-8FF7-4E1C717340CF}"/>
    <cellStyle name="Normal 9 3 3 4 3" xfId="5722" xr:uid="{00000000-0005-0000-0000-000016200000}"/>
    <cellStyle name="Normal 9 3 3 4 3 2" xfId="14172" xr:uid="{F66C0148-5169-49BA-A8E9-23668A3DDE14}"/>
    <cellStyle name="Normal 9 3 3 4 3 2 2" xfId="40346" xr:uid="{BADA195B-D9EE-422C-8C2D-EAA6E69A7C3A}"/>
    <cellStyle name="Normal 9 3 3 4 3 3" xfId="31067" xr:uid="{FCB0E71C-3017-4FA2-8A0C-322AD2F10097}"/>
    <cellStyle name="Normal 9 3 3 4 3 4" xfId="22619" xr:uid="{2309CFB4-F5C4-4EC8-96B4-7BDBBB4CF327}"/>
    <cellStyle name="Normal 9 3 3 4 4" xfId="9954" xr:uid="{6CE75B64-48CD-46DD-A362-B8115F803B61}"/>
    <cellStyle name="Normal 9 3 3 4 4 2" xfId="36129" xr:uid="{90B9A9A3-2D85-4307-BDD0-F39B1C0ED3B6}"/>
    <cellStyle name="Normal 9 3 3 4 5" xfId="26849" xr:uid="{F4E0D5A2-2E38-45DC-810B-1511D1A2B934}"/>
    <cellStyle name="Normal 9 3 3 4 6" xfId="18402" xr:uid="{B997470B-939A-4D0E-B77A-1D63AC03DEE3}"/>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D92DF528-B4A0-4CB4-B6ED-F2697508C2F3}"/>
    <cellStyle name="Normal 9 3 3 5 2 2 2 2" xfId="42904" xr:uid="{C696BB6B-1A29-469D-B2CC-CEB4D4DB8687}"/>
    <cellStyle name="Normal 9 3 3 5 2 2 3" xfId="33625" xr:uid="{FFBEBCE3-4793-4FC0-8C95-E25E21385163}"/>
    <cellStyle name="Normal 9 3 3 5 2 2 4" xfId="25177" xr:uid="{88F818E5-4009-4A93-A3BF-6D36B54E03BB}"/>
    <cellStyle name="Normal 9 3 3 5 2 3" xfId="12512" xr:uid="{235DAA88-9C40-49BC-A990-CE22B8BC2ECC}"/>
    <cellStyle name="Normal 9 3 3 5 2 3 2" xfId="38687" xr:uid="{AC6851C5-3C05-4838-9D6F-CDA172110B46}"/>
    <cellStyle name="Normal 9 3 3 5 2 4" xfId="29407" xr:uid="{A485F5C4-10DA-4415-BE1B-60F25E194BE1}"/>
    <cellStyle name="Normal 9 3 3 5 2 5" xfId="20960" xr:uid="{EF7D221B-EFDE-4A9B-90F8-87E58FD56DAB}"/>
    <cellStyle name="Normal 9 3 3 5 3" xfId="6135" xr:uid="{00000000-0005-0000-0000-00001A200000}"/>
    <cellStyle name="Normal 9 3 3 5 3 2" xfId="14585" xr:uid="{FFD884ED-7044-427E-A66C-14F4D8E2BCFF}"/>
    <cellStyle name="Normal 9 3 3 5 3 2 2" xfId="40759" xr:uid="{E9C7416D-1299-4890-9481-7AE0E46AD4DF}"/>
    <cellStyle name="Normal 9 3 3 5 3 3" xfId="31480" xr:uid="{FF0AD0E2-6255-451C-8007-815106E4FF6B}"/>
    <cellStyle name="Normal 9 3 3 5 3 4" xfId="23032" xr:uid="{07CE29E3-B91B-4496-802B-4CE95116B544}"/>
    <cellStyle name="Normal 9 3 3 5 4" xfId="10367" xr:uid="{140F9D8C-2B0B-4FA7-A5C5-26BF1178CADE}"/>
    <cellStyle name="Normal 9 3 3 5 4 2" xfId="36542" xr:uid="{2327512D-7E8A-4F2E-99AA-DDFF84958BE1}"/>
    <cellStyle name="Normal 9 3 3 5 5" xfId="27262" xr:uid="{79FF298A-A007-4311-A247-58A21050AC59}"/>
    <cellStyle name="Normal 9 3 3 5 6" xfId="18815" xr:uid="{64587883-4631-4DD7-9F4E-6FE48EB88C08}"/>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FEA6A9BB-1FEA-4471-A6EE-FD876B64485E}"/>
    <cellStyle name="Normal 9 3 3 6 2 2 2 2" xfId="43317" xr:uid="{C9BF1D11-DA82-4382-9304-A5C71BCE19DF}"/>
    <cellStyle name="Normal 9 3 3 6 2 2 3" xfId="34038" xr:uid="{49865BF1-6558-40C3-A1E4-917267A2349C}"/>
    <cellStyle name="Normal 9 3 3 6 2 2 4" xfId="25590" xr:uid="{F3715AE9-3B1E-4A1C-8421-21A81B547FA4}"/>
    <cellStyle name="Normal 9 3 3 6 2 3" xfId="12925" xr:uid="{7CA7D06F-799F-48F0-8EDE-08D0D8941EE3}"/>
    <cellStyle name="Normal 9 3 3 6 2 3 2" xfId="39100" xr:uid="{44B3E5E3-37D4-4ED4-A114-1BB952A777C7}"/>
    <cellStyle name="Normal 9 3 3 6 2 4" xfId="29820" xr:uid="{EC97E043-034E-4EB4-81F9-1C737FA49C47}"/>
    <cellStyle name="Normal 9 3 3 6 2 5" xfId="21373" xr:uid="{B572E4A0-A05A-405D-82E4-71D47A29C330}"/>
    <cellStyle name="Normal 9 3 3 6 3" xfId="6548" xr:uid="{00000000-0005-0000-0000-00001E200000}"/>
    <cellStyle name="Normal 9 3 3 6 3 2" xfId="14998" xr:uid="{0403D55F-10C9-4042-A542-56F261A1D8FE}"/>
    <cellStyle name="Normal 9 3 3 6 3 2 2" xfId="41172" xr:uid="{D1112A4E-5FEA-41EE-A09E-135525158C79}"/>
    <cellStyle name="Normal 9 3 3 6 3 3" xfId="31893" xr:uid="{3A311C83-F89F-485C-9C4B-FB3F58D11F06}"/>
    <cellStyle name="Normal 9 3 3 6 3 4" xfId="23445" xr:uid="{B63165F0-6823-4332-9BC4-8D46A6583C3E}"/>
    <cellStyle name="Normal 9 3 3 6 4" xfId="10780" xr:uid="{C49C307C-10FC-4CDB-8329-CC0046A12E13}"/>
    <cellStyle name="Normal 9 3 3 6 4 2" xfId="36955" xr:uid="{9187D370-2169-415B-A346-2D938EE58DC3}"/>
    <cellStyle name="Normal 9 3 3 6 5" xfId="27675" xr:uid="{D4C0F070-AF7C-4CC5-8662-F803E445078F}"/>
    <cellStyle name="Normal 9 3 3 6 6" xfId="19228" xr:uid="{ED15EDC8-4494-425B-B00A-9ECE20874042}"/>
    <cellStyle name="Normal 9 3 3 7" xfId="2678" xr:uid="{00000000-0005-0000-0000-00001F200000}"/>
    <cellStyle name="Normal 9 3 3 7 2" xfId="6961" xr:uid="{00000000-0005-0000-0000-000020200000}"/>
    <cellStyle name="Normal 9 3 3 7 2 2" xfId="15411" xr:uid="{4B12B101-674B-44E4-BDD8-B71CCC2A467A}"/>
    <cellStyle name="Normal 9 3 3 7 2 2 2" xfId="41585" xr:uid="{335B5CD2-0207-4A7B-BE1D-9FD163DBC914}"/>
    <cellStyle name="Normal 9 3 3 7 2 3" xfId="32306" xr:uid="{4A77302C-EDFD-47C8-B35A-BAADA2B480D0}"/>
    <cellStyle name="Normal 9 3 3 7 2 4" xfId="23858" xr:uid="{4759EFC3-332C-46C8-B204-D6CC3502011B}"/>
    <cellStyle name="Normal 9 3 3 7 3" xfId="11193" xr:uid="{892EEFC4-7DC9-49A6-A9C9-2CF584F20614}"/>
    <cellStyle name="Normal 9 3 3 7 3 2" xfId="37368" xr:uid="{368BEA39-05AD-4762-8A05-962365C484F9}"/>
    <cellStyle name="Normal 9 3 3 7 4" xfId="28088" xr:uid="{197510CB-0DC0-49E4-ACF9-5D73AB69E378}"/>
    <cellStyle name="Normal 9 3 3 7 5" xfId="19641" xr:uid="{3FA25794-7AB7-4733-9E36-51FDDD536513}"/>
    <cellStyle name="Normal 9 3 3 8" xfId="4896" xr:uid="{00000000-0005-0000-0000-000021200000}"/>
    <cellStyle name="Normal 9 3 3 8 2" xfId="13346" xr:uid="{626DC7A0-241B-4767-8E33-52AD1C48F635}"/>
    <cellStyle name="Normal 9 3 3 8 2 2" xfId="39520" xr:uid="{B99118E6-177B-43F5-98D9-56BE5D6351D3}"/>
    <cellStyle name="Normal 9 3 3 8 3" xfId="30241" xr:uid="{4645A811-D48C-4A4D-9B0C-1A282D4D5403}"/>
    <cellStyle name="Normal 9 3 3 8 4" xfId="21793" xr:uid="{EA47D01E-C327-4B9A-9F48-59298C2ECCEF}"/>
    <cellStyle name="Normal 9 3 3 9" xfId="9128" xr:uid="{A7340B27-7E09-4357-ACA0-6AC86C5C2D6D}"/>
    <cellStyle name="Normal 9 3 3 9 2" xfId="35303" xr:uid="{FB79FDA5-5547-45F9-87DB-B50CDF3DCBA9}"/>
    <cellStyle name="Normal 9 3 4" xfId="534" xr:uid="{00000000-0005-0000-0000-000022200000}"/>
    <cellStyle name="Normal 9 3 4 10" xfId="26025" xr:uid="{B9BC133E-089B-4F50-B2CE-10CD7B1EA129}"/>
    <cellStyle name="Normal 9 3 4 11" xfId="17578" xr:uid="{6399439C-0094-407C-B437-2321139C0AF1}"/>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0CE1E822-CD16-43E6-A834-3756079EA960}"/>
    <cellStyle name="Normal 9 3 4 2 2 2 2 2" xfId="42080" xr:uid="{68426FBB-75EF-4DFA-ADFE-411FE882718A}"/>
    <cellStyle name="Normal 9 3 4 2 2 2 3" xfId="32801" xr:uid="{5FE4498C-5386-41B0-B3CC-42B8E072D3C9}"/>
    <cellStyle name="Normal 9 3 4 2 2 2 4" xfId="24353" xr:uid="{F801B0F0-E8CA-4ECF-8599-70A2B12594AA}"/>
    <cellStyle name="Normal 9 3 4 2 2 3" xfId="11688" xr:uid="{E97DF383-9AC5-4CC1-BF37-FD2361A0E76D}"/>
    <cellStyle name="Normal 9 3 4 2 2 3 2" xfId="37863" xr:uid="{34DC08DF-E6E7-4AB0-8C12-DF24FAFCB6B0}"/>
    <cellStyle name="Normal 9 3 4 2 2 4" xfId="28583" xr:uid="{141F739B-3C76-40BF-9B83-CFCF24844C01}"/>
    <cellStyle name="Normal 9 3 4 2 2 5" xfId="20136" xr:uid="{1644B973-D901-4B83-82D0-DC8F8644344E}"/>
    <cellStyle name="Normal 9 3 4 2 3" xfId="5311" xr:uid="{00000000-0005-0000-0000-000026200000}"/>
    <cellStyle name="Normal 9 3 4 2 3 2" xfId="13761" xr:uid="{D8951448-5403-44B6-8928-9055A899F490}"/>
    <cellStyle name="Normal 9 3 4 2 3 2 2" xfId="39935" xr:uid="{2D3B864D-313F-4AEA-B900-3C930ADDFC5A}"/>
    <cellStyle name="Normal 9 3 4 2 3 3" xfId="30656" xr:uid="{F34C690B-55F6-4431-8004-45221CD3B645}"/>
    <cellStyle name="Normal 9 3 4 2 3 4" xfId="22208" xr:uid="{6D521294-BB22-4B80-892A-A6BF4040970E}"/>
    <cellStyle name="Normal 9 3 4 2 4" xfId="9543" xr:uid="{777C7A12-DBA1-4718-BD70-CDF2F8EBC299}"/>
    <cellStyle name="Normal 9 3 4 2 4 2" xfId="35718" xr:uid="{CC809DD7-3C87-45D1-B851-BE2F7A27ADCD}"/>
    <cellStyle name="Normal 9 3 4 2 5" xfId="34890" xr:uid="{665B32F1-DCBB-41B2-A975-594EF80F4B68}"/>
    <cellStyle name="Normal 9 3 4 2 6" xfId="26438" xr:uid="{043D2D90-8CA8-4C92-B1C9-CC5D348EB35D}"/>
    <cellStyle name="Normal 9 3 4 2 7" xfId="17991" xr:uid="{60EE2478-3226-494A-AC29-39C14C62BC5A}"/>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7962B426-2140-4481-8483-02ECA7C248B2}"/>
    <cellStyle name="Normal 9 3 4 3 2 2 2 2" xfId="42493" xr:uid="{4D06EDC2-663E-4BB2-96A1-79945A2850BE}"/>
    <cellStyle name="Normal 9 3 4 3 2 2 3" xfId="33214" xr:uid="{96A4D82D-94F0-42A4-8A39-3EBCEA8F4AE5}"/>
    <cellStyle name="Normal 9 3 4 3 2 2 4" xfId="24766" xr:uid="{C15D0BC1-DDF6-47AD-B4B0-5A9813BCBFC9}"/>
    <cellStyle name="Normal 9 3 4 3 2 3" xfId="12101" xr:uid="{85567C78-E8F9-43E5-A77A-A5085770ACBC}"/>
    <cellStyle name="Normal 9 3 4 3 2 3 2" xfId="38276" xr:uid="{120194E2-C2F0-4F94-B30D-9ACFB87C4B1C}"/>
    <cellStyle name="Normal 9 3 4 3 2 4" xfId="28996" xr:uid="{FEDB40F1-CE14-4614-AD4C-2902F058DAD9}"/>
    <cellStyle name="Normal 9 3 4 3 2 5" xfId="20549" xr:uid="{485AC7B1-991A-4813-AE22-FD7FCA5FDEF8}"/>
    <cellStyle name="Normal 9 3 4 3 3" xfId="5724" xr:uid="{00000000-0005-0000-0000-00002A200000}"/>
    <cellStyle name="Normal 9 3 4 3 3 2" xfId="14174" xr:uid="{ABFFB60B-7DAE-4A78-8844-81EB6A5E3B76}"/>
    <cellStyle name="Normal 9 3 4 3 3 2 2" xfId="40348" xr:uid="{8BB80E44-4B5E-4DD9-9DDF-503A2942647C}"/>
    <cellStyle name="Normal 9 3 4 3 3 3" xfId="31069" xr:uid="{8CBFE686-8D25-4321-9384-74DEA409BDE9}"/>
    <cellStyle name="Normal 9 3 4 3 3 4" xfId="22621" xr:uid="{3321FA09-EC84-4D27-BBD9-3E51C624BF00}"/>
    <cellStyle name="Normal 9 3 4 3 4" xfId="9956" xr:uid="{B92F471A-95BA-46AE-B002-739B1702CDA0}"/>
    <cellStyle name="Normal 9 3 4 3 4 2" xfId="36131" xr:uid="{64F084EE-6D1D-4E26-82E2-340CC449DB46}"/>
    <cellStyle name="Normal 9 3 4 3 5" xfId="26851" xr:uid="{4089B443-B1E6-4356-A486-75573A22E7CC}"/>
    <cellStyle name="Normal 9 3 4 3 6" xfId="18404" xr:uid="{D3F1FA0E-36F3-4719-B8EC-1AC99FA1B74E}"/>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20FBA6F6-1321-4E92-8DBE-40B6355F9548}"/>
    <cellStyle name="Normal 9 3 4 4 2 2 2 2" xfId="42906" xr:uid="{8AA83015-392A-40D3-B015-6E7ADF9A43C7}"/>
    <cellStyle name="Normal 9 3 4 4 2 2 3" xfId="33627" xr:uid="{8554CB9F-B195-4C78-BD84-980EBFA243BD}"/>
    <cellStyle name="Normal 9 3 4 4 2 2 4" xfId="25179" xr:uid="{C794344C-D4A8-4C8A-85F4-CBBAA92739D4}"/>
    <cellStyle name="Normal 9 3 4 4 2 3" xfId="12514" xr:uid="{DC0D030D-2AB3-407F-9417-6F9F478F5C36}"/>
    <cellStyle name="Normal 9 3 4 4 2 3 2" xfId="38689" xr:uid="{16CF38B0-0EFD-4258-A370-DAA290DB7745}"/>
    <cellStyle name="Normal 9 3 4 4 2 4" xfId="29409" xr:uid="{B6D49CCD-E76C-4213-B3AC-007817B1BB79}"/>
    <cellStyle name="Normal 9 3 4 4 2 5" xfId="20962" xr:uid="{545C3F52-EA84-4CFD-97F1-7125BFCDCE68}"/>
    <cellStyle name="Normal 9 3 4 4 3" xfId="6137" xr:uid="{00000000-0005-0000-0000-00002E200000}"/>
    <cellStyle name="Normal 9 3 4 4 3 2" xfId="14587" xr:uid="{50608BD7-A9E3-4BB4-8DB9-343BC66132C3}"/>
    <cellStyle name="Normal 9 3 4 4 3 2 2" xfId="40761" xr:uid="{8C17E057-C245-4EA8-8308-15F4D2EC16CF}"/>
    <cellStyle name="Normal 9 3 4 4 3 3" xfId="31482" xr:uid="{80E7CEB1-EEC6-4E56-BF4D-4F826E12EAEC}"/>
    <cellStyle name="Normal 9 3 4 4 3 4" xfId="23034" xr:uid="{95E36C22-20CE-4E74-94AA-D3608226A88A}"/>
    <cellStyle name="Normal 9 3 4 4 4" xfId="10369" xr:uid="{260B4837-B257-4CD4-963C-A7D13EAC2C7E}"/>
    <cellStyle name="Normal 9 3 4 4 4 2" xfId="36544" xr:uid="{A180D19A-8CFE-4C7A-A46F-DCEBEDA43035}"/>
    <cellStyle name="Normal 9 3 4 4 5" xfId="27264" xr:uid="{1690D23D-877E-46E2-A301-12B70AED8A3B}"/>
    <cellStyle name="Normal 9 3 4 4 6" xfId="18817" xr:uid="{306DE19F-BFE3-40F9-84F7-C284757E8815}"/>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E62BDB72-0937-4EB5-8712-8A7C5B2DD3DC}"/>
    <cellStyle name="Normal 9 3 4 5 2 2 2 2" xfId="43319" xr:uid="{BD3F7822-96C7-438A-8138-92DF76ADD0A3}"/>
    <cellStyle name="Normal 9 3 4 5 2 2 3" xfId="34040" xr:uid="{60C037A6-A88B-44FF-97A9-210EA535E15E}"/>
    <cellStyle name="Normal 9 3 4 5 2 2 4" xfId="25592" xr:uid="{715CB9F9-86BA-4521-B9A3-87419DEBBAB4}"/>
    <cellStyle name="Normal 9 3 4 5 2 3" xfId="12927" xr:uid="{71190C72-CE7D-45B1-9B56-8975B065B7D2}"/>
    <cellStyle name="Normal 9 3 4 5 2 3 2" xfId="39102" xr:uid="{44151F6A-7A67-4180-9970-0DBEE0D62575}"/>
    <cellStyle name="Normal 9 3 4 5 2 4" xfId="29822" xr:uid="{B846F0B5-46A6-4A3D-BC22-9277A8A7BEBC}"/>
    <cellStyle name="Normal 9 3 4 5 2 5" xfId="21375" xr:uid="{8EB7688E-ED2F-459F-88CE-369910ED0BD9}"/>
    <cellStyle name="Normal 9 3 4 5 3" xfId="6550" xr:uid="{00000000-0005-0000-0000-000032200000}"/>
    <cellStyle name="Normal 9 3 4 5 3 2" xfId="15000" xr:uid="{3CE4D777-0849-46DA-9A0D-C22F7EBED34A}"/>
    <cellStyle name="Normal 9 3 4 5 3 2 2" xfId="41174" xr:uid="{E8D17D92-4D88-4FF2-958A-7408429011CC}"/>
    <cellStyle name="Normal 9 3 4 5 3 3" xfId="31895" xr:uid="{34C0F8FF-1E92-48D2-8267-DDA66C0CC0A8}"/>
    <cellStyle name="Normal 9 3 4 5 3 4" xfId="23447" xr:uid="{8AB66A1D-6568-4F87-B079-7BF2BEA5FBC2}"/>
    <cellStyle name="Normal 9 3 4 5 4" xfId="10782" xr:uid="{62BA16DF-2352-45F6-BAF9-1FBB0D8AB93A}"/>
    <cellStyle name="Normal 9 3 4 5 4 2" xfId="36957" xr:uid="{23AF8135-DDB3-4D9A-BF27-2349055597B1}"/>
    <cellStyle name="Normal 9 3 4 5 5" xfId="27677" xr:uid="{70CBB094-BC2E-4232-BBD0-DFB9AADFC8A4}"/>
    <cellStyle name="Normal 9 3 4 5 6" xfId="19230" xr:uid="{F9D6E8FA-DCE6-47DD-A254-8FEC9D951DEC}"/>
    <cellStyle name="Normal 9 3 4 6" xfId="2680" xr:uid="{00000000-0005-0000-0000-000033200000}"/>
    <cellStyle name="Normal 9 3 4 6 2" xfId="6963" xr:uid="{00000000-0005-0000-0000-000034200000}"/>
    <cellStyle name="Normal 9 3 4 6 2 2" xfId="15413" xr:uid="{3FBCB849-4197-4237-9F88-A4652B47041A}"/>
    <cellStyle name="Normal 9 3 4 6 2 2 2" xfId="41587" xr:uid="{F9360BE4-298A-46D1-ACFC-A86BC1B3EEC3}"/>
    <cellStyle name="Normal 9 3 4 6 2 3" xfId="32308" xr:uid="{167D8B36-ACC3-4C72-A13A-C2FABB31C58C}"/>
    <cellStyle name="Normal 9 3 4 6 2 4" xfId="23860" xr:uid="{BD079928-5E71-4690-B15B-39ADE40F1CCE}"/>
    <cellStyle name="Normal 9 3 4 6 3" xfId="11195" xr:uid="{6F4B3914-4246-44B2-A95D-2D7C46CF0541}"/>
    <cellStyle name="Normal 9 3 4 6 3 2" xfId="37370" xr:uid="{C1430FA7-97ED-441B-AA0A-C44FE06B608F}"/>
    <cellStyle name="Normal 9 3 4 6 4" xfId="28090" xr:uid="{80CD4A75-4E73-417E-97C2-16E278A0D492}"/>
    <cellStyle name="Normal 9 3 4 6 5" xfId="19643" xr:uid="{614C095C-4F5B-4419-81EA-E04465F6D138}"/>
    <cellStyle name="Normal 9 3 4 7" xfId="4898" xr:uid="{00000000-0005-0000-0000-000035200000}"/>
    <cellStyle name="Normal 9 3 4 7 2" xfId="13348" xr:uid="{40D92B19-44AF-4732-AE4A-19A95012C4DF}"/>
    <cellStyle name="Normal 9 3 4 7 2 2" xfId="39522" xr:uid="{4E980552-DC7A-4BF6-9675-BB5EAC892F2B}"/>
    <cellStyle name="Normal 9 3 4 7 3" xfId="30243" xr:uid="{A0369939-BFD1-4D4A-8991-8F18018105EB}"/>
    <cellStyle name="Normal 9 3 4 7 4" xfId="21795" xr:uid="{5DD99595-A477-4568-9B92-3C54ABBCEBF0}"/>
    <cellStyle name="Normal 9 3 4 8" xfId="9130" xr:uid="{E792F67D-E625-42E6-BC3F-FC07FF096F04}"/>
    <cellStyle name="Normal 9 3 4 8 2" xfId="35305" xr:uid="{E05FA303-98D4-4ACF-8F44-127D67EF85A3}"/>
    <cellStyle name="Normal 9 3 4 9" xfId="34472" xr:uid="{B1E803DF-F201-4917-A7B2-B674B310BF90}"/>
    <cellStyle name="Normal 9 3 5" xfId="994" xr:uid="{00000000-0005-0000-0000-000036200000}"/>
    <cellStyle name="Normal 9 3 5 2" xfId="3227" xr:uid="{00000000-0005-0000-0000-000037200000}"/>
    <cellStyle name="Normal 9 3 5 2 2" xfId="7449" xr:uid="{00000000-0005-0000-0000-000038200000}"/>
    <cellStyle name="Normal 9 3 5 2 2 2" xfId="15899" xr:uid="{74B5F104-4B29-4F23-8A32-05B33B3E9536}"/>
    <cellStyle name="Normal 9 3 5 2 2 2 2" xfId="42073" xr:uid="{67217C22-ABC1-4406-AC5A-D88B001251C3}"/>
    <cellStyle name="Normal 9 3 5 2 2 3" xfId="32794" xr:uid="{4CBB1075-FA02-4121-BBA9-6C12CDE8D891}"/>
    <cellStyle name="Normal 9 3 5 2 2 4" xfId="24346" xr:uid="{2556C7EF-2375-4191-89F4-6B1B85989B54}"/>
    <cellStyle name="Normal 9 3 5 2 3" xfId="11681" xr:uid="{34C29903-82D3-408F-99B3-9BE5775FF361}"/>
    <cellStyle name="Normal 9 3 5 2 3 2" xfId="37856" xr:uid="{A2EE9CC5-00A8-4ABC-8F23-42CAC8055E1E}"/>
    <cellStyle name="Normal 9 3 5 2 4" xfId="28576" xr:uid="{796F231C-66E6-4105-98A8-044C7C72092C}"/>
    <cellStyle name="Normal 9 3 5 2 5" xfId="20129" xr:uid="{C7B914FC-7A3D-4AEF-98AC-3B5D60BAB627}"/>
    <cellStyle name="Normal 9 3 5 3" xfId="5304" xr:uid="{00000000-0005-0000-0000-000039200000}"/>
    <cellStyle name="Normal 9 3 5 3 2" xfId="13754" xr:uid="{CCEEB497-A10C-4CF0-A8D9-BF8FFA7A8009}"/>
    <cellStyle name="Normal 9 3 5 3 2 2" xfId="39928" xr:uid="{EA24B98C-2FF5-4231-91D6-810855D3C72A}"/>
    <cellStyle name="Normal 9 3 5 3 3" xfId="30649" xr:uid="{F9BD3F95-0C2E-4097-AFAC-6220DBCD8AB2}"/>
    <cellStyle name="Normal 9 3 5 3 4" xfId="22201" xr:uid="{06F8CE75-B9D0-4F98-AA24-FF4808061860}"/>
    <cellStyle name="Normal 9 3 5 4" xfId="9536" xr:uid="{D88DFE30-3B06-449C-B717-46040725D1D4}"/>
    <cellStyle name="Normal 9 3 5 4 2" xfId="35711" xr:uid="{DB9C9CA1-8B87-44FF-9E7E-A134E897E32D}"/>
    <cellStyle name="Normal 9 3 5 5" xfId="34883" xr:uid="{76ED716E-3254-47EE-92A3-250B4050B822}"/>
    <cellStyle name="Normal 9 3 5 6" xfId="26431" xr:uid="{BFE50820-084D-4E71-A5CB-7F2C2A54AEA8}"/>
    <cellStyle name="Normal 9 3 5 7" xfId="17984" xr:uid="{2D5611DA-4089-4D91-91BD-7E7132562A82}"/>
    <cellStyle name="Normal 9 3 6" xfId="1410" xr:uid="{00000000-0005-0000-0000-00003A200000}"/>
    <cellStyle name="Normal 9 3 6 2" xfId="3640" xr:uid="{00000000-0005-0000-0000-00003B200000}"/>
    <cellStyle name="Normal 9 3 6 2 2" xfId="7862" xr:uid="{00000000-0005-0000-0000-00003C200000}"/>
    <cellStyle name="Normal 9 3 6 2 2 2" xfId="16312" xr:uid="{7A2AABA7-6BB2-4430-ACC4-ADEAB316038C}"/>
    <cellStyle name="Normal 9 3 6 2 2 2 2" xfId="42486" xr:uid="{88086DA7-3161-4292-8B7F-A7E719B62364}"/>
    <cellStyle name="Normal 9 3 6 2 2 3" xfId="33207" xr:uid="{3A3CB655-F850-46F1-9914-F74B09F9B444}"/>
    <cellStyle name="Normal 9 3 6 2 2 4" xfId="24759" xr:uid="{1143EA44-EBF7-4FDA-B62A-B7885909C850}"/>
    <cellStyle name="Normal 9 3 6 2 3" xfId="12094" xr:uid="{156FED69-E3DA-4189-ADB0-43C5A31D80AF}"/>
    <cellStyle name="Normal 9 3 6 2 3 2" xfId="38269" xr:uid="{0F356427-1F37-4B94-BDD5-22E8A6362556}"/>
    <cellStyle name="Normal 9 3 6 2 4" xfId="28989" xr:uid="{577C7983-509D-4522-8620-AA06B3E608E6}"/>
    <cellStyle name="Normal 9 3 6 2 5" xfId="20542" xr:uid="{613D2181-E8A3-4A29-8AFC-920A7C5B655E}"/>
    <cellStyle name="Normal 9 3 6 3" xfId="5717" xr:uid="{00000000-0005-0000-0000-00003D200000}"/>
    <cellStyle name="Normal 9 3 6 3 2" xfId="14167" xr:uid="{3395F293-1355-4214-8BF8-8238F56D19EE}"/>
    <cellStyle name="Normal 9 3 6 3 2 2" xfId="40341" xr:uid="{BD566D93-DC51-4136-B5B6-1900C9DB6EC0}"/>
    <cellStyle name="Normal 9 3 6 3 3" xfId="31062" xr:uid="{595539F0-B0A1-4E20-8BB6-7C9FD7A602DE}"/>
    <cellStyle name="Normal 9 3 6 3 4" xfId="22614" xr:uid="{FE5E33C3-E8F5-4CCF-8AFC-FBADEEFFA5EF}"/>
    <cellStyle name="Normal 9 3 6 4" xfId="9949" xr:uid="{52F1BE24-6EE6-45D7-8103-1FAE6C5F8EC5}"/>
    <cellStyle name="Normal 9 3 6 4 2" xfId="36124" xr:uid="{A2719CD1-9CBF-4484-9487-780CFD5257CA}"/>
    <cellStyle name="Normal 9 3 6 5" xfId="26844" xr:uid="{75B7B958-E079-4702-A68B-A15D4E9012F3}"/>
    <cellStyle name="Normal 9 3 6 6" xfId="18397" xr:uid="{A13B5C5E-CE47-4F08-9341-49431FE73CC5}"/>
    <cellStyle name="Normal 9 3 7" xfId="1823" xr:uid="{00000000-0005-0000-0000-00003E200000}"/>
    <cellStyle name="Normal 9 3 7 2" xfId="4053" xr:uid="{00000000-0005-0000-0000-00003F200000}"/>
    <cellStyle name="Normal 9 3 7 2 2" xfId="8275" xr:uid="{00000000-0005-0000-0000-000040200000}"/>
    <cellStyle name="Normal 9 3 7 2 2 2" xfId="16725" xr:uid="{A80F2FF3-7943-4C74-A28A-41FFED74EA7A}"/>
    <cellStyle name="Normal 9 3 7 2 2 2 2" xfId="42899" xr:uid="{718BBF32-439C-4DC1-85F1-8481218BB197}"/>
    <cellStyle name="Normal 9 3 7 2 2 3" xfId="33620" xr:uid="{526D74F2-BE6D-484F-880F-94F0142990E2}"/>
    <cellStyle name="Normal 9 3 7 2 2 4" xfId="25172" xr:uid="{3A4E2472-85F2-4061-887C-516AD4A90E5B}"/>
    <cellStyle name="Normal 9 3 7 2 3" xfId="12507" xr:uid="{53D54880-7C7D-4F84-A678-8DD9CC93F126}"/>
    <cellStyle name="Normal 9 3 7 2 3 2" xfId="38682" xr:uid="{5094AB8A-B8C7-4BCE-8106-3E48596B9F0E}"/>
    <cellStyle name="Normal 9 3 7 2 4" xfId="29402" xr:uid="{721C022B-9A2B-4CD7-AE32-AEB2A3E7BC1E}"/>
    <cellStyle name="Normal 9 3 7 2 5" xfId="20955" xr:uid="{7673F5DE-AA68-4F5D-AC4A-0007AC7DFDD3}"/>
    <cellStyle name="Normal 9 3 7 3" xfId="6130" xr:uid="{00000000-0005-0000-0000-000041200000}"/>
    <cellStyle name="Normal 9 3 7 3 2" xfId="14580" xr:uid="{8E124161-090A-4B86-A0D1-E60E83D838E3}"/>
    <cellStyle name="Normal 9 3 7 3 2 2" xfId="40754" xr:uid="{52AA57EB-7C97-4E60-953E-F9E42AA1B087}"/>
    <cellStyle name="Normal 9 3 7 3 3" xfId="31475" xr:uid="{E198021C-0982-40DE-BB98-411ED6EE60E3}"/>
    <cellStyle name="Normal 9 3 7 3 4" xfId="23027" xr:uid="{6C8330ED-0C49-467E-BA6F-1C4B86056ACD}"/>
    <cellStyle name="Normal 9 3 7 4" xfId="10362" xr:uid="{0D9D49F6-B384-4608-92B4-F2492E316A14}"/>
    <cellStyle name="Normal 9 3 7 4 2" xfId="36537" xr:uid="{F067AF35-5384-4271-A2BE-5B58C11F2677}"/>
    <cellStyle name="Normal 9 3 7 5" xfId="27257" xr:uid="{F04EB36C-1A8A-4289-AAAD-9E9ABA04D55D}"/>
    <cellStyle name="Normal 9 3 7 6" xfId="18810" xr:uid="{B7F753B9-C45E-46C0-9C27-E535079D9265}"/>
    <cellStyle name="Normal 9 3 8" xfId="2237" xr:uid="{00000000-0005-0000-0000-000042200000}"/>
    <cellStyle name="Normal 9 3 8 2" xfId="4466" xr:uid="{00000000-0005-0000-0000-000043200000}"/>
    <cellStyle name="Normal 9 3 8 2 2" xfId="8688" xr:uid="{00000000-0005-0000-0000-000044200000}"/>
    <cellStyle name="Normal 9 3 8 2 2 2" xfId="17138" xr:uid="{27A20D30-02FA-44DA-BE9E-3E8D011D887F}"/>
    <cellStyle name="Normal 9 3 8 2 2 2 2" xfId="43312" xr:uid="{A929647E-06BE-4196-BF3E-E95AAAE429F0}"/>
    <cellStyle name="Normal 9 3 8 2 2 3" xfId="34033" xr:uid="{752B2E5C-57BD-40D6-870B-5BFF7EA922AD}"/>
    <cellStyle name="Normal 9 3 8 2 2 4" xfId="25585" xr:uid="{873E7C29-1120-4242-ACAC-11A0041AD14F}"/>
    <cellStyle name="Normal 9 3 8 2 3" xfId="12920" xr:uid="{9A95B266-84CF-4577-B239-8E1930D7AB82}"/>
    <cellStyle name="Normal 9 3 8 2 3 2" xfId="39095" xr:uid="{880B974C-0D0E-46F6-BC58-17E1D2D1F589}"/>
    <cellStyle name="Normal 9 3 8 2 4" xfId="29815" xr:uid="{B6AD4D0C-A031-433A-B65B-36FD30097EE5}"/>
    <cellStyle name="Normal 9 3 8 2 5" xfId="21368" xr:uid="{4B54B707-45FC-4466-9C25-7C08DD7E4397}"/>
    <cellStyle name="Normal 9 3 8 3" xfId="6543" xr:uid="{00000000-0005-0000-0000-000045200000}"/>
    <cellStyle name="Normal 9 3 8 3 2" xfId="14993" xr:uid="{DB190A2B-C030-4014-90E3-4E3A7F6718E7}"/>
    <cellStyle name="Normal 9 3 8 3 2 2" xfId="41167" xr:uid="{BAD8AA7E-0E0B-4958-AA7A-61149B05F2AF}"/>
    <cellStyle name="Normal 9 3 8 3 3" xfId="31888" xr:uid="{AB5074C4-560D-45B7-A367-1705074DF06E}"/>
    <cellStyle name="Normal 9 3 8 3 4" xfId="23440" xr:uid="{D6033262-7784-4A31-864F-474A0E19037A}"/>
    <cellStyle name="Normal 9 3 8 4" xfId="10775" xr:uid="{3911EA0D-AAC5-4098-9703-77A0A91186E9}"/>
    <cellStyle name="Normal 9 3 8 4 2" xfId="36950" xr:uid="{0690B046-8B90-4D7F-9F11-C13D1D9EF0C7}"/>
    <cellStyle name="Normal 9 3 8 5" xfId="27670" xr:uid="{33F8276B-6939-41B1-9A75-FEB5A4067257}"/>
    <cellStyle name="Normal 9 3 8 6" xfId="19223" xr:uid="{157528A1-EA76-4532-921F-AC5AF07A4CF7}"/>
    <cellStyle name="Normal 9 3 9" xfId="2673" xr:uid="{00000000-0005-0000-0000-000046200000}"/>
    <cellStyle name="Normal 9 3 9 2" xfId="6956" xr:uid="{00000000-0005-0000-0000-000047200000}"/>
    <cellStyle name="Normal 9 3 9 2 2" xfId="15406" xr:uid="{F8094EB1-CC52-470E-B999-E1088D131B72}"/>
    <cellStyle name="Normal 9 3 9 2 2 2" xfId="41580" xr:uid="{CAD0CA10-CF8D-4689-B195-E488470B7B11}"/>
    <cellStyle name="Normal 9 3 9 2 3" xfId="32301" xr:uid="{A5C7B91D-2508-4101-BC7E-CC97E1AF7116}"/>
    <cellStyle name="Normal 9 3 9 2 4" xfId="23853" xr:uid="{771E9569-F633-4646-B3E6-851A15AEFE35}"/>
    <cellStyle name="Normal 9 3 9 3" xfId="11188" xr:uid="{AA47574E-5AC3-4E04-B670-3538A56114B7}"/>
    <cellStyle name="Normal 9 3 9 3 2" xfId="37363" xr:uid="{76DD9121-7BAB-4477-B80A-246EE435911D}"/>
    <cellStyle name="Normal 9 3 9 4" xfId="28083" xr:uid="{052976B0-3A68-4811-89AD-D95B4568523C}"/>
    <cellStyle name="Normal 9 3 9 5" xfId="19636" xr:uid="{68F187F9-9F65-4D45-B285-499F38338C65}"/>
    <cellStyle name="Normal 9 4" xfId="535" xr:uid="{00000000-0005-0000-0000-000048200000}"/>
    <cellStyle name="Normal 9 4 2" xfId="1002" xr:uid="{00000000-0005-0000-0000-000049200000}"/>
    <cellStyle name="Normal 9 5" xfId="536" xr:uid="{00000000-0005-0000-0000-00004A200000}"/>
    <cellStyle name="Normal 9 5 10" xfId="34473" xr:uid="{68C76A53-82FA-46AE-BDDE-06F87DF85610}"/>
    <cellStyle name="Normal 9 5 11" xfId="26026" xr:uid="{6F8C9966-3642-4A72-864D-90ECFB285FC2}"/>
    <cellStyle name="Normal 9 5 12" xfId="17579" xr:uid="{6FFB400B-46D3-4AA8-A555-BE373B3C04F1}"/>
    <cellStyle name="Normal 9 5 2" xfId="537" xr:uid="{00000000-0005-0000-0000-00004B200000}"/>
    <cellStyle name="Normal 9 5 2 10" xfId="26027" xr:uid="{BB2A0F4D-EB1E-48AA-B1ED-F476E9D95FDE}"/>
    <cellStyle name="Normal 9 5 2 11" xfId="17580" xr:uid="{0BE49284-1439-4E14-8177-FE6A569D988D}"/>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252BDB86-B719-4AC3-AF0D-793AD64D0AEE}"/>
    <cellStyle name="Normal 9 5 2 2 2 2 2 2" xfId="42082" xr:uid="{A5585A44-0D67-48B0-B58D-C18F49BCBA5A}"/>
    <cellStyle name="Normal 9 5 2 2 2 2 3" xfId="32803" xr:uid="{12717827-7AEA-4C69-83EE-E41542D6C031}"/>
    <cellStyle name="Normal 9 5 2 2 2 2 4" xfId="24355" xr:uid="{A47BD344-9130-4ED0-8C34-27E95D64CEC7}"/>
    <cellStyle name="Normal 9 5 2 2 2 3" xfId="11690" xr:uid="{516CF043-9C50-4E5C-A78C-72E06026372F}"/>
    <cellStyle name="Normal 9 5 2 2 2 3 2" xfId="37865" xr:uid="{0832DAF5-5520-4FD1-A5CB-5D830E4FC101}"/>
    <cellStyle name="Normal 9 5 2 2 2 4" xfId="28585" xr:uid="{E2B1A0E4-CF5E-498A-99F4-56DD22FE7D87}"/>
    <cellStyle name="Normal 9 5 2 2 2 5" xfId="20138" xr:uid="{5EB6D356-B6D0-4F25-9041-81154E0E6A65}"/>
    <cellStyle name="Normal 9 5 2 2 3" xfId="5313" xr:uid="{00000000-0005-0000-0000-00004F200000}"/>
    <cellStyle name="Normal 9 5 2 2 3 2" xfId="13763" xr:uid="{A1A554E9-4850-4C8F-870A-994B5EF656DB}"/>
    <cellStyle name="Normal 9 5 2 2 3 2 2" xfId="39937" xr:uid="{E5D303F5-0CDB-4BE3-9C6D-F07F3CB734CE}"/>
    <cellStyle name="Normal 9 5 2 2 3 3" xfId="30658" xr:uid="{6809BAD1-F4F8-4FC0-8B7D-D5216E13A0C0}"/>
    <cellStyle name="Normal 9 5 2 2 3 4" xfId="22210" xr:uid="{15B6D422-807F-4590-9F39-5489D416D8ED}"/>
    <cellStyle name="Normal 9 5 2 2 4" xfId="9545" xr:uid="{945F9453-C09D-400B-A545-A7A1CEA75B8F}"/>
    <cellStyle name="Normal 9 5 2 2 4 2" xfId="35720" xr:uid="{F29DF03E-42B4-4924-A4E0-3C98BCE9A042}"/>
    <cellStyle name="Normal 9 5 2 2 5" xfId="34892" xr:uid="{E7514AD4-774A-4E2F-A671-EF45A0D0EB63}"/>
    <cellStyle name="Normal 9 5 2 2 6" xfId="26440" xr:uid="{36E25E8E-85EA-4A9A-B568-6777EA462F8C}"/>
    <cellStyle name="Normal 9 5 2 2 7" xfId="17993" xr:uid="{1066D654-518A-48FE-97C5-8E046234AFF2}"/>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36B57118-72F2-4171-9395-1C309DEE82AF}"/>
    <cellStyle name="Normal 9 5 2 3 2 2 2 2" xfId="42495" xr:uid="{BEF8B6D5-916D-485A-ABD7-18A9120EDAC9}"/>
    <cellStyle name="Normal 9 5 2 3 2 2 3" xfId="33216" xr:uid="{651B76D7-BC7C-4A97-8A84-92B2747179A0}"/>
    <cellStyle name="Normal 9 5 2 3 2 2 4" xfId="24768" xr:uid="{F6487F03-E2C5-4FC6-A0A0-0DCF2D13AEE1}"/>
    <cellStyle name="Normal 9 5 2 3 2 3" xfId="12103" xr:uid="{6BBA914C-2090-4F8D-AA86-26FDD26E623B}"/>
    <cellStyle name="Normal 9 5 2 3 2 3 2" xfId="38278" xr:uid="{19635441-333C-4B89-AEE9-AE07B9954531}"/>
    <cellStyle name="Normal 9 5 2 3 2 4" xfId="28998" xr:uid="{A800AB98-1D32-45E4-A26B-2F7D9AF06DB8}"/>
    <cellStyle name="Normal 9 5 2 3 2 5" xfId="20551" xr:uid="{CB49ED5C-CA01-474F-9760-D834E99B50D4}"/>
    <cellStyle name="Normal 9 5 2 3 3" xfId="5726" xr:uid="{00000000-0005-0000-0000-000053200000}"/>
    <cellStyle name="Normal 9 5 2 3 3 2" xfId="14176" xr:uid="{7D5CF183-A7F3-4083-87EA-1B7FD02E6422}"/>
    <cellStyle name="Normal 9 5 2 3 3 2 2" xfId="40350" xr:uid="{8CD300C5-FCB2-4BBD-B27B-1807F138934F}"/>
    <cellStyle name="Normal 9 5 2 3 3 3" xfId="31071" xr:uid="{3C90FC6D-2785-4D2A-AE85-DDD228379FC0}"/>
    <cellStyle name="Normal 9 5 2 3 3 4" xfId="22623" xr:uid="{EE169E24-2A64-4176-B3AB-3BC7CB89B986}"/>
    <cellStyle name="Normal 9 5 2 3 4" xfId="9958" xr:uid="{DA75E4A5-06E6-4694-B8EB-9F47930570E0}"/>
    <cellStyle name="Normal 9 5 2 3 4 2" xfId="36133" xr:uid="{97EE2920-10F9-4EF4-8645-52252E02836C}"/>
    <cellStyle name="Normal 9 5 2 3 5" xfId="26853" xr:uid="{DC86A880-702D-405A-A6C7-1ECC54B4CCC5}"/>
    <cellStyle name="Normal 9 5 2 3 6" xfId="18406" xr:uid="{1C9C3714-DEB2-4AFA-B10E-5315B58552ED}"/>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4B9548FD-6473-45E8-8C49-FCF9CC890DB7}"/>
    <cellStyle name="Normal 9 5 2 4 2 2 2 2" xfId="42908" xr:uid="{BF0BA3D6-7AE9-419D-9C64-869C9744BB4E}"/>
    <cellStyle name="Normal 9 5 2 4 2 2 3" xfId="33629" xr:uid="{756FB0F2-36D2-4E1A-894E-F3F9FD80E46D}"/>
    <cellStyle name="Normal 9 5 2 4 2 2 4" xfId="25181" xr:uid="{9D1198DF-8094-46E2-A490-F2929867FA1C}"/>
    <cellStyle name="Normal 9 5 2 4 2 3" xfId="12516" xr:uid="{DE939FAD-CEFA-4370-B37A-1B5B52CF1DB7}"/>
    <cellStyle name="Normal 9 5 2 4 2 3 2" xfId="38691" xr:uid="{E68FA04A-A1B7-4BE3-B2A0-6A52D83E09D0}"/>
    <cellStyle name="Normal 9 5 2 4 2 4" xfId="29411" xr:uid="{A18399D4-B0EF-4D43-87EA-AC9A1491FA5C}"/>
    <cellStyle name="Normal 9 5 2 4 2 5" xfId="20964" xr:uid="{E57A252D-37DC-4F5F-A63C-3E1E9C7D8F4B}"/>
    <cellStyle name="Normal 9 5 2 4 3" xfId="6139" xr:uid="{00000000-0005-0000-0000-000057200000}"/>
    <cellStyle name="Normal 9 5 2 4 3 2" xfId="14589" xr:uid="{79BE7FA0-2D82-47CD-829D-E89F130A9073}"/>
    <cellStyle name="Normal 9 5 2 4 3 2 2" xfId="40763" xr:uid="{B370D6E7-D873-471D-9AD6-1278C0A842C4}"/>
    <cellStyle name="Normal 9 5 2 4 3 3" xfId="31484" xr:uid="{DCF2C474-5FD2-4E22-AEC3-88C3AF05500B}"/>
    <cellStyle name="Normal 9 5 2 4 3 4" xfId="23036" xr:uid="{9A98E6AC-C44E-4FAB-A0BA-268048C7A583}"/>
    <cellStyle name="Normal 9 5 2 4 4" xfId="10371" xr:uid="{44212460-9493-4DC1-AF85-5707FC6F8062}"/>
    <cellStyle name="Normal 9 5 2 4 4 2" xfId="36546" xr:uid="{34F2C118-FDED-46C3-97EC-61CAB9BE443A}"/>
    <cellStyle name="Normal 9 5 2 4 5" xfId="27266" xr:uid="{FDC1469C-F489-4B18-9F01-E4100BAB5255}"/>
    <cellStyle name="Normal 9 5 2 4 6" xfId="18819" xr:uid="{CF92053B-D1C4-4E00-95EE-663E58E98906}"/>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ED96B88D-8E8C-4786-93F7-C9FC5F9F22EF}"/>
    <cellStyle name="Normal 9 5 2 5 2 2 2 2" xfId="43321" xr:uid="{5199ABD1-6B29-4C42-B679-FC688DB51FD9}"/>
    <cellStyle name="Normal 9 5 2 5 2 2 3" xfId="34042" xr:uid="{6A49B418-5928-4F79-8110-8F35178925E3}"/>
    <cellStyle name="Normal 9 5 2 5 2 2 4" xfId="25594" xr:uid="{D0F1449B-9434-4A42-8A98-574F3C5F0B58}"/>
    <cellStyle name="Normal 9 5 2 5 2 3" xfId="12929" xr:uid="{920A1C6A-519C-4004-B2DB-CC33A635C096}"/>
    <cellStyle name="Normal 9 5 2 5 2 3 2" xfId="39104" xr:uid="{5D7980E2-3570-4711-9860-0A2E11AD2643}"/>
    <cellStyle name="Normal 9 5 2 5 2 4" xfId="29824" xr:uid="{4FF0EC55-3C1B-443D-956A-EEF62B9683DB}"/>
    <cellStyle name="Normal 9 5 2 5 2 5" xfId="21377" xr:uid="{6EB2B9D0-524B-459C-A0A3-A89747DCC854}"/>
    <cellStyle name="Normal 9 5 2 5 3" xfId="6552" xr:uid="{00000000-0005-0000-0000-00005B200000}"/>
    <cellStyle name="Normal 9 5 2 5 3 2" xfId="15002" xr:uid="{998E249D-4037-485B-8427-411EA88CC974}"/>
    <cellStyle name="Normal 9 5 2 5 3 2 2" xfId="41176" xr:uid="{B539B4C7-ABE2-43C5-9699-DF74086A4C29}"/>
    <cellStyle name="Normal 9 5 2 5 3 3" xfId="31897" xr:uid="{318FD763-C229-4431-B35A-633055F15382}"/>
    <cellStyle name="Normal 9 5 2 5 3 4" xfId="23449" xr:uid="{BE2B69D3-D77F-44A2-BBB3-84D7E32A09E8}"/>
    <cellStyle name="Normal 9 5 2 5 4" xfId="10784" xr:uid="{14185437-42F3-4186-8038-49F87357AC87}"/>
    <cellStyle name="Normal 9 5 2 5 4 2" xfId="36959" xr:uid="{BF89DA4D-24A8-40CB-B9BC-3FDBB7AA46DA}"/>
    <cellStyle name="Normal 9 5 2 5 5" xfId="27679" xr:uid="{DFB3D8E1-A032-4050-90B3-8FCB8B717F2E}"/>
    <cellStyle name="Normal 9 5 2 5 6" xfId="19232" xr:uid="{53C05863-B881-4666-8D0D-535D36211AE3}"/>
    <cellStyle name="Normal 9 5 2 6" xfId="2682" xr:uid="{00000000-0005-0000-0000-00005C200000}"/>
    <cellStyle name="Normal 9 5 2 6 2" xfId="6965" xr:uid="{00000000-0005-0000-0000-00005D200000}"/>
    <cellStyle name="Normal 9 5 2 6 2 2" xfId="15415" xr:uid="{99B55E7E-00ED-4798-AC60-51E69AEC0DDD}"/>
    <cellStyle name="Normal 9 5 2 6 2 2 2" xfId="41589" xr:uid="{E9DC04A5-25CF-4B28-A794-BB9934C68F2D}"/>
    <cellStyle name="Normal 9 5 2 6 2 3" xfId="32310" xr:uid="{48376664-4FE6-4325-87D5-FDACE88F6721}"/>
    <cellStyle name="Normal 9 5 2 6 2 4" xfId="23862" xr:uid="{3D426F28-7B0E-4900-B1AF-57BB6B96605F}"/>
    <cellStyle name="Normal 9 5 2 6 3" xfId="11197" xr:uid="{9B6F8C6E-EB07-47F2-97B9-B6A7AEB72E78}"/>
    <cellStyle name="Normal 9 5 2 6 3 2" xfId="37372" xr:uid="{9FA3D96E-C24D-48DF-8ECF-61F5D12DADD4}"/>
    <cellStyle name="Normal 9 5 2 6 4" xfId="28092" xr:uid="{12F7D349-E04F-4998-B7EA-BD9BA926434D}"/>
    <cellStyle name="Normal 9 5 2 6 5" xfId="19645" xr:uid="{34FE4358-9DE2-419C-80BA-92464B9293AE}"/>
    <cellStyle name="Normal 9 5 2 7" xfId="4900" xr:uid="{00000000-0005-0000-0000-00005E200000}"/>
    <cellStyle name="Normal 9 5 2 7 2" xfId="13350" xr:uid="{CC397846-2D5B-4799-9D0B-7A54A9BDA93E}"/>
    <cellStyle name="Normal 9 5 2 7 2 2" xfId="39524" xr:uid="{0FB4E9B2-6435-4D4F-A4BE-E74E3F466CDC}"/>
    <cellStyle name="Normal 9 5 2 7 3" xfId="30245" xr:uid="{18A90FC4-79CF-4303-B3C8-65CA0F94F0B9}"/>
    <cellStyle name="Normal 9 5 2 7 4" xfId="21797" xr:uid="{4CD7E1C5-8D16-46F5-8621-832FFE466007}"/>
    <cellStyle name="Normal 9 5 2 8" xfId="9132" xr:uid="{808DA703-86A5-407F-8700-575B85BB3484}"/>
    <cellStyle name="Normal 9 5 2 8 2" xfId="35307" xr:uid="{362608B7-E755-41C2-9CEB-8D2A861B5D40}"/>
    <cellStyle name="Normal 9 5 2 9" xfId="34474" xr:uid="{56D2A4D0-304F-4A39-9166-92BD4A23141D}"/>
    <cellStyle name="Normal 9 5 3" xfId="1003" xr:uid="{00000000-0005-0000-0000-00005F200000}"/>
    <cellStyle name="Normal 9 5 3 2" xfId="3235" xr:uid="{00000000-0005-0000-0000-000060200000}"/>
    <cellStyle name="Normal 9 5 3 2 2" xfId="7457" xr:uid="{00000000-0005-0000-0000-000061200000}"/>
    <cellStyle name="Normal 9 5 3 2 2 2" xfId="15907" xr:uid="{B15D434B-5395-4AA6-A0E7-AE7415D064C6}"/>
    <cellStyle name="Normal 9 5 3 2 2 2 2" xfId="42081" xr:uid="{3E4782A7-F07C-4938-8802-2CEEDF7F6E37}"/>
    <cellStyle name="Normal 9 5 3 2 2 3" xfId="32802" xr:uid="{297A73B4-4F1E-467C-A6FD-9ADADD56EC15}"/>
    <cellStyle name="Normal 9 5 3 2 2 4" xfId="24354" xr:uid="{7924039F-85F1-4E58-8325-417776BEF1BD}"/>
    <cellStyle name="Normal 9 5 3 2 3" xfId="11689" xr:uid="{FC674B8E-2862-4CF1-AF7E-0F6DCF42C43E}"/>
    <cellStyle name="Normal 9 5 3 2 3 2" xfId="37864" xr:uid="{307FFAB1-15F7-48D5-A326-37C4C191D638}"/>
    <cellStyle name="Normal 9 5 3 2 4" xfId="28584" xr:uid="{BB0CF943-01B7-4358-9AFF-BB04C1237BFA}"/>
    <cellStyle name="Normal 9 5 3 2 5" xfId="20137" xr:uid="{AB6F8177-9105-4A73-A9EA-A7EBAA261AA8}"/>
    <cellStyle name="Normal 9 5 3 3" xfId="5312" xr:uid="{00000000-0005-0000-0000-000062200000}"/>
    <cellStyle name="Normal 9 5 3 3 2" xfId="13762" xr:uid="{EE48DD21-DE01-4510-8207-E680A50B78DA}"/>
    <cellStyle name="Normal 9 5 3 3 2 2" xfId="39936" xr:uid="{392F4B74-6E9A-4C22-AF5A-215DDA07FA67}"/>
    <cellStyle name="Normal 9 5 3 3 3" xfId="30657" xr:uid="{E5A6831F-9766-4AB3-B662-B02AC17F1DE0}"/>
    <cellStyle name="Normal 9 5 3 3 4" xfId="22209" xr:uid="{0FFC577E-2B58-44F4-9DB6-DBBD69C6E8D4}"/>
    <cellStyle name="Normal 9 5 3 4" xfId="9544" xr:uid="{1FEFE5F9-032A-4A7B-9078-9A8BED817030}"/>
    <cellStyle name="Normal 9 5 3 4 2" xfId="35719" xr:uid="{29283C63-AF07-430A-B614-F55EF9F8480D}"/>
    <cellStyle name="Normal 9 5 3 5" xfId="34891" xr:uid="{36239596-A6E6-47FB-ABC9-9DC6374E3FB8}"/>
    <cellStyle name="Normal 9 5 3 6" xfId="26439" xr:uid="{619C7D1D-11DA-4764-8452-27ECF29ED022}"/>
    <cellStyle name="Normal 9 5 3 7" xfId="17992" xr:uid="{DF5D2D4B-D8CC-4D9F-86DD-B094FA6C7761}"/>
    <cellStyle name="Normal 9 5 4" xfId="1418" xr:uid="{00000000-0005-0000-0000-000063200000}"/>
    <cellStyle name="Normal 9 5 4 2" xfId="3648" xr:uid="{00000000-0005-0000-0000-000064200000}"/>
    <cellStyle name="Normal 9 5 4 2 2" xfId="7870" xr:uid="{00000000-0005-0000-0000-000065200000}"/>
    <cellStyle name="Normal 9 5 4 2 2 2" xfId="16320" xr:uid="{2A939544-1C95-46D7-AFAA-63AA9E8EC902}"/>
    <cellStyle name="Normal 9 5 4 2 2 2 2" xfId="42494" xr:uid="{862C7C66-D1D1-4F3A-9D93-F931FE1F8D21}"/>
    <cellStyle name="Normal 9 5 4 2 2 3" xfId="33215" xr:uid="{43BCF296-4A21-4A9E-9172-EA25EBCC6B14}"/>
    <cellStyle name="Normal 9 5 4 2 2 4" xfId="24767" xr:uid="{30E206F0-1EA9-4E10-AFB6-00B105B85AC5}"/>
    <cellStyle name="Normal 9 5 4 2 3" xfId="12102" xr:uid="{103FA10E-1CF3-415A-8464-9E7167499C0C}"/>
    <cellStyle name="Normal 9 5 4 2 3 2" xfId="38277" xr:uid="{59488754-D939-418B-A304-0EA08F5471CB}"/>
    <cellStyle name="Normal 9 5 4 2 4" xfId="28997" xr:uid="{F97E3D8B-3D32-4D77-87DF-F77C8B4200B6}"/>
    <cellStyle name="Normal 9 5 4 2 5" xfId="20550" xr:uid="{6A565AB8-D7FF-4D20-A0CB-342C85B111C3}"/>
    <cellStyle name="Normal 9 5 4 3" xfId="5725" xr:uid="{00000000-0005-0000-0000-000066200000}"/>
    <cellStyle name="Normal 9 5 4 3 2" xfId="14175" xr:uid="{EE035C6F-1F62-4DE6-8605-4FB06883744F}"/>
    <cellStyle name="Normal 9 5 4 3 2 2" xfId="40349" xr:uid="{E4D7504A-1D2D-450F-90B7-F3EA12B67BB2}"/>
    <cellStyle name="Normal 9 5 4 3 3" xfId="31070" xr:uid="{9C25FAF2-29F0-4343-A02C-07948862527C}"/>
    <cellStyle name="Normal 9 5 4 3 4" xfId="22622" xr:uid="{4ABCB907-35D9-4B9D-8604-1A206D8155F5}"/>
    <cellStyle name="Normal 9 5 4 4" xfId="9957" xr:uid="{16BCF071-0CFF-4D82-AC58-E6CA2B343E43}"/>
    <cellStyle name="Normal 9 5 4 4 2" xfId="36132" xr:uid="{FE66F751-5C9E-430E-BF7B-EE6D2081FE9C}"/>
    <cellStyle name="Normal 9 5 4 5" xfId="26852" xr:uid="{0527A64F-C766-4E7A-8AE4-DE4EE80C2B47}"/>
    <cellStyle name="Normal 9 5 4 6" xfId="18405" xr:uid="{85D94762-A27F-4469-8F21-433EF98AE701}"/>
    <cellStyle name="Normal 9 5 5" xfId="1831" xr:uid="{00000000-0005-0000-0000-000067200000}"/>
    <cellStyle name="Normal 9 5 5 2" xfId="4061" xr:uid="{00000000-0005-0000-0000-000068200000}"/>
    <cellStyle name="Normal 9 5 5 2 2" xfId="8283" xr:uid="{00000000-0005-0000-0000-000069200000}"/>
    <cellStyle name="Normal 9 5 5 2 2 2" xfId="16733" xr:uid="{28F268F8-7FC7-42E0-98B0-7E0F6B26630B}"/>
    <cellStyle name="Normal 9 5 5 2 2 2 2" xfId="42907" xr:uid="{4707AF9B-AA89-458B-A849-AAC5586861CD}"/>
    <cellStyle name="Normal 9 5 5 2 2 3" xfId="33628" xr:uid="{D9609F28-21CA-4F1B-B9C6-FD58EECC43EE}"/>
    <cellStyle name="Normal 9 5 5 2 2 4" xfId="25180" xr:uid="{28C9E7C1-16F4-4E54-B5AF-FB47BEA405A9}"/>
    <cellStyle name="Normal 9 5 5 2 3" xfId="12515" xr:uid="{D670A2E8-7403-47F4-BC12-821CF72708E9}"/>
    <cellStyle name="Normal 9 5 5 2 3 2" xfId="38690" xr:uid="{60AFC982-D023-4196-978D-BC63BEFDD628}"/>
    <cellStyle name="Normal 9 5 5 2 4" xfId="29410" xr:uid="{6B228C24-5A35-4429-B6B9-661F8F41B977}"/>
    <cellStyle name="Normal 9 5 5 2 5" xfId="20963" xr:uid="{C115BF1F-6FEA-4A71-840B-EF629C6EB2BA}"/>
    <cellStyle name="Normal 9 5 5 3" xfId="6138" xr:uid="{00000000-0005-0000-0000-00006A200000}"/>
    <cellStyle name="Normal 9 5 5 3 2" xfId="14588" xr:uid="{D9EC74E3-EF1D-4A88-8137-6683BFE6FDD4}"/>
    <cellStyle name="Normal 9 5 5 3 2 2" xfId="40762" xr:uid="{E80A0FBA-B735-4519-9467-1F5BC2A75A7B}"/>
    <cellStyle name="Normal 9 5 5 3 3" xfId="31483" xr:uid="{95B404DD-4AD4-4D2F-9E9A-71A85294B75E}"/>
    <cellStyle name="Normal 9 5 5 3 4" xfId="23035" xr:uid="{6B44B073-655D-4F52-BD79-C376960AF082}"/>
    <cellStyle name="Normal 9 5 5 4" xfId="10370" xr:uid="{DF3C9D5A-06F8-4FED-B243-5D70F50DD360}"/>
    <cellStyle name="Normal 9 5 5 4 2" xfId="36545" xr:uid="{517D5D6D-D8A9-457E-9448-FA8AB5FC1133}"/>
    <cellStyle name="Normal 9 5 5 5" xfId="27265" xr:uid="{24EB4A57-9EE5-4357-80A5-8593C580DF29}"/>
    <cellStyle name="Normal 9 5 5 6" xfId="18818" xr:uid="{BB67052D-7822-4C5C-8C74-45D78EB56512}"/>
    <cellStyle name="Normal 9 5 6" xfId="2245" xr:uid="{00000000-0005-0000-0000-00006B200000}"/>
    <cellStyle name="Normal 9 5 6 2" xfId="4474" xr:uid="{00000000-0005-0000-0000-00006C200000}"/>
    <cellStyle name="Normal 9 5 6 2 2" xfId="8696" xr:uid="{00000000-0005-0000-0000-00006D200000}"/>
    <cellStyle name="Normal 9 5 6 2 2 2" xfId="17146" xr:uid="{08E46D4E-F1D6-4B9F-A680-02C986169C39}"/>
    <cellStyle name="Normal 9 5 6 2 2 2 2" xfId="43320" xr:uid="{BC333F35-777E-439B-94F0-C61428413A03}"/>
    <cellStyle name="Normal 9 5 6 2 2 3" xfId="34041" xr:uid="{D6A92E69-D824-479C-952D-7CDEF91D2499}"/>
    <cellStyle name="Normal 9 5 6 2 2 4" xfId="25593" xr:uid="{A27258D5-E4B6-40C1-A6BA-5D2235BA458F}"/>
    <cellStyle name="Normal 9 5 6 2 3" xfId="12928" xr:uid="{42D0CCCB-21A4-46D1-BB4F-4950B2BAF73E}"/>
    <cellStyle name="Normal 9 5 6 2 3 2" xfId="39103" xr:uid="{D9CAC3BE-88FB-4369-8244-C153DE182065}"/>
    <cellStyle name="Normal 9 5 6 2 4" xfId="29823" xr:uid="{A601BF6B-6436-4E88-BE1A-F35E2694E688}"/>
    <cellStyle name="Normal 9 5 6 2 5" xfId="21376" xr:uid="{AFBA2196-7543-433A-B193-7407956DEC00}"/>
    <cellStyle name="Normal 9 5 6 3" xfId="6551" xr:uid="{00000000-0005-0000-0000-00006E200000}"/>
    <cellStyle name="Normal 9 5 6 3 2" xfId="15001" xr:uid="{6CFCE933-7631-4126-9391-A6988502EEFF}"/>
    <cellStyle name="Normal 9 5 6 3 2 2" xfId="41175" xr:uid="{DDEE79AF-3C9C-4015-8B04-0BDB7ACA03CC}"/>
    <cellStyle name="Normal 9 5 6 3 3" xfId="31896" xr:uid="{4FEA2C33-2B6B-450C-8A22-937CFEC2E409}"/>
    <cellStyle name="Normal 9 5 6 3 4" xfId="23448" xr:uid="{24B06367-9FD6-4335-9084-5967EA62475E}"/>
    <cellStyle name="Normal 9 5 6 4" xfId="10783" xr:uid="{7625A74F-DAC2-4A23-B49E-339DC25BE659}"/>
    <cellStyle name="Normal 9 5 6 4 2" xfId="36958" xr:uid="{98307C37-D845-4ECC-95B9-21397C3A9029}"/>
    <cellStyle name="Normal 9 5 6 5" xfId="27678" xr:uid="{D19D8DD7-82F9-411F-AC2F-CB43FC7D3531}"/>
    <cellStyle name="Normal 9 5 6 6" xfId="19231" xr:uid="{EA0275CE-D6B7-46D7-94A8-0857A0738F2D}"/>
    <cellStyle name="Normal 9 5 7" xfId="2681" xr:uid="{00000000-0005-0000-0000-00006F200000}"/>
    <cellStyle name="Normal 9 5 7 2" xfId="6964" xr:uid="{00000000-0005-0000-0000-000070200000}"/>
    <cellStyle name="Normal 9 5 7 2 2" xfId="15414" xr:uid="{4559EE19-C2E9-4F18-A920-4CA9E7B06EAE}"/>
    <cellStyle name="Normal 9 5 7 2 2 2" xfId="41588" xr:uid="{8F59D568-B57A-4FDA-A475-6294CA8A3A22}"/>
    <cellStyle name="Normal 9 5 7 2 3" xfId="32309" xr:uid="{95C061CA-4042-4FDB-B9BB-2FEFEC0D4037}"/>
    <cellStyle name="Normal 9 5 7 2 4" xfId="23861" xr:uid="{4FBBB3A4-553D-4136-9D99-80DE38A724CD}"/>
    <cellStyle name="Normal 9 5 7 3" xfId="11196" xr:uid="{8465E621-928B-4647-AB56-EFA00096E5F9}"/>
    <cellStyle name="Normal 9 5 7 3 2" xfId="37371" xr:uid="{5C1D9DBB-0D4A-403C-A5B0-BF37746C88FC}"/>
    <cellStyle name="Normal 9 5 7 4" xfId="28091" xr:uid="{70440C27-DE53-4E77-8904-0EA639A04BB8}"/>
    <cellStyle name="Normal 9 5 7 5" xfId="19644" xr:uid="{244F6671-C484-4A14-AFDA-762C768CB66D}"/>
    <cellStyle name="Normal 9 5 8" xfId="4899" xr:uid="{00000000-0005-0000-0000-000071200000}"/>
    <cellStyle name="Normal 9 5 8 2" xfId="13349" xr:uid="{C0351686-1C73-4646-AA27-236C6C54CFE6}"/>
    <cellStyle name="Normal 9 5 8 2 2" xfId="39523" xr:uid="{667E9204-4FBE-402B-B04A-7FB3308F2876}"/>
    <cellStyle name="Normal 9 5 8 3" xfId="30244" xr:uid="{15905AD8-5971-4DA5-B0FA-64C88D7349DC}"/>
    <cellStyle name="Normal 9 5 8 4" xfId="21796" xr:uid="{8215B859-91EF-4181-AD71-6FFEA44C4CB2}"/>
    <cellStyle name="Normal 9 5 9" xfId="9131" xr:uid="{190A9A12-EADE-469F-8144-EC7A0B8F3F3D}"/>
    <cellStyle name="Normal 9 5 9 2" xfId="35306" xr:uid="{F9230475-BFE9-4119-87B3-EABE2C09C9B6}"/>
    <cellStyle name="Normal 9 6" xfId="538" xr:uid="{00000000-0005-0000-0000-000072200000}"/>
    <cellStyle name="Normal 9 6 10" xfId="26028" xr:uid="{94A34185-401A-496F-82CD-C5129414045B}"/>
    <cellStyle name="Normal 9 6 11" xfId="17581" xr:uid="{C6AC750F-63E7-4384-ACE0-EED4B2288507}"/>
    <cellStyle name="Normal 9 6 2" xfId="1005" xr:uid="{00000000-0005-0000-0000-000073200000}"/>
    <cellStyle name="Normal 9 6 2 2" xfId="3237" xr:uid="{00000000-0005-0000-0000-000074200000}"/>
    <cellStyle name="Normal 9 6 2 2 2" xfId="7459" xr:uid="{00000000-0005-0000-0000-000075200000}"/>
    <cellStyle name="Normal 9 6 2 2 2 2" xfId="15909" xr:uid="{330F88CE-0733-4195-B293-9FBE433EC6CC}"/>
    <cellStyle name="Normal 9 6 2 2 2 2 2" xfId="42083" xr:uid="{83DCA915-A923-4F62-B9F3-66A464C279B9}"/>
    <cellStyle name="Normal 9 6 2 2 2 3" xfId="32804" xr:uid="{15841E13-6B30-49BA-8388-A7FDDA783602}"/>
    <cellStyle name="Normal 9 6 2 2 2 4" xfId="24356" xr:uid="{472599E5-B0C0-4A70-9F2E-3223C34A8D15}"/>
    <cellStyle name="Normal 9 6 2 2 3" xfId="11691" xr:uid="{A5FA4358-0AB1-4C8C-A50E-5D58280E656E}"/>
    <cellStyle name="Normal 9 6 2 2 3 2" xfId="37866" xr:uid="{F848D924-A232-44DD-B8F6-DE33652B4AD5}"/>
    <cellStyle name="Normal 9 6 2 2 4" xfId="28586" xr:uid="{857C7757-6729-4BB6-AF5B-3DACC6BF76E2}"/>
    <cellStyle name="Normal 9 6 2 2 5" xfId="20139" xr:uid="{779BBEB1-F4B1-4926-AA18-50A65FFFA8C4}"/>
    <cellStyle name="Normal 9 6 2 3" xfId="5314" xr:uid="{00000000-0005-0000-0000-000076200000}"/>
    <cellStyle name="Normal 9 6 2 3 2" xfId="13764" xr:uid="{3683E5B2-613E-4F83-945C-E96E2974D156}"/>
    <cellStyle name="Normal 9 6 2 3 2 2" xfId="39938" xr:uid="{C745C8D6-DEB2-4E8C-ABA7-AA21CCE89428}"/>
    <cellStyle name="Normal 9 6 2 3 3" xfId="30659" xr:uid="{24DE99A4-4473-47CE-B2B6-046145DD8CCC}"/>
    <cellStyle name="Normal 9 6 2 3 4" xfId="22211" xr:uid="{1B019979-1F3C-43E9-AB00-8F6E979EF4AC}"/>
    <cellStyle name="Normal 9 6 2 4" xfId="9546" xr:uid="{4A4E1757-424A-4764-B720-71431D38DD43}"/>
    <cellStyle name="Normal 9 6 2 4 2" xfId="35721" xr:uid="{E3D508FE-50D3-4F3B-BD27-ADCF925A2EB8}"/>
    <cellStyle name="Normal 9 6 2 5" xfId="34893" xr:uid="{341F85FF-2845-46E0-9845-ED97929C7FB5}"/>
    <cellStyle name="Normal 9 6 2 6" xfId="26441" xr:uid="{52C6BF3D-F242-4D07-90E8-186D7DFFE54F}"/>
    <cellStyle name="Normal 9 6 2 7" xfId="17994" xr:uid="{6F269164-8CD3-459E-9B2D-F8E82DFA4274}"/>
    <cellStyle name="Normal 9 6 3" xfId="1420" xr:uid="{00000000-0005-0000-0000-000077200000}"/>
    <cellStyle name="Normal 9 6 3 2" xfId="3650" xr:uid="{00000000-0005-0000-0000-000078200000}"/>
    <cellStyle name="Normal 9 6 3 2 2" xfId="7872" xr:uid="{00000000-0005-0000-0000-000079200000}"/>
    <cellStyle name="Normal 9 6 3 2 2 2" xfId="16322" xr:uid="{B1986465-72DE-484E-8355-F6D5B4B5015D}"/>
    <cellStyle name="Normal 9 6 3 2 2 2 2" xfId="42496" xr:uid="{5A39D2F7-A2E2-4659-A069-6F7A8BFE28C8}"/>
    <cellStyle name="Normal 9 6 3 2 2 3" xfId="33217" xr:uid="{1FA58A62-6920-46D6-B928-DAE650312CE6}"/>
    <cellStyle name="Normal 9 6 3 2 2 4" xfId="24769" xr:uid="{826C4066-23CD-4E3F-9384-514C312DDE11}"/>
    <cellStyle name="Normal 9 6 3 2 3" xfId="12104" xr:uid="{0965FBD2-CE9F-46E6-86E0-FF4FC530DC5E}"/>
    <cellStyle name="Normal 9 6 3 2 3 2" xfId="38279" xr:uid="{53A9ECF5-8D96-4D64-B05E-8DB9C77C15AE}"/>
    <cellStyle name="Normal 9 6 3 2 4" xfId="28999" xr:uid="{32D89EE5-E6C5-4220-8B0E-8F6814EEE3FA}"/>
    <cellStyle name="Normal 9 6 3 2 5" xfId="20552" xr:uid="{62B201B5-83A6-457A-902E-1311DBF22520}"/>
    <cellStyle name="Normal 9 6 3 3" xfId="5727" xr:uid="{00000000-0005-0000-0000-00007A200000}"/>
    <cellStyle name="Normal 9 6 3 3 2" xfId="14177" xr:uid="{A590FFA8-CE3D-4C3E-9E16-32CCEDFA824E}"/>
    <cellStyle name="Normal 9 6 3 3 2 2" xfId="40351" xr:uid="{6B0A625D-5632-4660-BD80-7FBA8A59ED63}"/>
    <cellStyle name="Normal 9 6 3 3 3" xfId="31072" xr:uid="{EC76A2D9-4F22-42A3-A749-728C2021BD3E}"/>
    <cellStyle name="Normal 9 6 3 3 4" xfId="22624" xr:uid="{C60A18E7-4046-4D80-AA0E-722311E697E4}"/>
    <cellStyle name="Normal 9 6 3 4" xfId="9959" xr:uid="{5DB07AA6-B2DA-4494-B8AE-2E7C8150CDC8}"/>
    <cellStyle name="Normal 9 6 3 4 2" xfId="36134" xr:uid="{3CE6651C-A5C5-4388-9F91-BB0A03F83AB4}"/>
    <cellStyle name="Normal 9 6 3 5" xfId="26854" xr:uid="{E2E4A935-CEF2-4E94-8AE6-E5F294FBEEB4}"/>
    <cellStyle name="Normal 9 6 3 6" xfId="18407" xr:uid="{D9AF8550-0DF0-4DF0-94EA-C7CC7460D6C7}"/>
    <cellStyle name="Normal 9 6 4" xfId="1833" xr:uid="{00000000-0005-0000-0000-00007B200000}"/>
    <cellStyle name="Normal 9 6 4 2" xfId="4063" xr:uid="{00000000-0005-0000-0000-00007C200000}"/>
    <cellStyle name="Normal 9 6 4 2 2" xfId="8285" xr:uid="{00000000-0005-0000-0000-00007D200000}"/>
    <cellStyle name="Normal 9 6 4 2 2 2" xfId="16735" xr:uid="{9E6E25FB-9BFE-4951-B133-A9677A6E881C}"/>
    <cellStyle name="Normal 9 6 4 2 2 2 2" xfId="42909" xr:uid="{CAB46244-A45A-4C7A-B044-341AF27CE2C5}"/>
    <cellStyle name="Normal 9 6 4 2 2 3" xfId="33630" xr:uid="{A721FD6D-9705-49A1-8FF7-E671CF14B7E8}"/>
    <cellStyle name="Normal 9 6 4 2 2 4" xfId="25182" xr:uid="{2C16971F-3529-4A63-AD0B-7BBFD61BA9E2}"/>
    <cellStyle name="Normal 9 6 4 2 3" xfId="12517" xr:uid="{41FCED91-7D39-45B4-978E-CEE8856D1CC7}"/>
    <cellStyle name="Normal 9 6 4 2 3 2" xfId="38692" xr:uid="{BD7BF3C4-F47D-4F60-A8CF-8D3626D968A8}"/>
    <cellStyle name="Normal 9 6 4 2 4" xfId="29412" xr:uid="{F8F323DD-7F4D-4CD7-82E6-1ED9B1C1E9DE}"/>
    <cellStyle name="Normal 9 6 4 2 5" xfId="20965" xr:uid="{C7766B03-9AD9-450D-B692-31D6A1F5C713}"/>
    <cellStyle name="Normal 9 6 4 3" xfId="6140" xr:uid="{00000000-0005-0000-0000-00007E200000}"/>
    <cellStyle name="Normal 9 6 4 3 2" xfId="14590" xr:uid="{A9DDF7F1-BBE8-4AB3-ACFB-7BE5DC44E7C6}"/>
    <cellStyle name="Normal 9 6 4 3 2 2" xfId="40764" xr:uid="{14E767C2-F04D-4456-8A08-D1990D570A21}"/>
    <cellStyle name="Normal 9 6 4 3 3" xfId="31485" xr:uid="{84DC6CB3-022A-47D8-8FCE-D209E52A3DC1}"/>
    <cellStyle name="Normal 9 6 4 3 4" xfId="23037" xr:uid="{92468089-6DB8-404A-A549-A1772B891A45}"/>
    <cellStyle name="Normal 9 6 4 4" xfId="10372" xr:uid="{19E31FC3-EDBE-4B4F-B95A-40E35D05C4AA}"/>
    <cellStyle name="Normal 9 6 4 4 2" xfId="36547" xr:uid="{47E5B1EE-13C1-4F93-A922-3298AE385631}"/>
    <cellStyle name="Normal 9 6 4 5" xfId="27267" xr:uid="{6BD71215-73A0-400C-B949-771D59511107}"/>
    <cellStyle name="Normal 9 6 4 6" xfId="18820" xr:uid="{EBF6AC74-6E09-4D60-9957-DFD3AAC4692B}"/>
    <cellStyle name="Normal 9 6 5" xfId="2247" xr:uid="{00000000-0005-0000-0000-00007F200000}"/>
    <cellStyle name="Normal 9 6 5 2" xfId="4476" xr:uid="{00000000-0005-0000-0000-000080200000}"/>
    <cellStyle name="Normal 9 6 5 2 2" xfId="8698" xr:uid="{00000000-0005-0000-0000-000081200000}"/>
    <cellStyle name="Normal 9 6 5 2 2 2" xfId="17148" xr:uid="{1ECA024B-A221-4403-990F-2BF016F68513}"/>
    <cellStyle name="Normal 9 6 5 2 2 2 2" xfId="43322" xr:uid="{9F40BDF8-EB3E-446C-9360-7BE642E3A67F}"/>
    <cellStyle name="Normal 9 6 5 2 2 3" xfId="34043" xr:uid="{DCF3D442-FA26-4147-8D5A-2215673B712B}"/>
    <cellStyle name="Normal 9 6 5 2 2 4" xfId="25595" xr:uid="{C71FE158-9351-4D9C-A5EB-5220FFA28FAD}"/>
    <cellStyle name="Normal 9 6 5 2 3" xfId="12930" xr:uid="{4B901ADD-D9B3-4975-954A-FE25B64C8E20}"/>
    <cellStyle name="Normal 9 6 5 2 3 2" xfId="39105" xr:uid="{6331C0A4-77CE-4D7E-A59D-FDFFF9503A45}"/>
    <cellStyle name="Normal 9 6 5 2 4" xfId="29825" xr:uid="{BB75ABBC-96A2-4D07-88A0-A06A7CD159E6}"/>
    <cellStyle name="Normal 9 6 5 2 5" xfId="21378" xr:uid="{715BFDB6-495F-4412-8997-2669FFC9854E}"/>
    <cellStyle name="Normal 9 6 5 3" xfId="6553" xr:uid="{00000000-0005-0000-0000-000082200000}"/>
    <cellStyle name="Normal 9 6 5 3 2" xfId="15003" xr:uid="{9A9A0A60-643A-4A20-AF15-59CBD6EB7D1E}"/>
    <cellStyle name="Normal 9 6 5 3 2 2" xfId="41177" xr:uid="{A0334899-C5E8-4BE5-B22D-897A3F033DA9}"/>
    <cellStyle name="Normal 9 6 5 3 3" xfId="31898" xr:uid="{DE7047E9-D34F-4A82-9E2B-DE97C79EF25A}"/>
    <cellStyle name="Normal 9 6 5 3 4" xfId="23450" xr:uid="{045362FA-B43E-4D52-A0D6-5324B59E2B0C}"/>
    <cellStyle name="Normal 9 6 5 4" xfId="10785" xr:uid="{5FF59E0C-8504-43E5-AF8E-A882911A6A90}"/>
    <cellStyle name="Normal 9 6 5 4 2" xfId="36960" xr:uid="{CF797F02-FEF3-41B7-A2AA-B1102A4A8434}"/>
    <cellStyle name="Normal 9 6 5 5" xfId="27680" xr:uid="{10B08AF1-F585-4AE4-B426-5E2A514A0764}"/>
    <cellStyle name="Normal 9 6 5 6" xfId="19233" xr:uid="{07776AA9-2AD5-4ABE-8914-D41B87B43FDC}"/>
    <cellStyle name="Normal 9 6 6" xfId="2683" xr:uid="{00000000-0005-0000-0000-000083200000}"/>
    <cellStyle name="Normal 9 6 6 2" xfId="6966" xr:uid="{00000000-0005-0000-0000-000084200000}"/>
    <cellStyle name="Normal 9 6 6 2 2" xfId="15416" xr:uid="{21938DFB-EDAE-4257-B7F5-31D9A35867EA}"/>
    <cellStyle name="Normal 9 6 6 2 2 2" xfId="41590" xr:uid="{973ECBA4-25BC-4C54-BAA5-FD311D6B5729}"/>
    <cellStyle name="Normal 9 6 6 2 3" xfId="32311" xr:uid="{A6047307-D637-4D17-BB0F-D75C2D7B0E5C}"/>
    <cellStyle name="Normal 9 6 6 2 4" xfId="23863" xr:uid="{C10D94AF-551D-4FD8-834F-06B5154FC961}"/>
    <cellStyle name="Normal 9 6 6 3" xfId="11198" xr:uid="{D7F68378-BBCA-410A-8BFD-654C97B2CFDE}"/>
    <cellStyle name="Normal 9 6 6 3 2" xfId="37373" xr:uid="{D46CA734-48A0-483A-9CF1-7E8B2C3D85B1}"/>
    <cellStyle name="Normal 9 6 6 4" xfId="28093" xr:uid="{B730D57A-9B86-4162-901E-12765B31F3F5}"/>
    <cellStyle name="Normal 9 6 6 5" xfId="19646" xr:uid="{0ADE43CB-E77C-4987-9D52-27625ADF2700}"/>
    <cellStyle name="Normal 9 6 7" xfId="4901" xr:uid="{00000000-0005-0000-0000-000085200000}"/>
    <cellStyle name="Normal 9 6 7 2" xfId="13351" xr:uid="{44ADF6D8-C1E9-4BDD-914D-A815ED1A8610}"/>
    <cellStyle name="Normal 9 6 7 2 2" xfId="39525" xr:uid="{F970B9B6-E8F4-4FEE-8BCD-767EA204D4FC}"/>
    <cellStyle name="Normal 9 6 7 3" xfId="30246" xr:uid="{EC4617DD-DF5E-4EEA-8A53-E44B9842D26A}"/>
    <cellStyle name="Normal 9 6 7 4" xfId="21798" xr:uid="{C59EE4D4-4FF0-4697-835D-AD49AB11D961}"/>
    <cellStyle name="Normal 9 6 8" xfId="9133" xr:uid="{581EFD81-B7B4-4CE2-A59B-D23D005FE1F5}"/>
    <cellStyle name="Normal 9 6 8 2" xfId="35308" xr:uid="{473FE04E-8D9A-418F-8448-237B1B666A97}"/>
    <cellStyle name="Normal 9 6 9" xfId="34475" xr:uid="{9EF9D1BD-B18E-4920-A925-FD935C6378D2}"/>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39C0D9BF-ED26-482E-97D4-07ADB35F3F48}"/>
    <cellStyle name="Note 2 2 10 2 2 2" xfId="41671" xr:uid="{48D16957-67A0-4943-A003-809E1A621230}"/>
    <cellStyle name="Note 2 2 10 2 3" xfId="32392" xr:uid="{7E2981D3-8C05-4472-9C03-DFE647EE99FB}"/>
    <cellStyle name="Note 2 2 10 2 4" xfId="23944" xr:uid="{740CBBC8-B6D8-4B12-A96B-0AAC5E0E94F1}"/>
    <cellStyle name="Note 2 2 10 3" xfId="11279" xr:uid="{08AF7C66-9DE7-4D69-883B-548B89FC004A}"/>
    <cellStyle name="Note 2 2 10 3 2" xfId="37454" xr:uid="{80604C34-9D6C-45A7-9202-599B93B26AB1}"/>
    <cellStyle name="Note 2 2 10 4" xfId="28174" xr:uid="{FE4485CC-A15F-4244-A9A9-004571188FC4}"/>
    <cellStyle name="Note 2 2 10 5" xfId="19727" xr:uid="{5892FED4-1ED4-422C-A121-3824297D6585}"/>
    <cellStyle name="Note 2 2 11" xfId="4902" xr:uid="{00000000-0005-0000-0000-000094200000}"/>
    <cellStyle name="Note 2 2 11 2" xfId="13352" xr:uid="{C23E0A6A-6BBC-4513-921E-9D3456647D37}"/>
    <cellStyle name="Note 2 2 11 2 2" xfId="39526" xr:uid="{EFFD22B8-BAFF-46C7-B865-FD062E63F559}"/>
    <cellStyle name="Note 2 2 11 3" xfId="30247" xr:uid="{7DCFCDE5-5DBD-4EB0-A585-8AC3955A0576}"/>
    <cellStyle name="Note 2 2 11 4" xfId="21799" xr:uid="{E4149529-1D18-4FBF-A2AA-36B9EB07DA95}"/>
    <cellStyle name="Note 2 2 12" xfId="9134" xr:uid="{8A402A2F-6D9A-402C-ACED-F817BA935AFA}"/>
    <cellStyle name="Note 2 2 12 2" xfId="35309" xr:uid="{61227233-C4CC-4CB5-A8A1-9FCC68E1E3E8}"/>
    <cellStyle name="Note 2 2 13" xfId="34476" xr:uid="{711930DB-CA19-4CAC-A3D3-AEA15AAF5819}"/>
    <cellStyle name="Note 2 2 14" xfId="26029" xr:uid="{D5BDE505-4AC4-4617-BF37-A403CE60CCBC}"/>
    <cellStyle name="Note 2 2 15" xfId="17582" xr:uid="{FA620906-415E-4139-97DF-C1BEE12F4BFB}"/>
    <cellStyle name="Note 2 2 2" xfId="546" xr:uid="{00000000-0005-0000-0000-000095200000}"/>
    <cellStyle name="Note 2 2 2 10" xfId="4903" xr:uid="{00000000-0005-0000-0000-000096200000}"/>
    <cellStyle name="Note 2 2 2 10 2" xfId="13353" xr:uid="{94CFB488-417B-445D-A00F-EC4AA58DFF53}"/>
    <cellStyle name="Note 2 2 2 10 2 2" xfId="39527" xr:uid="{683DE2D5-0098-4923-BDFC-B382392D98A9}"/>
    <cellStyle name="Note 2 2 2 10 3" xfId="30248" xr:uid="{BFADDAC2-44DB-4236-AD4D-482C160CCA96}"/>
    <cellStyle name="Note 2 2 2 10 4" xfId="21800" xr:uid="{E3BFF4F5-F052-4F11-9FD7-8AEB4C25B325}"/>
    <cellStyle name="Note 2 2 2 11" xfId="9135" xr:uid="{8988108E-B184-47F2-80EC-8394209FE505}"/>
    <cellStyle name="Note 2 2 2 11 2" xfId="35310" xr:uid="{100043CD-693C-4E9C-B8D2-0972FAB0F7D0}"/>
    <cellStyle name="Note 2 2 2 12" xfId="34477" xr:uid="{C1D28F91-4DF3-4AD8-BC32-01CDF5B69BFA}"/>
    <cellStyle name="Note 2 2 2 13" xfId="26030" xr:uid="{73916CBB-C711-4449-99F0-816571484D32}"/>
    <cellStyle name="Note 2 2 2 14" xfId="17583" xr:uid="{A8382886-A63C-4C27-8F98-B1EA87E7FBE6}"/>
    <cellStyle name="Note 2 2 2 2" xfId="547" xr:uid="{00000000-0005-0000-0000-000097200000}"/>
    <cellStyle name="Note 2 2 2 2 10" xfId="9136" xr:uid="{D6F682A3-9BE1-4FF0-ABC6-CCA7E4A70DD4}"/>
    <cellStyle name="Note 2 2 2 2 10 2" xfId="35311" xr:uid="{76B1C41A-5F01-4D3F-9CCE-60A27867EFDD}"/>
    <cellStyle name="Note 2 2 2 2 11" xfId="34478" xr:uid="{0AEC8133-14A4-4A11-9E1E-BA2DBFA90855}"/>
    <cellStyle name="Note 2 2 2 2 12" xfId="26031" xr:uid="{E867CC9E-7784-4DA3-90F8-8EA06DD46929}"/>
    <cellStyle name="Note 2 2 2 2 13" xfId="17584" xr:uid="{4A03A217-760F-4789-A7A4-E7045B6EEF27}"/>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4039B2C4-6956-449C-8712-F2B1EEA15E03}"/>
    <cellStyle name="Note 2 2 2 2 2 2 2 2 2" xfId="42086" xr:uid="{14606472-EACF-4CBD-B948-326AD35F1853}"/>
    <cellStyle name="Note 2 2 2 2 2 2 2 3" xfId="32807" xr:uid="{BF720782-CA0A-4620-A47F-CEF8D12A3790}"/>
    <cellStyle name="Note 2 2 2 2 2 2 2 4" xfId="24359" xr:uid="{D86E55E9-7E7E-4B3A-BD0D-E992AA97C14C}"/>
    <cellStyle name="Note 2 2 2 2 2 2 3" xfId="11694" xr:uid="{C0CD422E-C711-4C93-8362-472ADE87DDDA}"/>
    <cellStyle name="Note 2 2 2 2 2 2 3 2" xfId="37869" xr:uid="{8964B922-665B-4D10-8DDE-63793407177C}"/>
    <cellStyle name="Note 2 2 2 2 2 2 4" xfId="28589" xr:uid="{B2E1D041-9E21-4F85-A87D-334429F98715}"/>
    <cellStyle name="Note 2 2 2 2 2 2 5" xfId="20142" xr:uid="{896ECBEF-3323-4C5A-BE8F-85601C9A8017}"/>
    <cellStyle name="Note 2 2 2 2 2 3" xfId="5317" xr:uid="{00000000-0005-0000-0000-00009B200000}"/>
    <cellStyle name="Note 2 2 2 2 2 3 2" xfId="13767" xr:uid="{FD1CFC9F-6BF0-4091-A185-4F1764560F56}"/>
    <cellStyle name="Note 2 2 2 2 2 3 2 2" xfId="39941" xr:uid="{BA6A3DB5-869D-4A9A-BCDE-C7D297339A41}"/>
    <cellStyle name="Note 2 2 2 2 2 3 3" xfId="30662" xr:uid="{E37CD595-1C46-4D39-9A01-5313CEE00BEC}"/>
    <cellStyle name="Note 2 2 2 2 2 3 4" xfId="22214" xr:uid="{97BBC5AD-83A9-466E-BDF7-00E6E0346F95}"/>
    <cellStyle name="Note 2 2 2 2 2 4" xfId="9549" xr:uid="{79BA2AB9-DE5F-4D74-8834-BBFACB8030A5}"/>
    <cellStyle name="Note 2 2 2 2 2 4 2" xfId="35724" xr:uid="{C8BE9FA7-4242-4E25-BBC1-A0C3E727C368}"/>
    <cellStyle name="Note 2 2 2 2 2 5" xfId="34896" xr:uid="{E03FA972-A8EB-40F3-A4F7-FEC9335A2295}"/>
    <cellStyle name="Note 2 2 2 2 2 6" xfId="26444" xr:uid="{D1493617-0741-42FF-91DA-645CC6A88A51}"/>
    <cellStyle name="Note 2 2 2 2 2 7" xfId="17997" xr:uid="{3B9D2DDD-9D2F-4D73-AC17-32AD0C22F5D1}"/>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5CE68E57-3B7A-4172-BCFD-B4D80B4427FA}"/>
    <cellStyle name="Note 2 2 2 2 3 2 2 2 2" xfId="42499" xr:uid="{2A0C2C52-E500-47B0-B0D9-C1BD49B4E694}"/>
    <cellStyle name="Note 2 2 2 2 3 2 2 3" xfId="33220" xr:uid="{BA5476F9-B826-4C6B-B8B2-72780BA70D04}"/>
    <cellStyle name="Note 2 2 2 2 3 2 2 4" xfId="24772" xr:uid="{D743B58C-B38A-4F6E-97CE-C171C43A6700}"/>
    <cellStyle name="Note 2 2 2 2 3 2 3" xfId="12107" xr:uid="{43064F4A-CDBC-4E41-9D3B-15BB1289585E}"/>
    <cellStyle name="Note 2 2 2 2 3 2 3 2" xfId="38282" xr:uid="{A931B315-1E55-4ABE-B3C2-35F7913584A0}"/>
    <cellStyle name="Note 2 2 2 2 3 2 4" xfId="29002" xr:uid="{CD33AAF5-EAD1-48E7-90AA-9BE96DAD7808}"/>
    <cellStyle name="Note 2 2 2 2 3 2 5" xfId="20555" xr:uid="{4D3B3167-03FE-46A9-B423-BA0DCA0138AE}"/>
    <cellStyle name="Note 2 2 2 2 3 3" xfId="5730" xr:uid="{00000000-0005-0000-0000-00009F200000}"/>
    <cellStyle name="Note 2 2 2 2 3 3 2" xfId="14180" xr:uid="{8383FE74-9692-43A9-A3D1-12826CA5E70A}"/>
    <cellStyle name="Note 2 2 2 2 3 3 2 2" xfId="40354" xr:uid="{67DFF6E1-E6CF-4EB5-8862-3AA1614D85A4}"/>
    <cellStyle name="Note 2 2 2 2 3 3 3" xfId="31075" xr:uid="{4078CB6F-B209-40BE-B3EC-9CC55A019626}"/>
    <cellStyle name="Note 2 2 2 2 3 3 4" xfId="22627" xr:uid="{E2B6F4E7-1DEA-472B-AE73-2D7A90ECB3C7}"/>
    <cellStyle name="Note 2 2 2 2 3 4" xfId="9962" xr:uid="{7AD57AA8-C38F-457A-BD2B-4B2F5032DF73}"/>
    <cellStyle name="Note 2 2 2 2 3 4 2" xfId="36137" xr:uid="{CB59950D-6395-4D7B-B4CF-9E6C31422C70}"/>
    <cellStyle name="Note 2 2 2 2 3 5" xfId="26857" xr:uid="{948F23DF-F4B4-438A-A2D9-79141BBD9E44}"/>
    <cellStyle name="Note 2 2 2 2 3 6" xfId="18410" xr:uid="{6AB1EEE4-4298-4D36-952D-CF652ABBF398}"/>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F8562D7A-8B01-4B76-874F-0A390FB5A697}"/>
    <cellStyle name="Note 2 2 2 2 4 2 2 2 2" xfId="42912" xr:uid="{B912CD69-1AAC-4998-B38E-3B97839E156C}"/>
    <cellStyle name="Note 2 2 2 2 4 2 2 3" xfId="33633" xr:uid="{24D9A3E6-DB18-494A-8C74-5A854DC1AF05}"/>
    <cellStyle name="Note 2 2 2 2 4 2 2 4" xfId="25185" xr:uid="{938EFF24-847D-46FC-A694-6F6FE5893EE6}"/>
    <cellStyle name="Note 2 2 2 2 4 2 3" xfId="12520" xr:uid="{3364AAFC-6C85-4151-B681-ED58BFF9C875}"/>
    <cellStyle name="Note 2 2 2 2 4 2 3 2" xfId="38695" xr:uid="{7E750F04-CFEF-4FBA-A5CA-7DC1A9065ACF}"/>
    <cellStyle name="Note 2 2 2 2 4 2 4" xfId="29415" xr:uid="{7BCD88F4-0156-45DD-8128-ADA4F3400519}"/>
    <cellStyle name="Note 2 2 2 2 4 2 5" xfId="20968" xr:uid="{CBEC7BAF-AFD6-4510-B807-D157D7DA9A7A}"/>
    <cellStyle name="Note 2 2 2 2 4 3" xfId="6143" xr:uid="{00000000-0005-0000-0000-0000A3200000}"/>
    <cellStyle name="Note 2 2 2 2 4 3 2" xfId="14593" xr:uid="{FCDC7DAF-4276-4E9A-89F2-57425AD22F4F}"/>
    <cellStyle name="Note 2 2 2 2 4 3 2 2" xfId="40767" xr:uid="{71E74452-C900-447C-882E-D7370501E83F}"/>
    <cellStyle name="Note 2 2 2 2 4 3 3" xfId="31488" xr:uid="{1FA06D7F-D3D1-4913-9850-E92CC643D574}"/>
    <cellStyle name="Note 2 2 2 2 4 3 4" xfId="23040" xr:uid="{F28482AF-DA22-404A-9CD8-2F0FDC71D357}"/>
    <cellStyle name="Note 2 2 2 2 4 4" xfId="10375" xr:uid="{91FA7540-478B-4B77-BD1C-E77CCD3DDA9F}"/>
    <cellStyle name="Note 2 2 2 2 4 4 2" xfId="36550" xr:uid="{E9A170B7-C187-402D-9914-34AC0CED6990}"/>
    <cellStyle name="Note 2 2 2 2 4 5" xfId="27270" xr:uid="{DA723D8D-8B4E-4B7D-ABC5-764233777C78}"/>
    <cellStyle name="Note 2 2 2 2 4 6" xfId="18823" xr:uid="{3DBAD4E1-4482-471D-99A5-DAFA9E460D63}"/>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5206E98D-CA52-4EFD-97EF-864E2E76D097}"/>
    <cellStyle name="Note 2 2 2 2 5 2 2 2 2" xfId="43325" xr:uid="{6B7D720A-B63A-4254-9F9E-9FB7157C055D}"/>
    <cellStyle name="Note 2 2 2 2 5 2 2 3" xfId="34046" xr:uid="{0BEE9044-600D-4F31-B67C-10DBCBBAB96F}"/>
    <cellStyle name="Note 2 2 2 2 5 2 2 4" xfId="25598" xr:uid="{1B111739-4B13-41C0-A2B0-83CD2AD34E16}"/>
    <cellStyle name="Note 2 2 2 2 5 2 3" xfId="12933" xr:uid="{84644316-5841-486A-B453-51BBA074A5E9}"/>
    <cellStyle name="Note 2 2 2 2 5 2 3 2" xfId="39108" xr:uid="{000B91F8-E40C-4B7D-AF66-0FA308A49187}"/>
    <cellStyle name="Note 2 2 2 2 5 2 4" xfId="29828" xr:uid="{E157F5DF-B083-4349-A370-84ADC0D9CF5A}"/>
    <cellStyle name="Note 2 2 2 2 5 2 5" xfId="21381" xr:uid="{6C12789D-3613-4AFC-B575-19A00D29D88E}"/>
    <cellStyle name="Note 2 2 2 2 5 3" xfId="6556" xr:uid="{00000000-0005-0000-0000-0000A7200000}"/>
    <cellStyle name="Note 2 2 2 2 5 3 2" xfId="15006" xr:uid="{80155D35-B75B-4F04-8D79-DB8A4828A76F}"/>
    <cellStyle name="Note 2 2 2 2 5 3 2 2" xfId="41180" xr:uid="{9D9E4CCD-3803-43CE-A636-EE55A5B4DF1F}"/>
    <cellStyle name="Note 2 2 2 2 5 3 3" xfId="31901" xr:uid="{835DB29D-4B68-4076-A7F3-9E4D35CD1B4D}"/>
    <cellStyle name="Note 2 2 2 2 5 3 4" xfId="23453" xr:uid="{B8453F0C-A1D6-46CF-B5D4-0D51C87D615D}"/>
    <cellStyle name="Note 2 2 2 2 5 4" xfId="10788" xr:uid="{F9078D5A-AB56-43B9-8ED8-294F724BDD68}"/>
    <cellStyle name="Note 2 2 2 2 5 4 2" xfId="36963" xr:uid="{E83F67CF-92F8-4CE5-931E-B8BDF20D582D}"/>
    <cellStyle name="Note 2 2 2 2 5 5" xfId="27683" xr:uid="{BEF53596-9D51-43E5-A404-C09CFDF72DF7}"/>
    <cellStyle name="Note 2 2 2 2 5 6" xfId="19236" xr:uid="{5430B577-860B-408F-A6EA-64D3ABE3A058}"/>
    <cellStyle name="Note 2 2 2 2 6" xfId="2686" xr:uid="{00000000-0005-0000-0000-0000A8200000}"/>
    <cellStyle name="Note 2 2 2 2 6 2" xfId="6969" xr:uid="{00000000-0005-0000-0000-0000A9200000}"/>
    <cellStyle name="Note 2 2 2 2 6 2 2" xfId="15419" xr:uid="{1AD11528-AFA8-4D5A-990E-FCF8DC3575C5}"/>
    <cellStyle name="Note 2 2 2 2 6 2 2 2" xfId="41593" xr:uid="{60646ECF-B2D9-4097-864C-E591A0FE277B}"/>
    <cellStyle name="Note 2 2 2 2 6 2 3" xfId="32314" xr:uid="{7A5DC3C9-02D9-4813-A8DB-7B95A1DFF1B8}"/>
    <cellStyle name="Note 2 2 2 2 6 2 4" xfId="23866" xr:uid="{9D7F66F3-18AB-4943-8F1E-C074D6156F87}"/>
    <cellStyle name="Note 2 2 2 2 6 3" xfId="11201" xr:uid="{6BE43F19-1F44-459A-93B2-E6B4FA215A91}"/>
    <cellStyle name="Note 2 2 2 2 6 3 2" xfId="37376" xr:uid="{1982CD5E-8F41-488D-BA6A-D77914CFCD1D}"/>
    <cellStyle name="Note 2 2 2 2 6 4" xfId="28096" xr:uid="{1178563C-8C8E-4436-920B-062F41688471}"/>
    <cellStyle name="Note 2 2 2 2 6 5" xfId="19649" xr:uid="{250E6E9B-B83E-4D0E-ABD0-0A092315CC18}"/>
    <cellStyle name="Note 2 2 2 2 7" xfId="2745" xr:uid="{00000000-0005-0000-0000-0000AA200000}"/>
    <cellStyle name="Note 2 2 2 2 8" xfId="2826" xr:uid="{00000000-0005-0000-0000-0000AB200000}"/>
    <cellStyle name="Note 2 2 2 2 8 2" xfId="7049" xr:uid="{00000000-0005-0000-0000-0000AC200000}"/>
    <cellStyle name="Note 2 2 2 2 8 2 2" xfId="15499" xr:uid="{51E2D1A1-45B4-4FA6-A332-F78B692B29DD}"/>
    <cellStyle name="Note 2 2 2 2 8 2 2 2" xfId="41673" xr:uid="{E731CFD3-5BD3-4B75-9AFD-4F36F3F0FA5B}"/>
    <cellStyle name="Note 2 2 2 2 8 2 3" xfId="32394" xr:uid="{6688602A-1530-4C9F-B665-15808AB170F8}"/>
    <cellStyle name="Note 2 2 2 2 8 2 4" xfId="23946" xr:uid="{45E3A251-0D95-40F8-9273-FFADE2735146}"/>
    <cellStyle name="Note 2 2 2 2 8 3" xfId="11281" xr:uid="{7F0D4817-CD03-4BFD-B110-D6A72DD2436E}"/>
    <cellStyle name="Note 2 2 2 2 8 3 2" xfId="37456" xr:uid="{26BA8239-68FE-4BC8-AEE9-6295675EB991}"/>
    <cellStyle name="Note 2 2 2 2 8 4" xfId="28176" xr:uid="{8790D30D-78F2-43F3-BBBB-C90E8869773D}"/>
    <cellStyle name="Note 2 2 2 2 8 5" xfId="19729" xr:uid="{A72A4697-24F4-4AC6-B6DB-9F591C9718EF}"/>
    <cellStyle name="Note 2 2 2 2 9" xfId="4904" xr:uid="{00000000-0005-0000-0000-0000AD200000}"/>
    <cellStyle name="Note 2 2 2 2 9 2" xfId="13354" xr:uid="{B90150CF-3337-44CF-B27A-404CC27C62B1}"/>
    <cellStyle name="Note 2 2 2 2 9 2 2" xfId="39528" xr:uid="{466647C8-BEFF-44D1-A9CB-58E9399E117F}"/>
    <cellStyle name="Note 2 2 2 2 9 3" xfId="30249" xr:uid="{FA797A2A-8232-4EBF-8CD5-72610278E7B6}"/>
    <cellStyle name="Note 2 2 2 2 9 4" xfId="21801" xr:uid="{C35B99AE-BD5A-4F5F-A1F5-5352853D2D33}"/>
    <cellStyle name="Note 2 2 2 3" xfId="1007" xr:uid="{00000000-0005-0000-0000-0000AE200000}"/>
    <cellStyle name="Note 2 2 2 3 2" xfId="3239" xr:uid="{00000000-0005-0000-0000-0000AF200000}"/>
    <cellStyle name="Note 2 2 2 3 2 2" xfId="7461" xr:uid="{00000000-0005-0000-0000-0000B0200000}"/>
    <cellStyle name="Note 2 2 2 3 2 2 2" xfId="15911" xr:uid="{B24F7426-2DA7-40F4-8434-65ECDAFA18CF}"/>
    <cellStyle name="Note 2 2 2 3 2 2 2 2" xfId="42085" xr:uid="{05076322-B3E7-4A61-B79F-737835BF978A}"/>
    <cellStyle name="Note 2 2 2 3 2 2 3" xfId="32806" xr:uid="{30374A6B-AFCB-4F45-A1E4-6A6BD130B59F}"/>
    <cellStyle name="Note 2 2 2 3 2 2 4" xfId="24358" xr:uid="{A9CCA617-F5CF-449F-B95B-9B29F4662CEE}"/>
    <cellStyle name="Note 2 2 2 3 2 3" xfId="11693" xr:uid="{7B2A6BBE-7E38-441C-A954-5F93D1E171A1}"/>
    <cellStyle name="Note 2 2 2 3 2 3 2" xfId="37868" xr:uid="{BFD44169-1EFE-4EC1-92A3-FC4F099C1EA7}"/>
    <cellStyle name="Note 2 2 2 3 2 4" xfId="28588" xr:uid="{D0A8A94D-720D-44E0-9B0D-619B154AF65F}"/>
    <cellStyle name="Note 2 2 2 3 2 5" xfId="20141" xr:uid="{87E63791-1C37-4CE4-9A37-3677C938015C}"/>
    <cellStyle name="Note 2 2 2 3 3" xfId="5316" xr:uid="{00000000-0005-0000-0000-0000B1200000}"/>
    <cellStyle name="Note 2 2 2 3 3 2" xfId="13766" xr:uid="{5B4A7822-0FD0-413B-9947-0890D6DE7889}"/>
    <cellStyle name="Note 2 2 2 3 3 2 2" xfId="39940" xr:uid="{D30219E3-E172-48A8-A9CF-B79AC6D7948C}"/>
    <cellStyle name="Note 2 2 2 3 3 3" xfId="30661" xr:uid="{625FBC91-BDA6-4A36-8A71-B526767904A3}"/>
    <cellStyle name="Note 2 2 2 3 3 4" xfId="22213" xr:uid="{069D7C22-0378-4F56-B84F-FF54CC1DED61}"/>
    <cellStyle name="Note 2 2 2 3 4" xfId="9548" xr:uid="{BFEE6C35-3D7B-488C-835B-73BF4AD272E5}"/>
    <cellStyle name="Note 2 2 2 3 4 2" xfId="35723" xr:uid="{C4B74842-C9B2-4761-AAC1-A76B3A5C5EA9}"/>
    <cellStyle name="Note 2 2 2 3 5" xfId="34895" xr:uid="{57C1D243-8CAC-4064-A5DF-EA7B007F5261}"/>
    <cellStyle name="Note 2 2 2 3 6" xfId="26443" xr:uid="{B5B3D243-236E-486F-ACF2-ACDECB1E8626}"/>
    <cellStyle name="Note 2 2 2 3 7" xfId="17996" xr:uid="{D3CB5AF9-09B0-404B-BE00-DCF9E1F100A3}"/>
    <cellStyle name="Note 2 2 2 4" xfId="1422" xr:uid="{00000000-0005-0000-0000-0000B2200000}"/>
    <cellStyle name="Note 2 2 2 4 2" xfId="3652" xr:uid="{00000000-0005-0000-0000-0000B3200000}"/>
    <cellStyle name="Note 2 2 2 4 2 2" xfId="7874" xr:uid="{00000000-0005-0000-0000-0000B4200000}"/>
    <cellStyle name="Note 2 2 2 4 2 2 2" xfId="16324" xr:uid="{DC951F08-B8C9-4046-BF0C-0B641AFA471D}"/>
    <cellStyle name="Note 2 2 2 4 2 2 2 2" xfId="42498" xr:uid="{DADE1AB1-FB6A-4DB9-87EE-E5171C52E133}"/>
    <cellStyle name="Note 2 2 2 4 2 2 3" xfId="33219" xr:uid="{441FC038-A4D8-465B-AD65-F518DF243E2A}"/>
    <cellStyle name="Note 2 2 2 4 2 2 4" xfId="24771" xr:uid="{8E37D377-220B-456D-A418-CF8C4E361165}"/>
    <cellStyle name="Note 2 2 2 4 2 3" xfId="12106" xr:uid="{EF8E7912-7007-4B28-85ED-F2FF3DA6FA28}"/>
    <cellStyle name="Note 2 2 2 4 2 3 2" xfId="38281" xr:uid="{61DE2720-C2F0-4572-B7AB-21E363B7194A}"/>
    <cellStyle name="Note 2 2 2 4 2 4" xfId="29001" xr:uid="{F98E7D4C-E2F2-4BAA-BD49-47BA1BD94346}"/>
    <cellStyle name="Note 2 2 2 4 2 5" xfId="20554" xr:uid="{3FF5FAA2-BC20-4BF1-8EA7-2A3F13E59A4B}"/>
    <cellStyle name="Note 2 2 2 4 3" xfId="5729" xr:uid="{00000000-0005-0000-0000-0000B5200000}"/>
    <cellStyle name="Note 2 2 2 4 3 2" xfId="14179" xr:uid="{49532326-657C-4A82-A092-73912911F1DD}"/>
    <cellStyle name="Note 2 2 2 4 3 2 2" xfId="40353" xr:uid="{0A421A38-D7E7-4C15-B459-1A2BF1E22FD1}"/>
    <cellStyle name="Note 2 2 2 4 3 3" xfId="31074" xr:uid="{2F3D8293-2519-458C-9F6D-F7015E977624}"/>
    <cellStyle name="Note 2 2 2 4 3 4" xfId="22626" xr:uid="{33AF2D64-37A8-46E3-BFCC-21B6DCE611D7}"/>
    <cellStyle name="Note 2 2 2 4 4" xfId="9961" xr:uid="{B5468776-93C0-430F-9F51-AD2B3E20CE7E}"/>
    <cellStyle name="Note 2 2 2 4 4 2" xfId="36136" xr:uid="{33137891-EF4E-468A-AEA9-1DDFD563220D}"/>
    <cellStyle name="Note 2 2 2 4 5" xfId="26856" xr:uid="{62039768-576D-4B9B-93AC-67A9E4AF2896}"/>
    <cellStyle name="Note 2 2 2 4 6" xfId="18409" xr:uid="{2374D4A4-C2E2-4A5E-99F2-2520BE70AFA7}"/>
    <cellStyle name="Note 2 2 2 5" xfId="1836" xr:uid="{00000000-0005-0000-0000-0000B6200000}"/>
    <cellStyle name="Note 2 2 2 5 2" xfId="4065" xr:uid="{00000000-0005-0000-0000-0000B7200000}"/>
    <cellStyle name="Note 2 2 2 5 2 2" xfId="8287" xr:uid="{00000000-0005-0000-0000-0000B8200000}"/>
    <cellStyle name="Note 2 2 2 5 2 2 2" xfId="16737" xr:uid="{A99C2F68-94FC-4E20-80C5-33146DB22DDB}"/>
    <cellStyle name="Note 2 2 2 5 2 2 2 2" xfId="42911" xr:uid="{F80DAEC8-23ED-40D5-A1BC-0E5B5C544D92}"/>
    <cellStyle name="Note 2 2 2 5 2 2 3" xfId="33632" xr:uid="{A192C6DB-8200-4DA0-B11B-FBFD2D80FDD1}"/>
    <cellStyle name="Note 2 2 2 5 2 2 4" xfId="25184" xr:uid="{73840607-764E-435B-B685-A4ADFB06FA62}"/>
    <cellStyle name="Note 2 2 2 5 2 3" xfId="12519" xr:uid="{99E33F27-AE7C-44EB-8219-A25B2454EE26}"/>
    <cellStyle name="Note 2 2 2 5 2 3 2" xfId="38694" xr:uid="{E65AC315-EB15-4C04-9727-7D46424E6834}"/>
    <cellStyle name="Note 2 2 2 5 2 4" xfId="29414" xr:uid="{2CE7773D-8D40-4F58-9A5C-80E9F0009402}"/>
    <cellStyle name="Note 2 2 2 5 2 5" xfId="20967" xr:uid="{4720D7C6-BBD5-49D8-8403-8E992073224D}"/>
    <cellStyle name="Note 2 2 2 5 3" xfId="6142" xr:uid="{00000000-0005-0000-0000-0000B9200000}"/>
    <cellStyle name="Note 2 2 2 5 3 2" xfId="14592" xr:uid="{65F2CFB8-25A4-4ABE-8032-623FD0FEE55E}"/>
    <cellStyle name="Note 2 2 2 5 3 2 2" xfId="40766" xr:uid="{3CF45577-8A84-4EE5-AEFC-455763864657}"/>
    <cellStyle name="Note 2 2 2 5 3 3" xfId="31487" xr:uid="{9F7512C5-A797-4DD3-9497-33411062F58E}"/>
    <cellStyle name="Note 2 2 2 5 3 4" xfId="23039" xr:uid="{1D1BB9CC-8365-484A-9F29-DF97DC3655E9}"/>
    <cellStyle name="Note 2 2 2 5 4" xfId="10374" xr:uid="{66D08C90-4977-43CA-9B91-D08A3178D150}"/>
    <cellStyle name="Note 2 2 2 5 4 2" xfId="36549" xr:uid="{A328189D-5BEC-4152-A76C-533FA70B1F5A}"/>
    <cellStyle name="Note 2 2 2 5 5" xfId="27269" xr:uid="{7890BBAF-0BA8-42DA-9991-48E36051FDF0}"/>
    <cellStyle name="Note 2 2 2 5 6" xfId="18822" xr:uid="{E40A6FBA-63D2-49DE-884C-E86C36B94AED}"/>
    <cellStyle name="Note 2 2 2 6" xfId="2249" xr:uid="{00000000-0005-0000-0000-0000BA200000}"/>
    <cellStyle name="Note 2 2 2 6 2" xfId="4478" xr:uid="{00000000-0005-0000-0000-0000BB200000}"/>
    <cellStyle name="Note 2 2 2 6 2 2" xfId="8700" xr:uid="{00000000-0005-0000-0000-0000BC200000}"/>
    <cellStyle name="Note 2 2 2 6 2 2 2" xfId="17150" xr:uid="{91CE5626-EC8F-464D-A3BA-950D07F8731C}"/>
    <cellStyle name="Note 2 2 2 6 2 2 2 2" xfId="43324" xr:uid="{CBA91AE6-B2B6-46F5-A446-C634235B7002}"/>
    <cellStyle name="Note 2 2 2 6 2 2 3" xfId="34045" xr:uid="{0F347C99-9C78-4DB8-9177-405C05A31E7D}"/>
    <cellStyle name="Note 2 2 2 6 2 2 4" xfId="25597" xr:uid="{268D19F8-FC83-4037-862D-DCE689BDCE4E}"/>
    <cellStyle name="Note 2 2 2 6 2 3" xfId="12932" xr:uid="{2F347B2C-5288-4F12-81B3-3266D652EBFD}"/>
    <cellStyle name="Note 2 2 2 6 2 3 2" xfId="39107" xr:uid="{86F5CFF3-2575-4BCD-8222-3604533DC3AD}"/>
    <cellStyle name="Note 2 2 2 6 2 4" xfId="29827" xr:uid="{9C8D2435-F275-487C-B171-19EDA235446C}"/>
    <cellStyle name="Note 2 2 2 6 2 5" xfId="21380" xr:uid="{14DFC4F1-F76B-40F1-B73B-4DE52155B49F}"/>
    <cellStyle name="Note 2 2 2 6 3" xfId="6555" xr:uid="{00000000-0005-0000-0000-0000BD200000}"/>
    <cellStyle name="Note 2 2 2 6 3 2" xfId="15005" xr:uid="{17BBB49F-3730-4AFB-9DF4-45C466923ED6}"/>
    <cellStyle name="Note 2 2 2 6 3 2 2" xfId="41179" xr:uid="{6A12C64F-D439-472E-9D6B-8DD29AE5E9D6}"/>
    <cellStyle name="Note 2 2 2 6 3 3" xfId="31900" xr:uid="{13EAED39-7A9A-483A-B6B7-7832EFF054C6}"/>
    <cellStyle name="Note 2 2 2 6 3 4" xfId="23452" xr:uid="{4FB708BB-CCA5-4E6A-8AE9-42248AD07C6E}"/>
    <cellStyle name="Note 2 2 2 6 4" xfId="10787" xr:uid="{1C162F00-05B9-4703-B56B-3022A12DCA58}"/>
    <cellStyle name="Note 2 2 2 6 4 2" xfId="36962" xr:uid="{AC6303EF-3460-4CE8-A7EB-444F6FE0CE50}"/>
    <cellStyle name="Note 2 2 2 6 5" xfId="27682" xr:uid="{F6D7029B-3F8E-4446-8514-D6AFAB075957}"/>
    <cellStyle name="Note 2 2 2 6 6" xfId="19235" xr:uid="{FB6A51D7-6E64-4403-ACD3-1202A032A950}"/>
    <cellStyle name="Note 2 2 2 7" xfId="2685" xr:uid="{00000000-0005-0000-0000-0000BE200000}"/>
    <cellStyle name="Note 2 2 2 7 2" xfId="6968" xr:uid="{00000000-0005-0000-0000-0000BF200000}"/>
    <cellStyle name="Note 2 2 2 7 2 2" xfId="15418" xr:uid="{2C0FDD1C-D510-4DB7-9DE1-980E16D8B8E2}"/>
    <cellStyle name="Note 2 2 2 7 2 2 2" xfId="41592" xr:uid="{23F26871-F4B9-4186-852F-AE786350002C}"/>
    <cellStyle name="Note 2 2 2 7 2 3" xfId="32313" xr:uid="{764877E4-F9D3-454A-B00A-9BF586016873}"/>
    <cellStyle name="Note 2 2 2 7 2 4" xfId="23865" xr:uid="{684BA6A3-46B3-4740-B787-021F01E9C33D}"/>
    <cellStyle name="Note 2 2 2 7 3" xfId="11200" xr:uid="{6B83EC32-A496-4193-8FC0-23811A7C4BB5}"/>
    <cellStyle name="Note 2 2 2 7 3 2" xfId="37375" xr:uid="{BC1C5E17-DC20-42A8-BBF9-E30F5BB96298}"/>
    <cellStyle name="Note 2 2 2 7 4" xfId="28095" xr:uid="{8B0F3477-F4E4-466E-87AC-33D82A5497BB}"/>
    <cellStyle name="Note 2 2 2 7 5" xfId="19648" xr:uid="{8CA127E8-7D5F-4DF4-9444-D3370EC9C387}"/>
    <cellStyle name="Note 2 2 2 8" xfId="2744" xr:uid="{00000000-0005-0000-0000-0000C0200000}"/>
    <cellStyle name="Note 2 2 2 9" xfId="2825" xr:uid="{00000000-0005-0000-0000-0000C1200000}"/>
    <cellStyle name="Note 2 2 2 9 2" xfId="7048" xr:uid="{00000000-0005-0000-0000-0000C2200000}"/>
    <cellStyle name="Note 2 2 2 9 2 2" xfId="15498" xr:uid="{561D2CAE-6327-4A84-B679-64F0E8DCF59C}"/>
    <cellStyle name="Note 2 2 2 9 2 2 2" xfId="41672" xr:uid="{433FA122-AD52-4C33-BEF5-F331594F0627}"/>
    <cellStyle name="Note 2 2 2 9 2 3" xfId="32393" xr:uid="{5BA23267-588C-4E0B-9F83-F57860368E16}"/>
    <cellStyle name="Note 2 2 2 9 2 4" xfId="23945" xr:uid="{C2FA2AA9-0853-4150-8892-8B37DA7D7045}"/>
    <cellStyle name="Note 2 2 2 9 3" xfId="11280" xr:uid="{F831C76B-D5DA-40A2-949F-2FCCA91FF09F}"/>
    <cellStyle name="Note 2 2 2 9 3 2" xfId="37455" xr:uid="{463EE7EA-55DF-437C-9211-0414F52119A9}"/>
    <cellStyle name="Note 2 2 2 9 4" xfId="28175" xr:uid="{6853D4EB-A1C1-4679-97D2-A7DDD9A9688B}"/>
    <cellStyle name="Note 2 2 2 9 5" xfId="19728" xr:uid="{099D6E3A-0137-4B96-BE08-D4C078CE17DC}"/>
    <cellStyle name="Note 2 2 3" xfId="548" xr:uid="{00000000-0005-0000-0000-0000C3200000}"/>
    <cellStyle name="Note 2 2 3 10" xfId="9137" xr:uid="{C224E626-2192-4C6A-8392-91FA9CB7FCE9}"/>
    <cellStyle name="Note 2 2 3 10 2" xfId="35312" xr:uid="{996D09BB-0ACD-4E7D-8BE4-B6F985E46712}"/>
    <cellStyle name="Note 2 2 3 11" xfId="34479" xr:uid="{21FCAC86-0040-46D9-AAAC-599E07789B2D}"/>
    <cellStyle name="Note 2 2 3 12" xfId="26032" xr:uid="{15DD79F6-8552-4537-AA5D-3A71D71BDDF1}"/>
    <cellStyle name="Note 2 2 3 13" xfId="17585" xr:uid="{AA4A4B5D-CE92-4A6F-AF48-FEE9C4D8C4F4}"/>
    <cellStyle name="Note 2 2 3 2" xfId="1009" xr:uid="{00000000-0005-0000-0000-0000C4200000}"/>
    <cellStyle name="Note 2 2 3 2 2" xfId="3241" xr:uid="{00000000-0005-0000-0000-0000C5200000}"/>
    <cellStyle name="Note 2 2 3 2 2 2" xfId="7463" xr:uid="{00000000-0005-0000-0000-0000C6200000}"/>
    <cellStyle name="Note 2 2 3 2 2 2 2" xfId="15913" xr:uid="{A9A28BBB-B508-42AE-9A07-C93B57684881}"/>
    <cellStyle name="Note 2 2 3 2 2 2 2 2" xfId="42087" xr:uid="{36BD9F1E-B5DE-438A-9373-23A826BD7D2D}"/>
    <cellStyle name="Note 2 2 3 2 2 2 3" xfId="32808" xr:uid="{77E3C978-5C9D-4572-B644-6F32E77B95FE}"/>
    <cellStyle name="Note 2 2 3 2 2 2 4" xfId="24360" xr:uid="{9EB184AA-84EF-48FB-BD1A-5D3052EC45D9}"/>
    <cellStyle name="Note 2 2 3 2 2 3" xfId="11695" xr:uid="{51056404-C05C-45B2-8819-5EBE1D0920E6}"/>
    <cellStyle name="Note 2 2 3 2 2 3 2" xfId="37870" xr:uid="{CE0921A9-50FF-4EEB-B972-837707F83D4F}"/>
    <cellStyle name="Note 2 2 3 2 2 4" xfId="28590" xr:uid="{49668842-E617-4A27-926B-CA4A4B0126DC}"/>
    <cellStyle name="Note 2 2 3 2 2 5" xfId="20143" xr:uid="{3A4C4F98-AB9B-47AC-A3AB-5CA7CB7477D4}"/>
    <cellStyle name="Note 2 2 3 2 3" xfId="5318" xr:uid="{00000000-0005-0000-0000-0000C7200000}"/>
    <cellStyle name="Note 2 2 3 2 3 2" xfId="13768" xr:uid="{11C17566-4B46-4FA0-8130-5F38CEFB9848}"/>
    <cellStyle name="Note 2 2 3 2 3 2 2" xfId="39942" xr:uid="{4E27C9AA-6104-45D9-ADF6-D617F58642D6}"/>
    <cellStyle name="Note 2 2 3 2 3 3" xfId="30663" xr:uid="{F0EAA4C8-1CC3-4941-BA7D-ECBA91E93C09}"/>
    <cellStyle name="Note 2 2 3 2 3 4" xfId="22215" xr:uid="{1B7C62B7-8B3D-49E2-9B30-F7FEB85A3259}"/>
    <cellStyle name="Note 2 2 3 2 4" xfId="9550" xr:uid="{1E3BD603-8317-4FF4-8D1C-524F77C0FF8A}"/>
    <cellStyle name="Note 2 2 3 2 4 2" xfId="35725" xr:uid="{9EE2F438-5213-49E6-B30A-1950E308C7F6}"/>
    <cellStyle name="Note 2 2 3 2 5" xfId="34897" xr:uid="{29092A59-F8A8-4A38-AFA9-2B33F5D0F81A}"/>
    <cellStyle name="Note 2 2 3 2 6" xfId="26445" xr:uid="{E843E2C5-3B53-4CB9-A692-C1D6EA996062}"/>
    <cellStyle name="Note 2 2 3 2 7" xfId="17998" xr:uid="{48B8BFE0-979A-44CF-B930-D16B16C3F721}"/>
    <cellStyle name="Note 2 2 3 3" xfId="1424" xr:uid="{00000000-0005-0000-0000-0000C8200000}"/>
    <cellStyle name="Note 2 2 3 3 2" xfId="3654" xr:uid="{00000000-0005-0000-0000-0000C9200000}"/>
    <cellStyle name="Note 2 2 3 3 2 2" xfId="7876" xr:uid="{00000000-0005-0000-0000-0000CA200000}"/>
    <cellStyle name="Note 2 2 3 3 2 2 2" xfId="16326" xr:uid="{DFA29640-F8F9-470C-8309-D4231F570045}"/>
    <cellStyle name="Note 2 2 3 3 2 2 2 2" xfId="42500" xr:uid="{E22363C3-4215-455C-A1A5-7E7AC7C4E88B}"/>
    <cellStyle name="Note 2 2 3 3 2 2 3" xfId="33221" xr:uid="{DBA8A5C2-36A4-4A5B-A434-0994B7CDC358}"/>
    <cellStyle name="Note 2 2 3 3 2 2 4" xfId="24773" xr:uid="{E29B3E62-8689-439D-895A-BE204D8ED14B}"/>
    <cellStyle name="Note 2 2 3 3 2 3" xfId="12108" xr:uid="{1543D167-345D-4324-A003-66594866A6C0}"/>
    <cellStyle name="Note 2 2 3 3 2 3 2" xfId="38283" xr:uid="{719962D4-8EBF-4846-A87E-D72BBF486F17}"/>
    <cellStyle name="Note 2 2 3 3 2 4" xfId="29003" xr:uid="{8C2AD7B1-E5D4-45D1-BE60-4AB2FB654ECD}"/>
    <cellStyle name="Note 2 2 3 3 2 5" xfId="20556" xr:uid="{C4731651-6F4B-4583-A925-EC85BD319BA8}"/>
    <cellStyle name="Note 2 2 3 3 3" xfId="5731" xr:uid="{00000000-0005-0000-0000-0000CB200000}"/>
    <cellStyle name="Note 2 2 3 3 3 2" xfId="14181" xr:uid="{CCEFC821-1212-4FEF-8B1A-6D6144FD215F}"/>
    <cellStyle name="Note 2 2 3 3 3 2 2" xfId="40355" xr:uid="{E242232A-D4B0-424F-A3F8-C1EEECC48ADA}"/>
    <cellStyle name="Note 2 2 3 3 3 3" xfId="31076" xr:uid="{5C57D4EC-8701-494A-8EED-33BEB6FA3D44}"/>
    <cellStyle name="Note 2 2 3 3 3 4" xfId="22628" xr:uid="{923FA399-CA66-49C1-9233-BDABDB153F15}"/>
    <cellStyle name="Note 2 2 3 3 4" xfId="9963" xr:uid="{7B6EC07B-95EB-49FE-9DA1-74F0C6602170}"/>
    <cellStyle name="Note 2 2 3 3 4 2" xfId="36138" xr:uid="{2665895D-5E86-4EE0-B3A7-C7EB3C5D8635}"/>
    <cellStyle name="Note 2 2 3 3 5" xfId="26858" xr:uid="{E303E9C7-9510-4DB2-B4AE-D58F5AAA23EB}"/>
    <cellStyle name="Note 2 2 3 3 6" xfId="18411" xr:uid="{3B0F13FF-1358-453E-82A0-B1F1A789026C}"/>
    <cellStyle name="Note 2 2 3 4" xfId="1838" xr:uid="{00000000-0005-0000-0000-0000CC200000}"/>
    <cellStyle name="Note 2 2 3 4 2" xfId="4067" xr:uid="{00000000-0005-0000-0000-0000CD200000}"/>
    <cellStyle name="Note 2 2 3 4 2 2" xfId="8289" xr:uid="{00000000-0005-0000-0000-0000CE200000}"/>
    <cellStyle name="Note 2 2 3 4 2 2 2" xfId="16739" xr:uid="{035FAC7B-F40D-44EA-BD01-A1CF16FECA1C}"/>
    <cellStyle name="Note 2 2 3 4 2 2 2 2" xfId="42913" xr:uid="{E60F5FBC-9B9D-4AFF-8A56-960B1376EB03}"/>
    <cellStyle name="Note 2 2 3 4 2 2 3" xfId="33634" xr:uid="{13DB7243-D116-4079-B953-00CCEABD29FD}"/>
    <cellStyle name="Note 2 2 3 4 2 2 4" xfId="25186" xr:uid="{213AC8FB-A6D4-4846-99FC-F15ADBBDA5CD}"/>
    <cellStyle name="Note 2 2 3 4 2 3" xfId="12521" xr:uid="{D4640F4E-60C2-403E-B110-47253A54F645}"/>
    <cellStyle name="Note 2 2 3 4 2 3 2" xfId="38696" xr:uid="{74339862-8A70-4B77-930D-444EE4E48245}"/>
    <cellStyle name="Note 2 2 3 4 2 4" xfId="29416" xr:uid="{3D05BDD1-10AD-4909-9A23-AD4FFACF49F0}"/>
    <cellStyle name="Note 2 2 3 4 2 5" xfId="20969" xr:uid="{431E4D22-EF4B-4B7F-8DA5-EB7C30776699}"/>
    <cellStyle name="Note 2 2 3 4 3" xfId="6144" xr:uid="{00000000-0005-0000-0000-0000CF200000}"/>
    <cellStyle name="Note 2 2 3 4 3 2" xfId="14594" xr:uid="{FC6FAA56-51B9-4FC9-937C-61413D951E44}"/>
    <cellStyle name="Note 2 2 3 4 3 2 2" xfId="40768" xr:uid="{3B0EFDE2-D31D-450A-AB17-186F10F7382D}"/>
    <cellStyle name="Note 2 2 3 4 3 3" xfId="31489" xr:uid="{51FE1CF8-E521-4AC1-BA91-6498AB4BE797}"/>
    <cellStyle name="Note 2 2 3 4 3 4" xfId="23041" xr:uid="{18704732-8E22-47F1-B892-FADC6CFCD755}"/>
    <cellStyle name="Note 2 2 3 4 4" xfId="10376" xr:uid="{18B39F5D-EA76-4337-B2AD-03B6A4BC0840}"/>
    <cellStyle name="Note 2 2 3 4 4 2" xfId="36551" xr:uid="{F16A53FE-BBF4-40B5-9032-B7335DE8E1DA}"/>
    <cellStyle name="Note 2 2 3 4 5" xfId="27271" xr:uid="{BD059C42-9173-40E6-AAEE-62432324C53B}"/>
    <cellStyle name="Note 2 2 3 4 6" xfId="18824" xr:uid="{784D51F8-EF03-4C73-A75E-5296353F06BA}"/>
    <cellStyle name="Note 2 2 3 5" xfId="2251" xr:uid="{00000000-0005-0000-0000-0000D0200000}"/>
    <cellStyle name="Note 2 2 3 5 2" xfId="4480" xr:uid="{00000000-0005-0000-0000-0000D1200000}"/>
    <cellStyle name="Note 2 2 3 5 2 2" xfId="8702" xr:uid="{00000000-0005-0000-0000-0000D2200000}"/>
    <cellStyle name="Note 2 2 3 5 2 2 2" xfId="17152" xr:uid="{EBBBCD7A-07BE-4B72-AB05-2D5553D00100}"/>
    <cellStyle name="Note 2 2 3 5 2 2 2 2" xfId="43326" xr:uid="{830611FA-67FA-4425-9E91-A73028DB95C8}"/>
    <cellStyle name="Note 2 2 3 5 2 2 3" xfId="34047" xr:uid="{ABD1136F-5C46-45E6-8FBB-A2D14863D8EC}"/>
    <cellStyle name="Note 2 2 3 5 2 2 4" xfId="25599" xr:uid="{22C9E2C1-60D8-445B-B995-4201FDE6B667}"/>
    <cellStyle name="Note 2 2 3 5 2 3" xfId="12934" xr:uid="{73BCCA2B-988C-4309-BFD7-2D9B3EEC28BB}"/>
    <cellStyle name="Note 2 2 3 5 2 3 2" xfId="39109" xr:uid="{F3C664BB-A6A9-4727-A12B-6FB08BC253E8}"/>
    <cellStyle name="Note 2 2 3 5 2 4" xfId="29829" xr:uid="{0D92EC1E-9762-4213-8060-74857CE6D54D}"/>
    <cellStyle name="Note 2 2 3 5 2 5" xfId="21382" xr:uid="{B6F31B2F-D557-4263-A978-42DEEB86D3BD}"/>
    <cellStyle name="Note 2 2 3 5 3" xfId="6557" xr:uid="{00000000-0005-0000-0000-0000D3200000}"/>
    <cellStyle name="Note 2 2 3 5 3 2" xfId="15007" xr:uid="{62A63EF3-36D8-4FA3-8A6D-11D82F8EDC28}"/>
    <cellStyle name="Note 2 2 3 5 3 2 2" xfId="41181" xr:uid="{5A5F29F9-4C9B-47CF-A1FF-861C08C6D43F}"/>
    <cellStyle name="Note 2 2 3 5 3 3" xfId="31902" xr:uid="{FE923EF5-45E3-43D3-8A80-92EE217CB764}"/>
    <cellStyle name="Note 2 2 3 5 3 4" xfId="23454" xr:uid="{FFEEB0A0-8DED-4946-AB7B-DA370E40C07A}"/>
    <cellStyle name="Note 2 2 3 5 4" xfId="10789" xr:uid="{2C2DFF01-42E6-48E2-A32D-6A9A1BAEBB62}"/>
    <cellStyle name="Note 2 2 3 5 4 2" xfId="36964" xr:uid="{898D46B5-3AF3-4116-9B0C-89F7C89C5C2E}"/>
    <cellStyle name="Note 2 2 3 5 5" xfId="27684" xr:uid="{32CF24B0-E0E8-4480-839B-2D216A156200}"/>
    <cellStyle name="Note 2 2 3 5 6" xfId="19237" xr:uid="{E0736D77-214E-413E-8A50-15A2279A75E6}"/>
    <cellStyle name="Note 2 2 3 6" xfId="2687" xr:uid="{00000000-0005-0000-0000-0000D4200000}"/>
    <cellStyle name="Note 2 2 3 6 2" xfId="6970" xr:uid="{00000000-0005-0000-0000-0000D5200000}"/>
    <cellStyle name="Note 2 2 3 6 2 2" xfId="15420" xr:uid="{32D486FE-FDC9-45A8-9357-6CF545D6BD62}"/>
    <cellStyle name="Note 2 2 3 6 2 2 2" xfId="41594" xr:uid="{F77F4248-F1CC-4666-BC29-B2525B4066C9}"/>
    <cellStyle name="Note 2 2 3 6 2 3" xfId="32315" xr:uid="{491A481D-6B6D-4C8B-A273-E0C6CC5F45FB}"/>
    <cellStyle name="Note 2 2 3 6 2 4" xfId="23867" xr:uid="{BD808772-DF99-4E89-87E1-F5276FEA51F2}"/>
    <cellStyle name="Note 2 2 3 6 3" xfId="11202" xr:uid="{123C87E1-0F70-48E7-BC28-52A905FC2DAA}"/>
    <cellStyle name="Note 2 2 3 6 3 2" xfId="37377" xr:uid="{51D6D118-B9F8-4C87-88B6-A15D8F794858}"/>
    <cellStyle name="Note 2 2 3 6 4" xfId="28097" xr:uid="{D13EEEA1-E6C8-4A39-9F38-37A4858BBC07}"/>
    <cellStyle name="Note 2 2 3 6 5" xfId="19650" xr:uid="{35A2567C-C1E8-4C56-944A-7D6E51328764}"/>
    <cellStyle name="Note 2 2 3 7" xfId="2746" xr:uid="{00000000-0005-0000-0000-0000D6200000}"/>
    <cellStyle name="Note 2 2 3 8" xfId="2827" xr:uid="{00000000-0005-0000-0000-0000D7200000}"/>
    <cellStyle name="Note 2 2 3 8 2" xfId="7050" xr:uid="{00000000-0005-0000-0000-0000D8200000}"/>
    <cellStyle name="Note 2 2 3 8 2 2" xfId="15500" xr:uid="{FACC7D94-7BF6-4BE1-A0DC-22C5D5E9AA3A}"/>
    <cellStyle name="Note 2 2 3 8 2 2 2" xfId="41674" xr:uid="{559FDE23-607F-401F-B69E-61EFA47387CA}"/>
    <cellStyle name="Note 2 2 3 8 2 3" xfId="32395" xr:uid="{3B6C5FCA-F225-427A-B70A-8C741AF12F69}"/>
    <cellStyle name="Note 2 2 3 8 2 4" xfId="23947" xr:uid="{05BF0741-E52A-41C4-9A2E-68D7AF751F92}"/>
    <cellStyle name="Note 2 2 3 8 3" xfId="11282" xr:uid="{A19F50EA-B146-46A5-ADDE-01147F45D216}"/>
    <cellStyle name="Note 2 2 3 8 3 2" xfId="37457" xr:uid="{95703007-A467-41D4-8D5A-DECBF4FCEFA6}"/>
    <cellStyle name="Note 2 2 3 8 4" xfId="28177" xr:uid="{1FE9AC97-0697-4283-8347-BE223FDF03E8}"/>
    <cellStyle name="Note 2 2 3 8 5" xfId="19730" xr:uid="{1C1C85D4-2181-4843-B1DF-37A05E0DB598}"/>
    <cellStyle name="Note 2 2 3 9" xfId="4905" xr:uid="{00000000-0005-0000-0000-0000D9200000}"/>
    <cellStyle name="Note 2 2 3 9 2" xfId="13355" xr:uid="{1137659D-575D-4DD1-9419-FADEAF7D5D9B}"/>
    <cellStyle name="Note 2 2 3 9 2 2" xfId="39529" xr:uid="{6303B507-6377-4699-83AC-A8994526430C}"/>
    <cellStyle name="Note 2 2 3 9 3" xfId="30250" xr:uid="{4102FA08-D1E8-48DD-8DA4-A2E7A42D1457}"/>
    <cellStyle name="Note 2 2 3 9 4" xfId="21802" xr:uid="{87EBA320-B009-47D3-B487-7213D0146E31}"/>
    <cellStyle name="Note 2 2 4" xfId="1006" xr:uid="{00000000-0005-0000-0000-0000DA200000}"/>
    <cellStyle name="Note 2 2 4 2" xfId="3238" xr:uid="{00000000-0005-0000-0000-0000DB200000}"/>
    <cellStyle name="Note 2 2 4 2 2" xfId="7460" xr:uid="{00000000-0005-0000-0000-0000DC200000}"/>
    <cellStyle name="Note 2 2 4 2 2 2" xfId="15910" xr:uid="{2346C51D-27FA-492E-8BCC-6245BD1D53A3}"/>
    <cellStyle name="Note 2 2 4 2 2 2 2" xfId="42084" xr:uid="{D88DBA69-4685-46F3-9CF4-693A995B1747}"/>
    <cellStyle name="Note 2 2 4 2 2 3" xfId="32805" xr:uid="{C8877054-74CE-47B9-A2C3-1D2EBA6E9695}"/>
    <cellStyle name="Note 2 2 4 2 2 4" xfId="24357" xr:uid="{650EFF52-BF6A-47D5-B110-32C783635B08}"/>
    <cellStyle name="Note 2 2 4 2 3" xfId="11692" xr:uid="{E31DEC3B-FD0B-4390-8361-69D1DF20D857}"/>
    <cellStyle name="Note 2 2 4 2 3 2" xfId="37867" xr:uid="{596E150C-E882-45B8-AFDE-D1D6B0801826}"/>
    <cellStyle name="Note 2 2 4 2 4" xfId="28587" xr:uid="{FB11930F-533A-48A2-BA52-5F27A8A42BA6}"/>
    <cellStyle name="Note 2 2 4 2 5" xfId="20140" xr:uid="{F81EC105-FA6F-43D5-B8E2-D650A4CAC183}"/>
    <cellStyle name="Note 2 2 4 3" xfId="5315" xr:uid="{00000000-0005-0000-0000-0000DD200000}"/>
    <cellStyle name="Note 2 2 4 3 2" xfId="13765" xr:uid="{9553B3CC-C48D-455C-AD9F-7625A53C486D}"/>
    <cellStyle name="Note 2 2 4 3 2 2" xfId="39939" xr:uid="{0427ED3C-AB2A-4309-92A3-0B2BFE66D038}"/>
    <cellStyle name="Note 2 2 4 3 3" xfId="30660" xr:uid="{1F604613-5F15-41A5-8214-C762740D7B01}"/>
    <cellStyle name="Note 2 2 4 3 4" xfId="22212" xr:uid="{220735DA-C34F-4740-B3D0-F347F5CCDDFF}"/>
    <cellStyle name="Note 2 2 4 4" xfId="9547" xr:uid="{6985309D-8C1C-4EA8-8562-7A0B9989F017}"/>
    <cellStyle name="Note 2 2 4 4 2" xfId="35722" xr:uid="{D7DADA5E-033A-4EAA-A0BA-0BD80F4893EF}"/>
    <cellStyle name="Note 2 2 4 5" xfId="34894" xr:uid="{01A6873E-B698-4018-B440-045A525B453E}"/>
    <cellStyle name="Note 2 2 4 6" xfId="26442" xr:uid="{380B4079-4CFC-4BD4-AA19-30D8EDB34341}"/>
    <cellStyle name="Note 2 2 4 7" xfId="17995" xr:uid="{159B2CD7-D6C0-4B11-A55F-3EA92BC94E14}"/>
    <cellStyle name="Note 2 2 5" xfId="1421" xr:uid="{00000000-0005-0000-0000-0000DE200000}"/>
    <cellStyle name="Note 2 2 5 2" xfId="3651" xr:uid="{00000000-0005-0000-0000-0000DF200000}"/>
    <cellStyle name="Note 2 2 5 2 2" xfId="7873" xr:uid="{00000000-0005-0000-0000-0000E0200000}"/>
    <cellStyle name="Note 2 2 5 2 2 2" xfId="16323" xr:uid="{2D22DBD4-4304-4E70-942C-AC0EDBD18E80}"/>
    <cellStyle name="Note 2 2 5 2 2 2 2" xfId="42497" xr:uid="{A9E9E92F-789C-49BA-8F5A-C0D259675958}"/>
    <cellStyle name="Note 2 2 5 2 2 3" xfId="33218" xr:uid="{79A33AC7-46F0-4EF1-AF46-5C618B4B3453}"/>
    <cellStyle name="Note 2 2 5 2 2 4" xfId="24770" xr:uid="{76B85C84-B17D-443F-919E-23D7AA33ACC9}"/>
    <cellStyle name="Note 2 2 5 2 3" xfId="12105" xr:uid="{D66D0776-A76D-4C30-8F37-E68A6B91C982}"/>
    <cellStyle name="Note 2 2 5 2 3 2" xfId="38280" xr:uid="{84F29194-AD6A-4D42-BBF0-201196C7F82B}"/>
    <cellStyle name="Note 2 2 5 2 4" xfId="29000" xr:uid="{6562DE30-F95E-4200-9F46-527A1EDB6281}"/>
    <cellStyle name="Note 2 2 5 2 5" xfId="20553" xr:uid="{B9EFB44C-4AEB-4112-B09A-6A96458A7D29}"/>
    <cellStyle name="Note 2 2 5 3" xfId="5728" xr:uid="{00000000-0005-0000-0000-0000E1200000}"/>
    <cellStyle name="Note 2 2 5 3 2" xfId="14178" xr:uid="{8F60E967-2888-4265-A43D-853319983222}"/>
    <cellStyle name="Note 2 2 5 3 2 2" xfId="40352" xr:uid="{4999CDFA-58BB-4919-AA2F-A57D92CEFA1D}"/>
    <cellStyle name="Note 2 2 5 3 3" xfId="31073" xr:uid="{34E479B0-DC79-46A6-A8D9-ADDB4F42661E}"/>
    <cellStyle name="Note 2 2 5 3 4" xfId="22625" xr:uid="{23526AB0-A48A-4F58-BCD0-4E4660504AD7}"/>
    <cellStyle name="Note 2 2 5 4" xfId="9960" xr:uid="{A6039B14-BA45-4981-A6BD-BE54E0793D0C}"/>
    <cellStyle name="Note 2 2 5 4 2" xfId="36135" xr:uid="{78D669E9-6699-480A-8156-FE9BE3BC95CB}"/>
    <cellStyle name="Note 2 2 5 5" xfId="26855" xr:uid="{A4A30182-AE7F-476C-A54A-B5FE17891C16}"/>
    <cellStyle name="Note 2 2 5 6" xfId="18408" xr:uid="{ACBA7021-270E-4C43-9E1B-8E94FF65DB6D}"/>
    <cellStyle name="Note 2 2 6" xfId="1835" xr:uid="{00000000-0005-0000-0000-0000E2200000}"/>
    <cellStyle name="Note 2 2 6 2" xfId="4064" xr:uid="{00000000-0005-0000-0000-0000E3200000}"/>
    <cellStyle name="Note 2 2 6 2 2" xfId="8286" xr:uid="{00000000-0005-0000-0000-0000E4200000}"/>
    <cellStyle name="Note 2 2 6 2 2 2" xfId="16736" xr:uid="{060611CE-4332-4117-81CE-EFAE21720AB0}"/>
    <cellStyle name="Note 2 2 6 2 2 2 2" xfId="42910" xr:uid="{1F2CE7B9-9FC7-450D-A16A-87F50AE023B7}"/>
    <cellStyle name="Note 2 2 6 2 2 3" xfId="33631" xr:uid="{3F6F441D-E52B-4A2D-BD8E-3A71C57779BD}"/>
    <cellStyle name="Note 2 2 6 2 2 4" xfId="25183" xr:uid="{53A7295C-38B1-45DD-8E95-EA1B288B1E2C}"/>
    <cellStyle name="Note 2 2 6 2 3" xfId="12518" xr:uid="{BAC5B189-F967-44EB-AD12-F06566A1BE78}"/>
    <cellStyle name="Note 2 2 6 2 3 2" xfId="38693" xr:uid="{5ACDCC48-020B-4E6B-A671-5F36D820C1E9}"/>
    <cellStyle name="Note 2 2 6 2 4" xfId="29413" xr:uid="{26AE26EC-9CB1-4305-A48B-234DEAB7DBE4}"/>
    <cellStyle name="Note 2 2 6 2 5" xfId="20966" xr:uid="{6A06AF66-9CF0-49E0-8EC8-A0713220832A}"/>
    <cellStyle name="Note 2 2 6 3" xfId="6141" xr:uid="{00000000-0005-0000-0000-0000E5200000}"/>
    <cellStyle name="Note 2 2 6 3 2" xfId="14591" xr:uid="{443B8B3A-E521-4A51-8498-7D3C67DB2C00}"/>
    <cellStyle name="Note 2 2 6 3 2 2" xfId="40765" xr:uid="{80E9D802-3F2E-4DBF-B86A-9F742697243A}"/>
    <cellStyle name="Note 2 2 6 3 3" xfId="31486" xr:uid="{6CD9AB69-9641-452C-A9C2-A187EF98A049}"/>
    <cellStyle name="Note 2 2 6 3 4" xfId="23038" xr:uid="{F96BA3F1-75C9-4083-87CB-384A5193B4B1}"/>
    <cellStyle name="Note 2 2 6 4" xfId="10373" xr:uid="{AF31F012-6168-413A-A207-BF6DBC87A231}"/>
    <cellStyle name="Note 2 2 6 4 2" xfId="36548" xr:uid="{741E315D-040C-416F-9A1D-5365FA56DE9A}"/>
    <cellStyle name="Note 2 2 6 5" xfId="27268" xr:uid="{5133F015-DD75-4EF9-B746-EE606D3FDBD5}"/>
    <cellStyle name="Note 2 2 6 6" xfId="18821" xr:uid="{B8D021F1-8565-4972-852D-CA773B439DC9}"/>
    <cellStyle name="Note 2 2 7" xfId="2248" xr:uid="{00000000-0005-0000-0000-0000E6200000}"/>
    <cellStyle name="Note 2 2 7 2" xfId="4477" xr:uid="{00000000-0005-0000-0000-0000E7200000}"/>
    <cellStyle name="Note 2 2 7 2 2" xfId="8699" xr:uid="{00000000-0005-0000-0000-0000E8200000}"/>
    <cellStyle name="Note 2 2 7 2 2 2" xfId="17149" xr:uid="{13BFBD05-3BF8-42B4-AAAA-C819DA3DC54A}"/>
    <cellStyle name="Note 2 2 7 2 2 2 2" xfId="43323" xr:uid="{D4828C6B-F7BC-4B75-A915-102E66802D4D}"/>
    <cellStyle name="Note 2 2 7 2 2 3" xfId="34044" xr:uid="{954E585B-A6D7-42E0-A427-5FE9867CE374}"/>
    <cellStyle name="Note 2 2 7 2 2 4" xfId="25596" xr:uid="{D9952E87-3557-4827-9BEC-812AC825D866}"/>
    <cellStyle name="Note 2 2 7 2 3" xfId="12931" xr:uid="{E23CEA47-6597-4348-93C5-E0A9CAD6E1E4}"/>
    <cellStyle name="Note 2 2 7 2 3 2" xfId="39106" xr:uid="{8EF15276-051B-4797-89DC-A736928E99A3}"/>
    <cellStyle name="Note 2 2 7 2 4" xfId="29826" xr:uid="{F2E2772A-0238-4BC8-873E-34BBA2D09760}"/>
    <cellStyle name="Note 2 2 7 2 5" xfId="21379" xr:uid="{1541E66F-48EE-4DA7-B049-C20111B04251}"/>
    <cellStyle name="Note 2 2 7 3" xfId="6554" xr:uid="{00000000-0005-0000-0000-0000E9200000}"/>
    <cellStyle name="Note 2 2 7 3 2" xfId="15004" xr:uid="{52AC583A-275A-4B77-A2E4-2377AAAD8F61}"/>
    <cellStyle name="Note 2 2 7 3 2 2" xfId="41178" xr:uid="{528D180A-64EB-4805-9FB2-47DA4EBCE55A}"/>
    <cellStyle name="Note 2 2 7 3 3" xfId="31899" xr:uid="{7215671F-3CAA-461B-8169-278757647C0A}"/>
    <cellStyle name="Note 2 2 7 3 4" xfId="23451" xr:uid="{8487D3E9-4A3F-4D69-928F-D30F15D1C432}"/>
    <cellStyle name="Note 2 2 7 4" xfId="10786" xr:uid="{BDEB3CD7-97BA-4705-89D1-65584C4D31CB}"/>
    <cellStyle name="Note 2 2 7 4 2" xfId="36961" xr:uid="{45DACBD8-9AB9-4459-B4E7-95940C1F338A}"/>
    <cellStyle name="Note 2 2 7 5" xfId="27681" xr:uid="{5BE780B2-7DAE-44FB-9263-F6E9906AA757}"/>
    <cellStyle name="Note 2 2 7 6" xfId="19234" xr:uid="{CDB5CEC6-9CF0-42C3-81FE-9A2C84197ACF}"/>
    <cellStyle name="Note 2 2 8" xfId="2684" xr:uid="{00000000-0005-0000-0000-0000EA200000}"/>
    <cellStyle name="Note 2 2 8 2" xfId="6967" xr:uid="{00000000-0005-0000-0000-0000EB200000}"/>
    <cellStyle name="Note 2 2 8 2 2" xfId="15417" xr:uid="{51E91A2E-12F4-4AC7-BF67-2B1C6D6800A5}"/>
    <cellStyle name="Note 2 2 8 2 2 2" xfId="41591" xr:uid="{2B2C56A8-C645-4ACA-BCA2-E7E4DCB108CC}"/>
    <cellStyle name="Note 2 2 8 2 3" xfId="32312" xr:uid="{A1197762-29CC-43BE-BC5F-416E89896CD2}"/>
    <cellStyle name="Note 2 2 8 2 4" xfId="23864" xr:uid="{6AF0BDFA-076E-4875-9EBD-17657618ECA1}"/>
    <cellStyle name="Note 2 2 8 3" xfId="11199" xr:uid="{E59625CC-D673-4ACE-8DA1-E0126FA7C567}"/>
    <cellStyle name="Note 2 2 8 3 2" xfId="37374" xr:uid="{DD497F68-32E6-4FCB-BDE5-E19D512389EC}"/>
    <cellStyle name="Note 2 2 8 4" xfId="28094" xr:uid="{5F379E4F-7795-463A-84EE-7E9DC4A16031}"/>
    <cellStyle name="Note 2 2 8 5" xfId="19647" xr:uid="{DB3A8ECE-F9A6-4173-86BB-63C82B6A0190}"/>
    <cellStyle name="Note 2 2 9" xfId="2743" xr:uid="{00000000-0005-0000-0000-0000EC200000}"/>
    <cellStyle name="Note 2 3" xfId="549" xr:uid="{00000000-0005-0000-0000-0000ED200000}"/>
    <cellStyle name="Note 2 3 10" xfId="4906" xr:uid="{00000000-0005-0000-0000-0000EE200000}"/>
    <cellStyle name="Note 2 3 10 2" xfId="13356" xr:uid="{253FEF72-C1BB-46D2-884D-FB06DD8E9C2C}"/>
    <cellStyle name="Note 2 3 10 2 2" xfId="39530" xr:uid="{DD692285-710B-4780-B7E6-36153BE64DD3}"/>
    <cellStyle name="Note 2 3 10 3" xfId="30251" xr:uid="{349273DD-1A38-4FD9-8597-D9B6D9271242}"/>
    <cellStyle name="Note 2 3 10 4" xfId="21803" xr:uid="{96A1A9D8-8DAB-4C0D-A42B-210D5C3AA6E5}"/>
    <cellStyle name="Note 2 3 11" xfId="9138" xr:uid="{9EE68E7F-1C44-4E71-B171-E986F11360E7}"/>
    <cellStyle name="Note 2 3 11 2" xfId="35313" xr:uid="{F80A4788-2541-4A90-972D-4A5D011C67D3}"/>
    <cellStyle name="Note 2 3 12" xfId="34480" xr:uid="{F06DF0A8-9BD7-422B-9E64-2FF8AE98A931}"/>
    <cellStyle name="Note 2 3 13" xfId="26033" xr:uid="{8147D90C-9D34-47F9-BB00-E7EB4ED29E06}"/>
    <cellStyle name="Note 2 3 14" xfId="17586" xr:uid="{549642F8-9E77-4115-80BB-68849A24E2C1}"/>
    <cellStyle name="Note 2 3 2" xfId="550" xr:uid="{00000000-0005-0000-0000-0000EF200000}"/>
    <cellStyle name="Note 2 3 2 10" xfId="9139" xr:uid="{CB6C8E81-79D0-4320-A842-B452B9773DA6}"/>
    <cellStyle name="Note 2 3 2 10 2" xfId="35314" xr:uid="{0D14CC50-DBFD-4FE5-83B9-E7E740D6DEC0}"/>
    <cellStyle name="Note 2 3 2 11" xfId="34481" xr:uid="{E0AE6593-F8F3-4B33-9999-5A7824675FE7}"/>
    <cellStyle name="Note 2 3 2 12" xfId="26034" xr:uid="{7C1F448C-8A98-44E4-BEAF-6BBEF16178A9}"/>
    <cellStyle name="Note 2 3 2 13" xfId="17587" xr:uid="{4A7DE773-D042-4FDB-932F-D18DB211F4CE}"/>
    <cellStyle name="Note 2 3 2 2" xfId="1011" xr:uid="{00000000-0005-0000-0000-0000F0200000}"/>
    <cellStyle name="Note 2 3 2 2 2" xfId="3243" xr:uid="{00000000-0005-0000-0000-0000F1200000}"/>
    <cellStyle name="Note 2 3 2 2 2 2" xfId="7465" xr:uid="{00000000-0005-0000-0000-0000F2200000}"/>
    <cellStyle name="Note 2 3 2 2 2 2 2" xfId="15915" xr:uid="{431909FA-8D15-436D-A8D3-7B078066D565}"/>
    <cellStyle name="Note 2 3 2 2 2 2 2 2" xfId="42089" xr:uid="{4F4210BE-17D8-4CE2-9F58-658AAA0B1D04}"/>
    <cellStyle name="Note 2 3 2 2 2 2 3" xfId="32810" xr:uid="{F6879197-31BF-4462-9D51-639F188760C7}"/>
    <cellStyle name="Note 2 3 2 2 2 2 4" xfId="24362" xr:uid="{259D110C-20F1-459B-A0BA-0E9DB67342AD}"/>
    <cellStyle name="Note 2 3 2 2 2 3" xfId="11697" xr:uid="{FF7FD217-7650-4831-92FD-580EDAD709BC}"/>
    <cellStyle name="Note 2 3 2 2 2 3 2" xfId="37872" xr:uid="{8E27F20D-1D6E-4C1E-B4A7-F0152790B1F2}"/>
    <cellStyle name="Note 2 3 2 2 2 4" xfId="28592" xr:uid="{62B7FBBE-6F9A-446E-81A4-884C6951F320}"/>
    <cellStyle name="Note 2 3 2 2 2 5" xfId="20145" xr:uid="{476585FA-72E4-4CE5-9265-85D91ABAD530}"/>
    <cellStyle name="Note 2 3 2 2 3" xfId="5320" xr:uid="{00000000-0005-0000-0000-0000F3200000}"/>
    <cellStyle name="Note 2 3 2 2 3 2" xfId="13770" xr:uid="{B05F5B07-C8FE-426E-BAC2-15815778AD57}"/>
    <cellStyle name="Note 2 3 2 2 3 2 2" xfId="39944" xr:uid="{0622679A-083B-48C5-88FD-45D8649237C2}"/>
    <cellStyle name="Note 2 3 2 2 3 3" xfId="30665" xr:uid="{37598410-903D-44C9-B9AB-D25EE82CE85A}"/>
    <cellStyle name="Note 2 3 2 2 3 4" xfId="22217" xr:uid="{10C5B3AC-0117-4CD4-AA37-D779C3469C47}"/>
    <cellStyle name="Note 2 3 2 2 4" xfId="9552" xr:uid="{30608F49-969C-4E7E-825C-9D7E922E3F6C}"/>
    <cellStyle name="Note 2 3 2 2 4 2" xfId="35727" xr:uid="{C4D82779-0E75-47B0-9720-47D410A3D930}"/>
    <cellStyle name="Note 2 3 2 2 5" xfId="34899" xr:uid="{3CFEC59F-114B-4D32-8826-E6508D949E79}"/>
    <cellStyle name="Note 2 3 2 2 6" xfId="26447" xr:uid="{B9118EC1-733A-4CA7-8514-AB9FF0C222F9}"/>
    <cellStyle name="Note 2 3 2 2 7" xfId="18000" xr:uid="{28EC64B9-CCE8-4DB0-B506-6AB767DCB91B}"/>
    <cellStyle name="Note 2 3 2 3" xfId="1426" xr:uid="{00000000-0005-0000-0000-0000F4200000}"/>
    <cellStyle name="Note 2 3 2 3 2" xfId="3656" xr:uid="{00000000-0005-0000-0000-0000F5200000}"/>
    <cellStyle name="Note 2 3 2 3 2 2" xfId="7878" xr:uid="{00000000-0005-0000-0000-0000F6200000}"/>
    <cellStyle name="Note 2 3 2 3 2 2 2" xfId="16328" xr:uid="{175E1B50-EA6C-4C6E-A512-D56438178AA2}"/>
    <cellStyle name="Note 2 3 2 3 2 2 2 2" xfId="42502" xr:uid="{3543208D-317D-4758-BB4D-2DE00F2A0A47}"/>
    <cellStyle name="Note 2 3 2 3 2 2 3" xfId="33223" xr:uid="{C9C6AD7C-6536-4727-ACE3-978865A5A404}"/>
    <cellStyle name="Note 2 3 2 3 2 2 4" xfId="24775" xr:uid="{C179264F-01F3-4AF2-8D2D-CD829BA56BA2}"/>
    <cellStyle name="Note 2 3 2 3 2 3" xfId="12110" xr:uid="{B304E08B-C8B3-4827-8522-6B04558E5FE1}"/>
    <cellStyle name="Note 2 3 2 3 2 3 2" xfId="38285" xr:uid="{F7B0159A-0335-4405-80C9-7F9D66687639}"/>
    <cellStyle name="Note 2 3 2 3 2 4" xfId="29005" xr:uid="{0B26EB47-6491-4CC0-BE94-FDF21B2CFCF3}"/>
    <cellStyle name="Note 2 3 2 3 2 5" xfId="20558" xr:uid="{978A20A7-5623-490B-AD01-5CA26E499B25}"/>
    <cellStyle name="Note 2 3 2 3 3" xfId="5733" xr:uid="{00000000-0005-0000-0000-0000F7200000}"/>
    <cellStyle name="Note 2 3 2 3 3 2" xfId="14183" xr:uid="{88A82F68-F499-452A-B57B-407B3B97B3B0}"/>
    <cellStyle name="Note 2 3 2 3 3 2 2" xfId="40357" xr:uid="{705A7413-187E-460F-A5CF-27CD4B4FFB4B}"/>
    <cellStyle name="Note 2 3 2 3 3 3" xfId="31078" xr:uid="{0FA80A27-8246-468B-A075-90F8CD77E468}"/>
    <cellStyle name="Note 2 3 2 3 3 4" xfId="22630" xr:uid="{735227FA-6E03-403A-97F8-4B467CC23920}"/>
    <cellStyle name="Note 2 3 2 3 4" xfId="9965" xr:uid="{7E3A2451-D6C2-450E-A181-47FD86B0316F}"/>
    <cellStyle name="Note 2 3 2 3 4 2" xfId="36140" xr:uid="{A269D941-EFEC-4C47-8028-C65A38422944}"/>
    <cellStyle name="Note 2 3 2 3 5" xfId="26860" xr:uid="{8C05FF7A-8D43-4AD3-B581-767B61B95027}"/>
    <cellStyle name="Note 2 3 2 3 6" xfId="18413" xr:uid="{2059CE98-77EA-49FB-A71C-4A28E48B89AA}"/>
    <cellStyle name="Note 2 3 2 4" xfId="1840" xr:uid="{00000000-0005-0000-0000-0000F8200000}"/>
    <cellStyle name="Note 2 3 2 4 2" xfId="4069" xr:uid="{00000000-0005-0000-0000-0000F9200000}"/>
    <cellStyle name="Note 2 3 2 4 2 2" xfId="8291" xr:uid="{00000000-0005-0000-0000-0000FA200000}"/>
    <cellStyle name="Note 2 3 2 4 2 2 2" xfId="16741" xr:uid="{60A93FAC-D843-47D5-8370-E025950E54A9}"/>
    <cellStyle name="Note 2 3 2 4 2 2 2 2" xfId="42915" xr:uid="{04D9EE05-2133-4F35-A1CB-A6BCBFE281FC}"/>
    <cellStyle name="Note 2 3 2 4 2 2 3" xfId="33636" xr:uid="{251BF939-8B81-48ED-ACEF-C26D63BBDB2A}"/>
    <cellStyle name="Note 2 3 2 4 2 2 4" xfId="25188" xr:uid="{D4FF13D1-A17D-4352-9E79-B8C70A73730C}"/>
    <cellStyle name="Note 2 3 2 4 2 3" xfId="12523" xr:uid="{D56061FF-38EE-4C04-9270-33582B4F20ED}"/>
    <cellStyle name="Note 2 3 2 4 2 3 2" xfId="38698" xr:uid="{F9E00009-940E-4BE3-B5FB-1249FED7264B}"/>
    <cellStyle name="Note 2 3 2 4 2 4" xfId="29418" xr:uid="{CAEB9D12-7B13-4AD1-BD46-696509063B42}"/>
    <cellStyle name="Note 2 3 2 4 2 5" xfId="20971" xr:uid="{6DFE9367-8F2C-46DF-97CD-4759CED45A68}"/>
    <cellStyle name="Note 2 3 2 4 3" xfId="6146" xr:uid="{00000000-0005-0000-0000-0000FB200000}"/>
    <cellStyle name="Note 2 3 2 4 3 2" xfId="14596" xr:uid="{67B69CB6-23BF-4C58-89A3-34C8E269EAC9}"/>
    <cellStyle name="Note 2 3 2 4 3 2 2" xfId="40770" xr:uid="{0F587EF3-7BF4-4A5B-A1AE-432A0FAE1E3C}"/>
    <cellStyle name="Note 2 3 2 4 3 3" xfId="31491" xr:uid="{D25782F1-11C0-49D4-A36E-13AD691D1C1E}"/>
    <cellStyle name="Note 2 3 2 4 3 4" xfId="23043" xr:uid="{8720C72D-B888-4F61-A62B-61D0E7E9CC2E}"/>
    <cellStyle name="Note 2 3 2 4 4" xfId="10378" xr:uid="{AA67DF16-C19C-4125-BAFD-A0F8467ADA8D}"/>
    <cellStyle name="Note 2 3 2 4 4 2" xfId="36553" xr:uid="{A1639F9D-0A63-4F33-9367-9DDC91C9A45A}"/>
    <cellStyle name="Note 2 3 2 4 5" xfId="27273" xr:uid="{99FC827A-9DF0-46BC-B10A-3F700B6A479F}"/>
    <cellStyle name="Note 2 3 2 4 6" xfId="18826" xr:uid="{37926390-315D-4F55-AAE0-6A4E1A18BD0E}"/>
    <cellStyle name="Note 2 3 2 5" xfId="2253" xr:uid="{00000000-0005-0000-0000-0000FC200000}"/>
    <cellStyle name="Note 2 3 2 5 2" xfId="4482" xr:uid="{00000000-0005-0000-0000-0000FD200000}"/>
    <cellStyle name="Note 2 3 2 5 2 2" xfId="8704" xr:uid="{00000000-0005-0000-0000-0000FE200000}"/>
    <cellStyle name="Note 2 3 2 5 2 2 2" xfId="17154" xr:uid="{05409BF2-A117-41D1-B5E9-066D3AF0E7A8}"/>
    <cellStyle name="Note 2 3 2 5 2 2 2 2" xfId="43328" xr:uid="{25E486C9-6455-443E-AB0F-87DE53D0262E}"/>
    <cellStyle name="Note 2 3 2 5 2 2 3" xfId="34049" xr:uid="{C35FA2A3-1668-40A0-B568-86D744F043C1}"/>
    <cellStyle name="Note 2 3 2 5 2 2 4" xfId="25601" xr:uid="{2E5B9C1F-92F0-4D80-A729-74C8DA139163}"/>
    <cellStyle name="Note 2 3 2 5 2 3" xfId="12936" xr:uid="{61D915A5-A058-4C3B-95F2-7D87B2B2A061}"/>
    <cellStyle name="Note 2 3 2 5 2 3 2" xfId="39111" xr:uid="{E4413493-7B09-485D-AAFC-0565146F293D}"/>
    <cellStyle name="Note 2 3 2 5 2 4" xfId="29831" xr:uid="{76AA9149-8A29-4F39-9989-9A0FD935BC24}"/>
    <cellStyle name="Note 2 3 2 5 2 5" xfId="21384" xr:uid="{C43AD515-4180-4136-B464-FDB2C0DC05F7}"/>
    <cellStyle name="Note 2 3 2 5 3" xfId="6559" xr:uid="{00000000-0005-0000-0000-0000FF200000}"/>
    <cellStyle name="Note 2 3 2 5 3 2" xfId="15009" xr:uid="{DD29D41A-A0EB-4ADD-9684-FD8B381AC933}"/>
    <cellStyle name="Note 2 3 2 5 3 2 2" xfId="41183" xr:uid="{35AA3718-9F1C-460A-9DED-C5D16E7F95F9}"/>
    <cellStyle name="Note 2 3 2 5 3 3" xfId="31904" xr:uid="{14235906-0895-478E-93E6-C3917A6C2863}"/>
    <cellStyle name="Note 2 3 2 5 3 4" xfId="23456" xr:uid="{572B4A0F-2346-4FA6-B99F-4248DA50A1AE}"/>
    <cellStyle name="Note 2 3 2 5 4" xfId="10791" xr:uid="{E71CAC67-E573-4219-A507-2490CC7EFAD1}"/>
    <cellStyle name="Note 2 3 2 5 4 2" xfId="36966" xr:uid="{39B595A7-F93E-44FC-8F40-668D9DD1263C}"/>
    <cellStyle name="Note 2 3 2 5 5" xfId="27686" xr:uid="{2956E047-DDB1-4577-9A6B-256776F8E5C3}"/>
    <cellStyle name="Note 2 3 2 5 6" xfId="19239" xr:uid="{6DF44435-D1D8-40E8-BFF1-02E0999E3C9C}"/>
    <cellStyle name="Note 2 3 2 6" xfId="2689" xr:uid="{00000000-0005-0000-0000-000000210000}"/>
    <cellStyle name="Note 2 3 2 6 2" xfId="6972" xr:uid="{00000000-0005-0000-0000-000001210000}"/>
    <cellStyle name="Note 2 3 2 6 2 2" xfId="15422" xr:uid="{9242BA07-3E06-4264-9952-85A3A3BE8D29}"/>
    <cellStyle name="Note 2 3 2 6 2 2 2" xfId="41596" xr:uid="{DCAC6AEA-D699-4532-8B5E-F98020E6173A}"/>
    <cellStyle name="Note 2 3 2 6 2 3" xfId="32317" xr:uid="{5C6AA7A7-BF55-4671-A7C4-77F5CD668AD3}"/>
    <cellStyle name="Note 2 3 2 6 2 4" xfId="23869" xr:uid="{9F0CF0AF-E121-4FB4-AA70-4D2113FFEA34}"/>
    <cellStyle name="Note 2 3 2 6 3" xfId="11204" xr:uid="{1C4311E7-7589-4896-A985-0C64D2AE3679}"/>
    <cellStyle name="Note 2 3 2 6 3 2" xfId="37379" xr:uid="{FBB0E096-F2C6-4260-8CF8-FCD903195DD6}"/>
    <cellStyle name="Note 2 3 2 6 4" xfId="28099" xr:uid="{A3FAC1F3-62FC-4C56-8479-98E0D924D21F}"/>
    <cellStyle name="Note 2 3 2 6 5" xfId="19652" xr:uid="{1093C283-324E-4205-B89C-A1E95CA89D2E}"/>
    <cellStyle name="Note 2 3 2 7" xfId="2748" xr:uid="{00000000-0005-0000-0000-000002210000}"/>
    <cellStyle name="Note 2 3 2 8" xfId="2829" xr:uid="{00000000-0005-0000-0000-000003210000}"/>
    <cellStyle name="Note 2 3 2 8 2" xfId="7052" xr:uid="{00000000-0005-0000-0000-000004210000}"/>
    <cellStyle name="Note 2 3 2 8 2 2" xfId="15502" xr:uid="{F55E8805-9E67-4DFA-ACC5-0BC529E7FB72}"/>
    <cellStyle name="Note 2 3 2 8 2 2 2" xfId="41676" xr:uid="{06D5879F-A768-452C-80BE-BEFA2EEE38AF}"/>
    <cellStyle name="Note 2 3 2 8 2 3" xfId="32397" xr:uid="{62BFCA7F-6644-4783-BE0C-B4305C912D27}"/>
    <cellStyle name="Note 2 3 2 8 2 4" xfId="23949" xr:uid="{0CC40B9D-A684-46A3-846D-67FB8E61ED97}"/>
    <cellStyle name="Note 2 3 2 8 3" xfId="11284" xr:uid="{47A97329-0E0F-4A7F-9BB0-0F1B3DE94BC2}"/>
    <cellStyle name="Note 2 3 2 8 3 2" xfId="37459" xr:uid="{6DCD7CD4-E4D9-4AF8-8CAC-53CADE5282DA}"/>
    <cellStyle name="Note 2 3 2 8 4" xfId="28179" xr:uid="{C01B8188-33D4-4342-8991-8870D7AA38B5}"/>
    <cellStyle name="Note 2 3 2 8 5" xfId="19732" xr:uid="{0A3B12AB-6B9B-4D59-918E-9A7D682AED6A}"/>
    <cellStyle name="Note 2 3 2 9" xfId="4907" xr:uid="{00000000-0005-0000-0000-000005210000}"/>
    <cellStyle name="Note 2 3 2 9 2" xfId="13357" xr:uid="{ABE0A1AC-2086-44EE-AED3-F7A022C9F92D}"/>
    <cellStyle name="Note 2 3 2 9 2 2" xfId="39531" xr:uid="{8A0F58BA-B633-4521-8FFC-7C48768DBDE4}"/>
    <cellStyle name="Note 2 3 2 9 3" xfId="30252" xr:uid="{5F0F85B1-0654-4E6C-91E2-8C972588FA25}"/>
    <cellStyle name="Note 2 3 2 9 4" xfId="21804" xr:uid="{90C07BDD-B812-463D-B27E-87E15FF4E9AD}"/>
    <cellStyle name="Note 2 3 3" xfId="1010" xr:uid="{00000000-0005-0000-0000-000006210000}"/>
    <cellStyle name="Note 2 3 3 2" xfId="3242" xr:uid="{00000000-0005-0000-0000-000007210000}"/>
    <cellStyle name="Note 2 3 3 2 2" xfId="7464" xr:uid="{00000000-0005-0000-0000-000008210000}"/>
    <cellStyle name="Note 2 3 3 2 2 2" xfId="15914" xr:uid="{DB9E18AA-EDC4-4F80-A26F-07D4DACDB1CB}"/>
    <cellStyle name="Note 2 3 3 2 2 2 2" xfId="42088" xr:uid="{6B142470-3B5F-4035-A7D8-D729AED6735B}"/>
    <cellStyle name="Note 2 3 3 2 2 3" xfId="32809" xr:uid="{AB204274-976E-4EF8-B9A3-B71ABA77C4E1}"/>
    <cellStyle name="Note 2 3 3 2 2 4" xfId="24361" xr:uid="{2A7A6336-1B92-44E7-B94F-2994D6031BA5}"/>
    <cellStyle name="Note 2 3 3 2 3" xfId="11696" xr:uid="{C3F8CB47-AB16-479B-8FB6-085280DE73DA}"/>
    <cellStyle name="Note 2 3 3 2 3 2" xfId="37871" xr:uid="{18BA62EF-571F-40D5-9C9E-6A9242380619}"/>
    <cellStyle name="Note 2 3 3 2 4" xfId="28591" xr:uid="{1DC2EA41-18DD-4F40-9ED0-9688A97EE709}"/>
    <cellStyle name="Note 2 3 3 2 5" xfId="20144" xr:uid="{79FBE45F-E55E-40C2-917A-595BB1365854}"/>
    <cellStyle name="Note 2 3 3 3" xfId="5319" xr:uid="{00000000-0005-0000-0000-000009210000}"/>
    <cellStyle name="Note 2 3 3 3 2" xfId="13769" xr:uid="{B14E7A20-A8AB-47EE-B46D-3E7E4B621AFD}"/>
    <cellStyle name="Note 2 3 3 3 2 2" xfId="39943" xr:uid="{89D98D5A-E9E4-4EE2-A917-28F513CAB50A}"/>
    <cellStyle name="Note 2 3 3 3 3" xfId="30664" xr:uid="{3DDDD903-DCA5-42EF-9BEF-9397F95EC2AB}"/>
    <cellStyle name="Note 2 3 3 3 4" xfId="22216" xr:uid="{EB24CDBF-FE13-4C97-B9B4-456C9D352C94}"/>
    <cellStyle name="Note 2 3 3 4" xfId="9551" xr:uid="{0BEED2F0-F48F-4E76-8828-D8E912DA6040}"/>
    <cellStyle name="Note 2 3 3 4 2" xfId="35726" xr:uid="{16A36262-11E1-4F5D-B00D-B367BD1E8799}"/>
    <cellStyle name="Note 2 3 3 5" xfId="34898" xr:uid="{90848EE4-6BF4-4719-BB84-523B3E678A85}"/>
    <cellStyle name="Note 2 3 3 6" xfId="26446" xr:uid="{6FA50942-E85A-4E02-9FBD-94436FF5260F}"/>
    <cellStyle name="Note 2 3 3 7" xfId="17999" xr:uid="{8106C188-C3F2-43B4-89F0-80C460BB1BCA}"/>
    <cellStyle name="Note 2 3 4" xfId="1425" xr:uid="{00000000-0005-0000-0000-00000A210000}"/>
    <cellStyle name="Note 2 3 4 2" xfId="3655" xr:uid="{00000000-0005-0000-0000-00000B210000}"/>
    <cellStyle name="Note 2 3 4 2 2" xfId="7877" xr:uid="{00000000-0005-0000-0000-00000C210000}"/>
    <cellStyle name="Note 2 3 4 2 2 2" xfId="16327" xr:uid="{9C21379A-BE24-4A07-ACBE-CA87784BF69F}"/>
    <cellStyle name="Note 2 3 4 2 2 2 2" xfId="42501" xr:uid="{187F578F-8244-4E52-80F5-4AB0FD9E3905}"/>
    <cellStyle name="Note 2 3 4 2 2 3" xfId="33222" xr:uid="{967D2386-6F5D-4CB7-B617-D37D56CB1696}"/>
    <cellStyle name="Note 2 3 4 2 2 4" xfId="24774" xr:uid="{04263DC8-1DD9-46D6-AC4C-8187052ABCAB}"/>
    <cellStyle name="Note 2 3 4 2 3" xfId="12109" xr:uid="{532AC306-01CC-4CD7-A1E5-C244B834C02A}"/>
    <cellStyle name="Note 2 3 4 2 3 2" xfId="38284" xr:uid="{41E0B08A-C595-48A4-80FE-3774AF28D13F}"/>
    <cellStyle name="Note 2 3 4 2 4" xfId="29004" xr:uid="{12521295-0E03-47A1-9656-CF5244F3E900}"/>
    <cellStyle name="Note 2 3 4 2 5" xfId="20557" xr:uid="{09B48A68-209B-4BC5-A7E4-CE3C82EBFBA5}"/>
    <cellStyle name="Note 2 3 4 3" xfId="5732" xr:uid="{00000000-0005-0000-0000-00000D210000}"/>
    <cellStyle name="Note 2 3 4 3 2" xfId="14182" xr:uid="{BD7C0AE3-06D7-4225-9342-2C948EC4F62C}"/>
    <cellStyle name="Note 2 3 4 3 2 2" xfId="40356" xr:uid="{347ADBB8-6D9D-47E0-A337-42DFBD5DF7C1}"/>
    <cellStyle name="Note 2 3 4 3 3" xfId="31077" xr:uid="{7FEAEED6-14B0-41EA-8D17-D2FD060C1238}"/>
    <cellStyle name="Note 2 3 4 3 4" xfId="22629" xr:uid="{E65350F0-D027-4C6D-949A-617B4E91F313}"/>
    <cellStyle name="Note 2 3 4 4" xfId="9964" xr:uid="{FC41C739-FEA3-46BE-AA26-78B42ECA5288}"/>
    <cellStyle name="Note 2 3 4 4 2" xfId="36139" xr:uid="{0C3C64EF-C6E4-40F8-8EA9-BE0CAA6E4B69}"/>
    <cellStyle name="Note 2 3 4 5" xfId="26859" xr:uid="{665A6F48-8372-4ED9-AAA4-612CA4E46977}"/>
    <cellStyle name="Note 2 3 4 6" xfId="18412" xr:uid="{31B6E677-D96E-4C09-B74E-B3AB2DF8205D}"/>
    <cellStyle name="Note 2 3 5" xfId="1839" xr:uid="{00000000-0005-0000-0000-00000E210000}"/>
    <cellStyle name="Note 2 3 5 2" xfId="4068" xr:uid="{00000000-0005-0000-0000-00000F210000}"/>
    <cellStyle name="Note 2 3 5 2 2" xfId="8290" xr:uid="{00000000-0005-0000-0000-000010210000}"/>
    <cellStyle name="Note 2 3 5 2 2 2" xfId="16740" xr:uid="{138DB53F-D328-42C0-9DC6-A9891CDF2B7D}"/>
    <cellStyle name="Note 2 3 5 2 2 2 2" xfId="42914" xr:uid="{F9EC6A81-44B7-47F3-9C45-5AC14307F9DE}"/>
    <cellStyle name="Note 2 3 5 2 2 3" xfId="33635" xr:uid="{F7E0F794-CF4C-402F-8FB2-3BCC81895FB3}"/>
    <cellStyle name="Note 2 3 5 2 2 4" xfId="25187" xr:uid="{8BDC69C8-71F7-426C-AB19-BDDE1042B34C}"/>
    <cellStyle name="Note 2 3 5 2 3" xfId="12522" xr:uid="{B9106FA1-9F2A-4B5A-B62C-4CCEE8916C0E}"/>
    <cellStyle name="Note 2 3 5 2 3 2" xfId="38697" xr:uid="{25F4D565-6A55-497C-95CB-77C0A9A15C82}"/>
    <cellStyle name="Note 2 3 5 2 4" xfId="29417" xr:uid="{3C4712DB-8748-42CD-AC4B-7C25224BC373}"/>
    <cellStyle name="Note 2 3 5 2 5" xfId="20970" xr:uid="{5E2EFC6E-CDC6-4FCB-B8E2-492D8937CFDA}"/>
    <cellStyle name="Note 2 3 5 3" xfId="6145" xr:uid="{00000000-0005-0000-0000-000011210000}"/>
    <cellStyle name="Note 2 3 5 3 2" xfId="14595" xr:uid="{60EEA8A5-98CA-4E99-97C1-3948003282D9}"/>
    <cellStyle name="Note 2 3 5 3 2 2" xfId="40769" xr:uid="{7FFD3200-E8A5-4583-8BE0-9022ABCF4732}"/>
    <cellStyle name="Note 2 3 5 3 3" xfId="31490" xr:uid="{56CF50AA-C88A-4CEE-965F-15E7C58FD6F5}"/>
    <cellStyle name="Note 2 3 5 3 4" xfId="23042" xr:uid="{F1E1DAC1-5415-45B1-96CA-F625B90CA941}"/>
    <cellStyle name="Note 2 3 5 4" xfId="10377" xr:uid="{4DBFFBB4-6DD0-41EA-B779-57182F7765A0}"/>
    <cellStyle name="Note 2 3 5 4 2" xfId="36552" xr:uid="{23A97147-7B67-428B-847A-67C63BB0478E}"/>
    <cellStyle name="Note 2 3 5 5" xfId="27272" xr:uid="{BE57DCB6-BD16-4D90-9257-8FEB81C4D89D}"/>
    <cellStyle name="Note 2 3 5 6" xfId="18825" xr:uid="{96F126D7-E891-402B-930B-33EBA73771F9}"/>
    <cellStyle name="Note 2 3 6" xfId="2252" xr:uid="{00000000-0005-0000-0000-000012210000}"/>
    <cellStyle name="Note 2 3 6 2" xfId="4481" xr:uid="{00000000-0005-0000-0000-000013210000}"/>
    <cellStyle name="Note 2 3 6 2 2" xfId="8703" xr:uid="{00000000-0005-0000-0000-000014210000}"/>
    <cellStyle name="Note 2 3 6 2 2 2" xfId="17153" xr:uid="{BC9A3B97-0FB3-44EC-944F-79C13FA57D4E}"/>
    <cellStyle name="Note 2 3 6 2 2 2 2" xfId="43327" xr:uid="{8A1E62AA-F260-4E42-8231-8BF017B1891B}"/>
    <cellStyle name="Note 2 3 6 2 2 3" xfId="34048" xr:uid="{FBFB411F-6514-4662-B928-E92AD4537A69}"/>
    <cellStyle name="Note 2 3 6 2 2 4" xfId="25600" xr:uid="{66236FB4-6FC6-4248-80F0-EF8C8AA34E0A}"/>
    <cellStyle name="Note 2 3 6 2 3" xfId="12935" xr:uid="{E28B72A6-6F8C-4B08-8967-15CD628AC3FA}"/>
    <cellStyle name="Note 2 3 6 2 3 2" xfId="39110" xr:uid="{91EF3330-DEC0-4115-82EC-AE9CD6B51FF0}"/>
    <cellStyle name="Note 2 3 6 2 4" xfId="29830" xr:uid="{6607BDE1-8776-4D69-8C10-BBE0E986CF43}"/>
    <cellStyle name="Note 2 3 6 2 5" xfId="21383" xr:uid="{E7572CA9-1518-48E0-9D2B-0E41401B6A68}"/>
    <cellStyle name="Note 2 3 6 3" xfId="6558" xr:uid="{00000000-0005-0000-0000-000015210000}"/>
    <cellStyle name="Note 2 3 6 3 2" xfId="15008" xr:uid="{E71D9C77-9E6F-4CA1-A134-23CE7DC7EA1E}"/>
    <cellStyle name="Note 2 3 6 3 2 2" xfId="41182" xr:uid="{C9D23A7B-999A-458E-B833-DEC7F4555CBC}"/>
    <cellStyle name="Note 2 3 6 3 3" xfId="31903" xr:uid="{D37FF0F9-BE54-4138-8AED-375EA0A6886C}"/>
    <cellStyle name="Note 2 3 6 3 4" xfId="23455" xr:uid="{B7BE6155-4AF2-4F78-B87F-4514E7CBC764}"/>
    <cellStyle name="Note 2 3 6 4" xfId="10790" xr:uid="{1DEFAED2-A2FE-4547-91CF-677F4B09EF6A}"/>
    <cellStyle name="Note 2 3 6 4 2" xfId="36965" xr:uid="{E72325DE-860F-4953-83BD-BB6F2FB1681C}"/>
    <cellStyle name="Note 2 3 6 5" xfId="27685" xr:uid="{A1BDC20F-62C6-49C9-A033-22D55B4BC6A3}"/>
    <cellStyle name="Note 2 3 6 6" xfId="19238" xr:uid="{E5F3641D-B7DD-4971-87BB-8784927E73EC}"/>
    <cellStyle name="Note 2 3 7" xfId="2688" xr:uid="{00000000-0005-0000-0000-000016210000}"/>
    <cellStyle name="Note 2 3 7 2" xfId="6971" xr:uid="{00000000-0005-0000-0000-000017210000}"/>
    <cellStyle name="Note 2 3 7 2 2" xfId="15421" xr:uid="{5CEB72BC-3AC9-4C08-89AD-AE3EA7A950AD}"/>
    <cellStyle name="Note 2 3 7 2 2 2" xfId="41595" xr:uid="{336448A7-ADB3-4CCC-B3E8-EED11DDB4317}"/>
    <cellStyle name="Note 2 3 7 2 3" xfId="32316" xr:uid="{F13760CB-7BC0-4CB7-90EE-AE3BA714FCA1}"/>
    <cellStyle name="Note 2 3 7 2 4" xfId="23868" xr:uid="{20750C92-8F2C-4BA5-AAFB-1F9DA34EC90A}"/>
    <cellStyle name="Note 2 3 7 3" xfId="11203" xr:uid="{92FE88F8-BA32-4585-9594-9F691FE7C3A1}"/>
    <cellStyle name="Note 2 3 7 3 2" xfId="37378" xr:uid="{08111409-D764-40B4-937C-E44D1AE24861}"/>
    <cellStyle name="Note 2 3 7 4" xfId="28098" xr:uid="{340AF6BA-D737-47AF-B8AC-ABC9841443EF}"/>
    <cellStyle name="Note 2 3 7 5" xfId="19651" xr:uid="{D248C78E-6C86-4754-97D9-6B6DF629122F}"/>
    <cellStyle name="Note 2 3 8" xfId="2747" xr:uid="{00000000-0005-0000-0000-000018210000}"/>
    <cellStyle name="Note 2 3 9" xfId="2828" xr:uid="{00000000-0005-0000-0000-000019210000}"/>
    <cellStyle name="Note 2 3 9 2" xfId="7051" xr:uid="{00000000-0005-0000-0000-00001A210000}"/>
    <cellStyle name="Note 2 3 9 2 2" xfId="15501" xr:uid="{E086452F-A88B-4745-976C-CDB88CA35DAF}"/>
    <cellStyle name="Note 2 3 9 2 2 2" xfId="41675" xr:uid="{D18C02F6-C9CB-4CC1-8D3D-17DB13700CD2}"/>
    <cellStyle name="Note 2 3 9 2 3" xfId="32396" xr:uid="{1B66D0B7-860E-4771-BD1E-DD127EB380C3}"/>
    <cellStyle name="Note 2 3 9 2 4" xfId="23948" xr:uid="{056A4F12-7A43-4ABE-BA9F-5D75923D27C3}"/>
    <cellStyle name="Note 2 3 9 3" xfId="11283" xr:uid="{B9887B52-768C-48EC-823A-2E0A0B31E0BE}"/>
    <cellStyle name="Note 2 3 9 3 2" xfId="37458" xr:uid="{011654A7-3057-4803-8F94-A9BEE24CA450}"/>
    <cellStyle name="Note 2 3 9 4" xfId="28178" xr:uid="{6CAC73A3-1986-479D-BD1B-B3B8A4465984}"/>
    <cellStyle name="Note 2 3 9 5" xfId="19731" xr:uid="{E662D68F-236F-4C5F-A319-A2BA76EFC35C}"/>
    <cellStyle name="Note 2 4" xfId="551" xr:uid="{00000000-0005-0000-0000-00001B210000}"/>
    <cellStyle name="Note 2 4 10" xfId="9140" xr:uid="{A7E6630D-2A78-477F-B7FC-C31E6FA31B5B}"/>
    <cellStyle name="Note 2 4 10 2" xfId="35315" xr:uid="{9FB13161-1F17-48D1-AA39-3EE5F4D6BA5C}"/>
    <cellStyle name="Note 2 4 11" xfId="34482" xr:uid="{947352D1-26A8-4B01-A2B7-7CD1426CBE67}"/>
    <cellStyle name="Note 2 4 12" xfId="26035" xr:uid="{7F05FD54-B2C0-4D3C-9D0B-FDA28D74E287}"/>
    <cellStyle name="Note 2 4 13" xfId="17588" xr:uid="{5B5D0205-B30F-4754-9BB8-732F70C7DB95}"/>
    <cellStyle name="Note 2 4 2" xfId="1012" xr:uid="{00000000-0005-0000-0000-00001C210000}"/>
    <cellStyle name="Note 2 4 2 2" xfId="3244" xr:uid="{00000000-0005-0000-0000-00001D210000}"/>
    <cellStyle name="Note 2 4 2 2 2" xfId="7466" xr:uid="{00000000-0005-0000-0000-00001E210000}"/>
    <cellStyle name="Note 2 4 2 2 2 2" xfId="15916" xr:uid="{5E757EB9-2ACF-4C9E-B66C-7E05D71BA760}"/>
    <cellStyle name="Note 2 4 2 2 2 2 2" xfId="42090" xr:uid="{0E6FE443-6CD0-4F02-8DC4-69D5014FC024}"/>
    <cellStyle name="Note 2 4 2 2 2 3" xfId="32811" xr:uid="{DC441D19-DF83-4572-9A85-5E723E713212}"/>
    <cellStyle name="Note 2 4 2 2 2 4" xfId="24363" xr:uid="{D0CC1E19-50D9-4B61-8B9D-8A53C2F4ED7D}"/>
    <cellStyle name="Note 2 4 2 2 3" xfId="11698" xr:uid="{7A98F72C-4FC5-4B06-BDDE-702E3FC3DD8F}"/>
    <cellStyle name="Note 2 4 2 2 3 2" xfId="37873" xr:uid="{0FE6064E-8658-4C15-B910-216C89C85711}"/>
    <cellStyle name="Note 2 4 2 2 4" xfId="28593" xr:uid="{133F9DEC-02B4-4346-9872-7435C4848B1B}"/>
    <cellStyle name="Note 2 4 2 2 5" xfId="20146" xr:uid="{368038E6-884B-4304-A94C-83E83E68B70A}"/>
    <cellStyle name="Note 2 4 2 3" xfId="5321" xr:uid="{00000000-0005-0000-0000-00001F210000}"/>
    <cellStyle name="Note 2 4 2 3 2" xfId="13771" xr:uid="{6A024CA3-E19E-4242-8961-1772BA882EF2}"/>
    <cellStyle name="Note 2 4 2 3 2 2" xfId="39945" xr:uid="{0BA5E65F-3415-4665-96C8-ACC7E09038F8}"/>
    <cellStyle name="Note 2 4 2 3 3" xfId="30666" xr:uid="{A3F69437-7E1B-4F79-ADBD-3D421376F0E9}"/>
    <cellStyle name="Note 2 4 2 3 4" xfId="22218" xr:uid="{B9F74CBF-0816-42A9-ACD6-707C43F56076}"/>
    <cellStyle name="Note 2 4 2 4" xfId="9553" xr:uid="{3E6C61ED-8B1F-4AB6-A6AA-8347947B1A1A}"/>
    <cellStyle name="Note 2 4 2 4 2" xfId="35728" xr:uid="{2684010C-32A3-4967-B55C-FFB33F0453BE}"/>
    <cellStyle name="Note 2 4 2 5" xfId="34900" xr:uid="{AC91772C-0C6B-40D2-8470-C32C4A885279}"/>
    <cellStyle name="Note 2 4 2 6" xfId="26448" xr:uid="{76829F30-ABCE-41B5-9756-9C8265CF591D}"/>
    <cellStyle name="Note 2 4 2 7" xfId="18001" xr:uid="{B19385F5-2656-48C2-8B6E-2D7FD20333BC}"/>
    <cellStyle name="Note 2 4 3" xfId="1427" xr:uid="{00000000-0005-0000-0000-000020210000}"/>
    <cellStyle name="Note 2 4 3 2" xfId="3657" xr:uid="{00000000-0005-0000-0000-000021210000}"/>
    <cellStyle name="Note 2 4 3 2 2" xfId="7879" xr:uid="{00000000-0005-0000-0000-000022210000}"/>
    <cellStyle name="Note 2 4 3 2 2 2" xfId="16329" xr:uid="{6B045EE9-BA8C-455C-9687-5F68FB80556A}"/>
    <cellStyle name="Note 2 4 3 2 2 2 2" xfId="42503" xr:uid="{7AFECC3C-D8C1-41A5-90FA-6AD3E359CB2B}"/>
    <cellStyle name="Note 2 4 3 2 2 3" xfId="33224" xr:uid="{DBB14B29-F9BA-4693-BAB6-5582D1FEF39C}"/>
    <cellStyle name="Note 2 4 3 2 2 4" xfId="24776" xr:uid="{A53EE4C2-86A7-4968-B171-8DC61E5B9BBE}"/>
    <cellStyle name="Note 2 4 3 2 3" xfId="12111" xr:uid="{B8B1D643-F56A-464D-9E48-5A0735A04853}"/>
    <cellStyle name="Note 2 4 3 2 3 2" xfId="38286" xr:uid="{E0B45F8A-CD0E-48D3-9D15-3D28B322E0C1}"/>
    <cellStyle name="Note 2 4 3 2 4" xfId="29006" xr:uid="{10C4A796-118E-412A-A40C-AD135208A8AC}"/>
    <cellStyle name="Note 2 4 3 2 5" xfId="20559" xr:uid="{12829CBD-F5AE-4BA2-B7DB-A97CF07E6D25}"/>
    <cellStyle name="Note 2 4 3 3" xfId="5734" xr:uid="{00000000-0005-0000-0000-000023210000}"/>
    <cellStyle name="Note 2 4 3 3 2" xfId="14184" xr:uid="{F09B4F69-335B-42FF-BEA5-8404416CAE0D}"/>
    <cellStyle name="Note 2 4 3 3 2 2" xfId="40358" xr:uid="{0A83970C-657B-4058-B484-4D9270578DA4}"/>
    <cellStyle name="Note 2 4 3 3 3" xfId="31079" xr:uid="{C98D7753-DF0E-4917-8D98-95D17770FEB0}"/>
    <cellStyle name="Note 2 4 3 3 4" xfId="22631" xr:uid="{7EFE7B47-2E56-42D2-B09D-743D8605EC57}"/>
    <cellStyle name="Note 2 4 3 4" xfId="9966" xr:uid="{E3FCD6E8-5CEC-4417-BFDC-2F330B8AA38B}"/>
    <cellStyle name="Note 2 4 3 4 2" xfId="36141" xr:uid="{A7F24D85-7FBB-47ED-A3E3-B8A8D79DBAA0}"/>
    <cellStyle name="Note 2 4 3 5" xfId="26861" xr:uid="{D353BD52-916A-4719-8C9C-7B3ED33468B3}"/>
    <cellStyle name="Note 2 4 3 6" xfId="18414" xr:uid="{8A91EC9A-6BF3-4A5D-A8EC-85EF6400A276}"/>
    <cellStyle name="Note 2 4 4" xfId="1841" xr:uid="{00000000-0005-0000-0000-000024210000}"/>
    <cellStyle name="Note 2 4 4 2" xfId="4070" xr:uid="{00000000-0005-0000-0000-000025210000}"/>
    <cellStyle name="Note 2 4 4 2 2" xfId="8292" xr:uid="{00000000-0005-0000-0000-000026210000}"/>
    <cellStyle name="Note 2 4 4 2 2 2" xfId="16742" xr:uid="{9A2DA342-DABD-4BC2-BC67-5C932BCD8F49}"/>
    <cellStyle name="Note 2 4 4 2 2 2 2" xfId="42916" xr:uid="{DDDEAD41-C321-493F-B2A6-6243CBA6A4C7}"/>
    <cellStyle name="Note 2 4 4 2 2 3" xfId="33637" xr:uid="{6274FC5C-DC6C-4C85-9CC0-E20F4DC0F937}"/>
    <cellStyle name="Note 2 4 4 2 2 4" xfId="25189" xr:uid="{5A9A0367-E193-4E42-A5AF-741B94A2ED43}"/>
    <cellStyle name="Note 2 4 4 2 3" xfId="12524" xr:uid="{10CDF8A6-8F97-49FA-85E1-9AB5535565F9}"/>
    <cellStyle name="Note 2 4 4 2 3 2" xfId="38699" xr:uid="{62AD7626-4019-4B04-A6F9-13CEE66DD88A}"/>
    <cellStyle name="Note 2 4 4 2 4" xfId="29419" xr:uid="{98EAAC93-AEC9-405E-BAEF-1D4E150A1251}"/>
    <cellStyle name="Note 2 4 4 2 5" xfId="20972" xr:uid="{E03101D9-3197-4CA9-A388-7121B3C59130}"/>
    <cellStyle name="Note 2 4 4 3" xfId="6147" xr:uid="{00000000-0005-0000-0000-000027210000}"/>
    <cellStyle name="Note 2 4 4 3 2" xfId="14597" xr:uid="{F2834C04-60BC-403F-99AC-E73D67356AC9}"/>
    <cellStyle name="Note 2 4 4 3 2 2" xfId="40771" xr:uid="{C18C6A59-E831-4ED9-9008-6368B1F88BAA}"/>
    <cellStyle name="Note 2 4 4 3 3" xfId="31492" xr:uid="{222C2DD7-3297-42A2-A6B2-ED42D8E9BF40}"/>
    <cellStyle name="Note 2 4 4 3 4" xfId="23044" xr:uid="{B4EB813F-6D32-4EA2-B757-59CD13137107}"/>
    <cellStyle name="Note 2 4 4 4" xfId="10379" xr:uid="{3D857362-BA2D-48C2-A3AA-382839AA5EBE}"/>
    <cellStyle name="Note 2 4 4 4 2" xfId="36554" xr:uid="{473E5834-B1C2-493E-9737-E476F3DB20ED}"/>
    <cellStyle name="Note 2 4 4 5" xfId="27274" xr:uid="{264B0C15-0CDB-4160-BA8E-5802C766ACD1}"/>
    <cellStyle name="Note 2 4 4 6" xfId="18827" xr:uid="{5181E74A-5789-40C9-8160-EA5FB9DD7D7E}"/>
    <cellStyle name="Note 2 4 5" xfId="2254" xr:uid="{00000000-0005-0000-0000-000028210000}"/>
    <cellStyle name="Note 2 4 5 2" xfId="4483" xr:uid="{00000000-0005-0000-0000-000029210000}"/>
    <cellStyle name="Note 2 4 5 2 2" xfId="8705" xr:uid="{00000000-0005-0000-0000-00002A210000}"/>
    <cellStyle name="Note 2 4 5 2 2 2" xfId="17155" xr:uid="{DD5FF2CF-CA0E-46A5-93F0-66CE517C5D8F}"/>
    <cellStyle name="Note 2 4 5 2 2 2 2" xfId="43329" xr:uid="{48030DF8-0718-4F3C-8324-C70B7D572556}"/>
    <cellStyle name="Note 2 4 5 2 2 3" xfId="34050" xr:uid="{63733F56-AC66-4032-977E-8A9D7E435DFE}"/>
    <cellStyle name="Note 2 4 5 2 2 4" xfId="25602" xr:uid="{291FE937-515F-4158-9EBE-43A1246597C2}"/>
    <cellStyle name="Note 2 4 5 2 3" xfId="12937" xr:uid="{C7C02C30-02EE-4526-9F17-B56B8A0C9A12}"/>
    <cellStyle name="Note 2 4 5 2 3 2" xfId="39112" xr:uid="{68B57FFE-036D-47D4-BB14-D37887375520}"/>
    <cellStyle name="Note 2 4 5 2 4" xfId="29832" xr:uid="{4A21B8C4-BBB4-4D4E-9EDE-BE9E1D29E9BA}"/>
    <cellStyle name="Note 2 4 5 2 5" xfId="21385" xr:uid="{65F738B5-22EF-43BF-87C4-84B100F1125D}"/>
    <cellStyle name="Note 2 4 5 3" xfId="6560" xr:uid="{00000000-0005-0000-0000-00002B210000}"/>
    <cellStyle name="Note 2 4 5 3 2" xfId="15010" xr:uid="{F9F608BB-EBAD-4463-BD5A-0732A6ED1FBF}"/>
    <cellStyle name="Note 2 4 5 3 2 2" xfId="41184" xr:uid="{FB2ADF64-A7F4-48AD-8A78-2E01750E6C51}"/>
    <cellStyle name="Note 2 4 5 3 3" xfId="31905" xr:uid="{AC8ACFB6-46B8-483C-8E11-C966AFF38609}"/>
    <cellStyle name="Note 2 4 5 3 4" xfId="23457" xr:uid="{4DADC472-A28A-42C0-870C-0189C5AE0DC0}"/>
    <cellStyle name="Note 2 4 5 4" xfId="10792" xr:uid="{CEB06D19-0CDE-410E-B450-E86B53679193}"/>
    <cellStyle name="Note 2 4 5 4 2" xfId="36967" xr:uid="{51BD36B4-EC27-4D5F-A8E8-FE2EE547FED2}"/>
    <cellStyle name="Note 2 4 5 5" xfId="27687" xr:uid="{6D831793-7613-4239-8AC7-CECF27FBDF42}"/>
    <cellStyle name="Note 2 4 5 6" xfId="19240" xr:uid="{07C50971-39AD-4CB7-886D-CCDB20D13ED8}"/>
    <cellStyle name="Note 2 4 6" xfId="2690" xr:uid="{00000000-0005-0000-0000-00002C210000}"/>
    <cellStyle name="Note 2 4 6 2" xfId="6973" xr:uid="{00000000-0005-0000-0000-00002D210000}"/>
    <cellStyle name="Note 2 4 6 2 2" xfId="15423" xr:uid="{2F25F095-1541-4514-B7DD-D4C474964C03}"/>
    <cellStyle name="Note 2 4 6 2 2 2" xfId="41597" xr:uid="{0DD68123-B4BD-4F6A-9C80-FB02C20DA486}"/>
    <cellStyle name="Note 2 4 6 2 3" xfId="32318" xr:uid="{D409EB24-8682-469F-8BD8-400B7686011A}"/>
    <cellStyle name="Note 2 4 6 2 4" xfId="23870" xr:uid="{73479050-6867-4AB6-A0D9-CCEB50751B92}"/>
    <cellStyle name="Note 2 4 6 3" xfId="11205" xr:uid="{DACFB82A-C7FC-4B03-8388-092DA85D8D49}"/>
    <cellStyle name="Note 2 4 6 3 2" xfId="37380" xr:uid="{C0442EE4-B796-44BF-938F-B8B93E3ADE7C}"/>
    <cellStyle name="Note 2 4 6 4" xfId="28100" xr:uid="{3CE60618-0EED-4050-A0CE-680E17B043DA}"/>
    <cellStyle name="Note 2 4 6 5" xfId="19653" xr:uid="{0A6AD211-0F8B-4870-86E7-CB720999D5FE}"/>
    <cellStyle name="Note 2 4 7" xfId="2749" xr:uid="{00000000-0005-0000-0000-00002E210000}"/>
    <cellStyle name="Note 2 4 8" xfId="2830" xr:uid="{00000000-0005-0000-0000-00002F210000}"/>
    <cellStyle name="Note 2 4 8 2" xfId="7053" xr:uid="{00000000-0005-0000-0000-000030210000}"/>
    <cellStyle name="Note 2 4 8 2 2" xfId="15503" xr:uid="{6DF226DE-33ED-4F90-91E7-050F7056DD70}"/>
    <cellStyle name="Note 2 4 8 2 2 2" xfId="41677" xr:uid="{9BA0E197-E27A-4825-8EC3-A5F21798952A}"/>
    <cellStyle name="Note 2 4 8 2 3" xfId="32398" xr:uid="{66141363-4B50-40EF-86AD-4A6CB96404AE}"/>
    <cellStyle name="Note 2 4 8 2 4" xfId="23950" xr:uid="{89315795-5604-4803-A96D-BB2ABB9E86B9}"/>
    <cellStyle name="Note 2 4 8 3" xfId="11285" xr:uid="{0030F901-45F9-4755-B751-FEDE0ECEDD0A}"/>
    <cellStyle name="Note 2 4 8 3 2" xfId="37460" xr:uid="{EBD682CB-8041-4BB9-92F1-FD516C2541BF}"/>
    <cellStyle name="Note 2 4 8 4" xfId="28180" xr:uid="{EF3E701E-A68C-4856-82A6-C5981C84156F}"/>
    <cellStyle name="Note 2 4 8 5" xfId="19733" xr:uid="{B55501FA-4A8E-4C69-B2B2-92449F33AFF6}"/>
    <cellStyle name="Note 2 4 9" xfId="4908" xr:uid="{00000000-0005-0000-0000-000031210000}"/>
    <cellStyle name="Note 2 4 9 2" xfId="13358" xr:uid="{8D666120-4250-40B6-9B06-E41172F67DFD}"/>
    <cellStyle name="Note 2 4 9 2 2" xfId="39532" xr:uid="{2F21A8AC-5638-491A-B333-5603EC422BA4}"/>
    <cellStyle name="Note 2 4 9 3" xfId="30253" xr:uid="{E72DF254-2D26-44DD-B11D-81642124AD48}"/>
    <cellStyle name="Note 2 4 9 4" xfId="21805" xr:uid="{213DF9A5-F1BB-413B-9329-E8AB0606E381}"/>
    <cellStyle name="Note 2 5" xfId="552" xr:uid="{00000000-0005-0000-0000-000032210000}"/>
    <cellStyle name="Note 2 5 10" xfId="9141" xr:uid="{4F75C718-D91C-43C3-89E6-9723F5666FAB}"/>
    <cellStyle name="Note 2 5 10 2" xfId="35316" xr:uid="{02B32253-B1B5-4F3B-AD42-B4198D6C5FCA}"/>
    <cellStyle name="Note 2 5 11" xfId="34483" xr:uid="{8D168F15-65A7-49FF-87C1-3D55B6F5658B}"/>
    <cellStyle name="Note 2 5 12" xfId="26036" xr:uid="{8C5B5112-708C-49F8-B0FB-26FE4B1B9E6B}"/>
    <cellStyle name="Note 2 5 13" xfId="17589" xr:uid="{62CB7D23-F1BA-49AE-8C56-CF080EA62877}"/>
    <cellStyle name="Note 2 5 2" xfId="1013" xr:uid="{00000000-0005-0000-0000-000033210000}"/>
    <cellStyle name="Note 2 5 2 2" xfId="3245" xr:uid="{00000000-0005-0000-0000-000034210000}"/>
    <cellStyle name="Note 2 5 2 2 2" xfId="7467" xr:uid="{00000000-0005-0000-0000-000035210000}"/>
    <cellStyle name="Note 2 5 2 2 2 2" xfId="15917" xr:uid="{BA22D053-52D1-4140-A612-388BE4CC23CF}"/>
    <cellStyle name="Note 2 5 2 2 2 2 2" xfId="42091" xr:uid="{FEE13125-61BC-48EB-AAF9-90F4B4C9A14B}"/>
    <cellStyle name="Note 2 5 2 2 2 3" xfId="32812" xr:uid="{4C99E097-CCB9-496A-A31C-3F987688C6E5}"/>
    <cellStyle name="Note 2 5 2 2 2 4" xfId="24364" xr:uid="{C2F9DCB4-09CE-40A0-ADF1-60BC7823D213}"/>
    <cellStyle name="Note 2 5 2 2 3" xfId="11699" xr:uid="{7B5DD215-CA26-4FEC-89B4-C974ECB6B3B1}"/>
    <cellStyle name="Note 2 5 2 2 3 2" xfId="37874" xr:uid="{BB8896F0-CA6A-4D77-B12A-E79E2F6D15F5}"/>
    <cellStyle name="Note 2 5 2 2 4" xfId="28594" xr:uid="{63AB19E3-ACF4-43F5-9685-BDFFB9F786F1}"/>
    <cellStyle name="Note 2 5 2 2 5" xfId="20147" xr:uid="{19A10278-6BDE-4FF0-BDE1-C23B7E3A8649}"/>
    <cellStyle name="Note 2 5 2 3" xfId="5322" xr:uid="{00000000-0005-0000-0000-000036210000}"/>
    <cellStyle name="Note 2 5 2 3 2" xfId="13772" xr:uid="{0A8ACB2D-E1BE-4362-9F35-2D9B85D6182B}"/>
    <cellStyle name="Note 2 5 2 3 2 2" xfId="39946" xr:uid="{046D6454-BC3C-4758-91AC-D94E96A6AEA1}"/>
    <cellStyle name="Note 2 5 2 3 3" xfId="30667" xr:uid="{5A958D9A-75BD-4A18-9D40-83502F74E87B}"/>
    <cellStyle name="Note 2 5 2 3 4" xfId="22219" xr:uid="{CC00FCF2-3CDC-42CD-B31C-E7C9AD76AE6A}"/>
    <cellStyle name="Note 2 5 2 4" xfId="9554" xr:uid="{2A2626FD-C680-4FAD-978D-017DF3230C90}"/>
    <cellStyle name="Note 2 5 2 4 2" xfId="35729" xr:uid="{82BD2D22-2FBC-4935-8EAB-07EDF3F08055}"/>
    <cellStyle name="Note 2 5 2 5" xfId="34901" xr:uid="{4B4BA386-71E0-4E60-BC8C-035E8C6CE581}"/>
    <cellStyle name="Note 2 5 2 6" xfId="26449" xr:uid="{36AFF81B-D48A-4C27-8274-21A3B7136108}"/>
    <cellStyle name="Note 2 5 2 7" xfId="18002" xr:uid="{5B3A50E7-BB7A-4AD5-9D76-1C07C7DC6088}"/>
    <cellStyle name="Note 2 5 3" xfId="1428" xr:uid="{00000000-0005-0000-0000-000037210000}"/>
    <cellStyle name="Note 2 5 3 2" xfId="3658" xr:uid="{00000000-0005-0000-0000-000038210000}"/>
    <cellStyle name="Note 2 5 3 2 2" xfId="7880" xr:uid="{00000000-0005-0000-0000-000039210000}"/>
    <cellStyle name="Note 2 5 3 2 2 2" xfId="16330" xr:uid="{8A980E38-88FC-4FAB-A33D-881572C0656B}"/>
    <cellStyle name="Note 2 5 3 2 2 2 2" xfId="42504" xr:uid="{115075B3-2882-4582-A33A-06A0DF86A11E}"/>
    <cellStyle name="Note 2 5 3 2 2 3" xfId="33225" xr:uid="{C620E99D-B376-4FED-B2FA-664E560B96FA}"/>
    <cellStyle name="Note 2 5 3 2 2 4" xfId="24777" xr:uid="{EEE0FD36-D0B9-469F-B4D3-B991B902D7C3}"/>
    <cellStyle name="Note 2 5 3 2 3" xfId="12112" xr:uid="{6CAEC94F-33BC-4E29-9110-22E1034CF796}"/>
    <cellStyle name="Note 2 5 3 2 3 2" xfId="38287" xr:uid="{B70CE8B4-2DE5-4683-83AD-BCE543260080}"/>
    <cellStyle name="Note 2 5 3 2 4" xfId="29007" xr:uid="{E8BA9AD9-3494-49D5-A028-1B159B2C0FF3}"/>
    <cellStyle name="Note 2 5 3 2 5" xfId="20560" xr:uid="{7B4C5E62-BD05-4CFC-A4BC-C630AB968356}"/>
    <cellStyle name="Note 2 5 3 3" xfId="5735" xr:uid="{00000000-0005-0000-0000-00003A210000}"/>
    <cellStyle name="Note 2 5 3 3 2" xfId="14185" xr:uid="{1C0EA9E7-57CA-446F-A9CF-809E80F9A2A0}"/>
    <cellStyle name="Note 2 5 3 3 2 2" xfId="40359" xr:uid="{29D74910-D620-4EE0-B847-BDF3E42CBC0B}"/>
    <cellStyle name="Note 2 5 3 3 3" xfId="31080" xr:uid="{83198232-36C8-4324-BD65-BDA02089E1D7}"/>
    <cellStyle name="Note 2 5 3 3 4" xfId="22632" xr:uid="{E140749F-3E08-4968-9695-4F807F83BBAD}"/>
    <cellStyle name="Note 2 5 3 4" xfId="9967" xr:uid="{BFA70E64-3381-4E59-A108-D289EA410B0C}"/>
    <cellStyle name="Note 2 5 3 4 2" xfId="36142" xr:uid="{8CA3A205-B9EF-4347-9219-F38C91CEAD1A}"/>
    <cellStyle name="Note 2 5 3 5" xfId="26862" xr:uid="{9CCA2C0E-113E-4550-AF29-44D206A61CD2}"/>
    <cellStyle name="Note 2 5 3 6" xfId="18415" xr:uid="{2C227204-5DAC-4B9F-8D54-967FFABA8ADB}"/>
    <cellStyle name="Note 2 5 4" xfId="1842" xr:uid="{00000000-0005-0000-0000-00003B210000}"/>
    <cellStyle name="Note 2 5 4 2" xfId="4071" xr:uid="{00000000-0005-0000-0000-00003C210000}"/>
    <cellStyle name="Note 2 5 4 2 2" xfId="8293" xr:uid="{00000000-0005-0000-0000-00003D210000}"/>
    <cellStyle name="Note 2 5 4 2 2 2" xfId="16743" xr:uid="{4EDA98A0-6CB3-4296-90AE-51044C8B10F0}"/>
    <cellStyle name="Note 2 5 4 2 2 2 2" xfId="42917" xr:uid="{EA17E040-47C1-4528-AA2C-53D8B3C711EE}"/>
    <cellStyle name="Note 2 5 4 2 2 3" xfId="33638" xr:uid="{74B2409A-845C-4059-9CEC-172AF5DB122D}"/>
    <cellStyle name="Note 2 5 4 2 2 4" xfId="25190" xr:uid="{989CCF5D-D0D4-4383-9582-25C7F8270501}"/>
    <cellStyle name="Note 2 5 4 2 3" xfId="12525" xr:uid="{E844C65E-67BA-4074-B282-6E10C2766E35}"/>
    <cellStyle name="Note 2 5 4 2 3 2" xfId="38700" xr:uid="{AD3EC5E0-0561-4A8D-8EB1-F96A74E34B71}"/>
    <cellStyle name="Note 2 5 4 2 4" xfId="29420" xr:uid="{1CD40386-8009-4F85-AFE3-79150491A1F0}"/>
    <cellStyle name="Note 2 5 4 2 5" xfId="20973" xr:uid="{061C82D6-2B82-4688-AE39-5E55A1C44554}"/>
    <cellStyle name="Note 2 5 4 3" xfId="6148" xr:uid="{00000000-0005-0000-0000-00003E210000}"/>
    <cellStyle name="Note 2 5 4 3 2" xfId="14598" xr:uid="{F91F83AA-EFCD-4673-85B2-283B6BB43772}"/>
    <cellStyle name="Note 2 5 4 3 2 2" xfId="40772" xr:uid="{59BAC2A1-7C37-4D37-917E-92EAD8A30EFF}"/>
    <cellStyle name="Note 2 5 4 3 3" xfId="31493" xr:uid="{415DAFC0-3EA9-4DA4-A652-DD1B2A5701F7}"/>
    <cellStyle name="Note 2 5 4 3 4" xfId="23045" xr:uid="{7CF40E8E-82DB-4B0D-809E-FE08938E3E19}"/>
    <cellStyle name="Note 2 5 4 4" xfId="10380" xr:uid="{3C3A8C4A-DBEF-4C87-9F00-C41D3B9EA1C9}"/>
    <cellStyle name="Note 2 5 4 4 2" xfId="36555" xr:uid="{ED218157-3AAC-442E-A347-08B1FDA7F533}"/>
    <cellStyle name="Note 2 5 4 5" xfId="27275" xr:uid="{4CD827F5-7655-40FF-94AF-7CAD5E871CA0}"/>
    <cellStyle name="Note 2 5 4 6" xfId="18828" xr:uid="{47F2889A-DFE6-46AC-BD9C-B7C9C92D9A21}"/>
    <cellStyle name="Note 2 5 5" xfId="2255" xr:uid="{00000000-0005-0000-0000-00003F210000}"/>
    <cellStyle name="Note 2 5 5 2" xfId="4484" xr:uid="{00000000-0005-0000-0000-000040210000}"/>
    <cellStyle name="Note 2 5 5 2 2" xfId="8706" xr:uid="{00000000-0005-0000-0000-000041210000}"/>
    <cellStyle name="Note 2 5 5 2 2 2" xfId="17156" xr:uid="{0B601352-D116-4AF2-A2CF-C0BD284D4C97}"/>
    <cellStyle name="Note 2 5 5 2 2 2 2" xfId="43330" xr:uid="{13AE38B1-CBC8-44EB-97B9-1E35724F4F87}"/>
    <cellStyle name="Note 2 5 5 2 2 3" xfId="34051" xr:uid="{8BD1B41C-2061-482E-9F95-4E80E2D41BA9}"/>
    <cellStyle name="Note 2 5 5 2 2 4" xfId="25603" xr:uid="{D5EAB29A-CF40-482B-9A44-0A1F8778776D}"/>
    <cellStyle name="Note 2 5 5 2 3" xfId="12938" xr:uid="{5E46B6AF-D240-42D2-9F93-3F04A912DECC}"/>
    <cellStyle name="Note 2 5 5 2 3 2" xfId="39113" xr:uid="{9F6E42B3-03ED-4B54-A8C9-F5A4F1879B28}"/>
    <cellStyle name="Note 2 5 5 2 4" xfId="29833" xr:uid="{7B928686-48E9-4CC9-AB91-9459439BF5DC}"/>
    <cellStyle name="Note 2 5 5 2 5" xfId="21386" xr:uid="{3F1ED048-A05F-4B85-8F34-4E080EEF0292}"/>
    <cellStyle name="Note 2 5 5 3" xfId="6561" xr:uid="{00000000-0005-0000-0000-000042210000}"/>
    <cellStyle name="Note 2 5 5 3 2" xfId="15011" xr:uid="{43F8F601-A4EA-4550-AD60-2196EBEAFC32}"/>
    <cellStyle name="Note 2 5 5 3 2 2" xfId="41185" xr:uid="{1805AE28-79DF-4B02-8C72-8B18D774E480}"/>
    <cellStyle name="Note 2 5 5 3 3" xfId="31906" xr:uid="{97E9B4B3-94C3-4D18-99F4-3BE1FA893660}"/>
    <cellStyle name="Note 2 5 5 3 4" xfId="23458" xr:uid="{0A4342E4-509E-43F5-9491-CAB4B46D2715}"/>
    <cellStyle name="Note 2 5 5 4" xfId="10793" xr:uid="{53CF02F5-B5E6-4FCF-8068-7BA168171C69}"/>
    <cellStyle name="Note 2 5 5 4 2" xfId="36968" xr:uid="{CF16D74F-D7D0-42DC-8DD8-407E99C6F702}"/>
    <cellStyle name="Note 2 5 5 5" xfId="27688" xr:uid="{91FF3A61-02CC-413D-859C-C75502C9FB50}"/>
    <cellStyle name="Note 2 5 5 6" xfId="19241" xr:uid="{2575BDEA-0F92-47DF-878E-8769FBD7B0A8}"/>
    <cellStyle name="Note 2 5 6" xfId="2691" xr:uid="{00000000-0005-0000-0000-000043210000}"/>
    <cellStyle name="Note 2 5 6 2" xfId="6974" xr:uid="{00000000-0005-0000-0000-000044210000}"/>
    <cellStyle name="Note 2 5 6 2 2" xfId="15424" xr:uid="{F9D9A412-F458-4A51-956E-19F748B0FDEA}"/>
    <cellStyle name="Note 2 5 6 2 2 2" xfId="41598" xr:uid="{889A49A4-C1DB-4BC0-8EA3-E9C3FF0F7742}"/>
    <cellStyle name="Note 2 5 6 2 3" xfId="32319" xr:uid="{1582F076-5951-4FF9-8515-C3FC18016868}"/>
    <cellStyle name="Note 2 5 6 2 4" xfId="23871" xr:uid="{FBF7443D-A412-4BEB-95A6-40AD72BD2AB3}"/>
    <cellStyle name="Note 2 5 6 3" xfId="11206" xr:uid="{0DB7FA39-76BD-435C-8747-2D83D9406652}"/>
    <cellStyle name="Note 2 5 6 3 2" xfId="37381" xr:uid="{4B8EB6BE-B8DD-4115-A157-53E6AF913888}"/>
    <cellStyle name="Note 2 5 6 4" xfId="28101" xr:uid="{52D57C4B-7FF3-431D-97AE-20126DAF1CBC}"/>
    <cellStyle name="Note 2 5 6 5" xfId="19654" xr:uid="{CD669712-0D6A-4187-A1F7-DEC99810BEEB}"/>
    <cellStyle name="Note 2 5 7" xfId="2750" xr:uid="{00000000-0005-0000-0000-000045210000}"/>
    <cellStyle name="Note 2 5 8" xfId="2831" xr:uid="{00000000-0005-0000-0000-000046210000}"/>
    <cellStyle name="Note 2 5 8 2" xfId="7054" xr:uid="{00000000-0005-0000-0000-000047210000}"/>
    <cellStyle name="Note 2 5 8 2 2" xfId="15504" xr:uid="{5329D132-B09E-4E3F-842C-08B148F399CB}"/>
    <cellStyle name="Note 2 5 8 2 2 2" xfId="41678" xr:uid="{35776698-BDDA-494B-91C9-8CBC496DF613}"/>
    <cellStyle name="Note 2 5 8 2 3" xfId="32399" xr:uid="{4B66F96B-EE3F-4FB7-B91B-CEE25D4B15DA}"/>
    <cellStyle name="Note 2 5 8 2 4" xfId="23951" xr:uid="{A68A272E-D256-490B-A480-E005EB2558E1}"/>
    <cellStyle name="Note 2 5 8 3" xfId="11286" xr:uid="{CAF6E637-3ECA-4498-B57D-36276F44BE4D}"/>
    <cellStyle name="Note 2 5 8 3 2" xfId="37461" xr:uid="{6DFCB97D-E2E0-4EB8-8A67-0B1147B404E0}"/>
    <cellStyle name="Note 2 5 8 4" xfId="28181" xr:uid="{AFBE4718-F3F1-4E15-B501-34C0665BA53F}"/>
    <cellStyle name="Note 2 5 8 5" xfId="19734" xr:uid="{2E8E489B-480C-4537-8901-374DABBEE5E9}"/>
    <cellStyle name="Note 2 5 9" xfId="4909" xr:uid="{00000000-0005-0000-0000-000048210000}"/>
    <cellStyle name="Note 2 5 9 2" xfId="13359" xr:uid="{4F085BDE-4DA0-4885-B622-CC97B93FC318}"/>
    <cellStyle name="Note 2 5 9 2 2" xfId="39533" xr:uid="{3A115704-08D9-402C-BC3F-43BA66DA2478}"/>
    <cellStyle name="Note 2 5 9 3" xfId="30254" xr:uid="{77C24341-1468-404C-9CC3-98DC8F472126}"/>
    <cellStyle name="Note 2 5 9 4" xfId="21806" xr:uid="{1FE40E33-1039-4DBF-AF33-5F787611B416}"/>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C842B791-69B0-4FB9-A332-EE89D56599B2}"/>
    <cellStyle name="Note 3 2 10 2 2 2" xfId="41679" xr:uid="{CF98040C-8CB7-48A9-93D9-6442996B892D}"/>
    <cellStyle name="Note 3 2 10 2 3" xfId="32400" xr:uid="{E5A3CED8-8A90-4239-AB7F-78D935E3DB8E}"/>
    <cellStyle name="Note 3 2 10 2 4" xfId="23952" xr:uid="{AA80AB4B-BC52-4B61-9D62-951659550FEC}"/>
    <cellStyle name="Note 3 2 10 3" xfId="11287" xr:uid="{84F134F3-04AF-444B-8D01-61FCC464B857}"/>
    <cellStyle name="Note 3 2 10 3 2" xfId="37462" xr:uid="{2FAE5376-9987-4803-B905-0BE4154FFE13}"/>
    <cellStyle name="Note 3 2 10 4" xfId="28182" xr:uid="{216CC899-11F5-4DD2-9A47-ABA8F8438CC7}"/>
    <cellStyle name="Note 3 2 10 5" xfId="19735" xr:uid="{61A23795-E9A8-45A8-9A71-BC6F374D3BC0}"/>
    <cellStyle name="Note 3 2 11" xfId="4910" xr:uid="{00000000-0005-0000-0000-00004D210000}"/>
    <cellStyle name="Note 3 2 11 2" xfId="13360" xr:uid="{DA7341B4-1BC9-492A-B564-9056911CF747}"/>
    <cellStyle name="Note 3 2 11 2 2" xfId="39534" xr:uid="{BE2E2994-E88E-474A-AE74-C1BF12F2EE99}"/>
    <cellStyle name="Note 3 2 11 3" xfId="30255" xr:uid="{E170E98D-96BB-4875-AEA7-21E900261E6E}"/>
    <cellStyle name="Note 3 2 11 4" xfId="21807" xr:uid="{F09B2C77-60AB-4A62-A9AB-46D98E9DE8AC}"/>
    <cellStyle name="Note 3 2 12" xfId="9142" xr:uid="{48DAB2F5-AAA8-486E-952D-E2A14F4BAAEE}"/>
    <cellStyle name="Note 3 2 12 2" xfId="35317" xr:uid="{DB87FB1B-058E-4ACF-8131-17A1F5ADBBD0}"/>
    <cellStyle name="Note 3 2 13" xfId="34484" xr:uid="{4D5E5A9D-EE17-429D-B580-33EDAE5F3FD5}"/>
    <cellStyle name="Note 3 2 14" xfId="26037" xr:uid="{BF7188AE-C5C3-49BB-B065-9E336667983A}"/>
    <cellStyle name="Note 3 2 15" xfId="17590" xr:uid="{6DA32D01-3C65-4E8C-90A1-47CA5EAE3295}"/>
    <cellStyle name="Note 3 2 2" xfId="555" xr:uid="{00000000-0005-0000-0000-00004E210000}"/>
    <cellStyle name="Note 3 2 2 10" xfId="4911" xr:uid="{00000000-0005-0000-0000-00004F210000}"/>
    <cellStyle name="Note 3 2 2 10 2" xfId="13361" xr:uid="{D4BBD603-CDA3-405B-9A1D-FA7FE841DAEA}"/>
    <cellStyle name="Note 3 2 2 10 2 2" xfId="39535" xr:uid="{9187BB1C-2C50-487A-BEC6-22247A4056C1}"/>
    <cellStyle name="Note 3 2 2 10 3" xfId="30256" xr:uid="{6CC8C34D-33E2-4920-B4BF-811A9D824F11}"/>
    <cellStyle name="Note 3 2 2 10 4" xfId="21808" xr:uid="{A3C77C82-E4AE-4C29-A963-BA8C3EC08909}"/>
    <cellStyle name="Note 3 2 2 11" xfId="9143" xr:uid="{5317F138-48FB-4861-A082-C33C4F9DC482}"/>
    <cellStyle name="Note 3 2 2 11 2" xfId="35318" xr:uid="{EF456D8A-0BD7-4694-BCC0-2A05CA14C1E8}"/>
    <cellStyle name="Note 3 2 2 12" xfId="34485" xr:uid="{936582EA-C22F-48F6-AF52-1376DBB66D10}"/>
    <cellStyle name="Note 3 2 2 13" xfId="26038" xr:uid="{985DFECA-6848-4EAA-BA75-1AAA0661D891}"/>
    <cellStyle name="Note 3 2 2 14" xfId="17591" xr:uid="{90B2370C-3D22-4F80-8E65-CD3167DD53F0}"/>
    <cellStyle name="Note 3 2 2 2" xfId="556" xr:uid="{00000000-0005-0000-0000-000050210000}"/>
    <cellStyle name="Note 3 2 2 2 10" xfId="9144" xr:uid="{3CDB6FAE-CA4E-4F84-B598-CFFF708271A2}"/>
    <cellStyle name="Note 3 2 2 2 10 2" xfId="35319" xr:uid="{1817B92E-4D8A-4B54-8C5E-391715264D13}"/>
    <cellStyle name="Note 3 2 2 2 11" xfId="34486" xr:uid="{EF76E901-9564-46E4-9892-1CAE87D68660}"/>
    <cellStyle name="Note 3 2 2 2 12" xfId="26039" xr:uid="{DD11688F-18DF-4267-90AE-E0A8561F3120}"/>
    <cellStyle name="Note 3 2 2 2 13" xfId="17592" xr:uid="{FB139911-8962-4FDA-B776-EDC17FEDB816}"/>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DE560952-432E-467E-9320-4234966207DB}"/>
    <cellStyle name="Note 3 2 2 2 2 2 2 2 2" xfId="42094" xr:uid="{87C8FDC5-996A-4BAE-A5FA-0B7701C95F7F}"/>
    <cellStyle name="Note 3 2 2 2 2 2 2 3" xfId="32815" xr:uid="{838F2392-2DAF-4A78-9A44-6C69168A7C04}"/>
    <cellStyle name="Note 3 2 2 2 2 2 2 4" xfId="24367" xr:uid="{6E62ACC4-D812-477B-A3D6-9ABB93B84A95}"/>
    <cellStyle name="Note 3 2 2 2 2 2 3" xfId="11702" xr:uid="{FA423219-5199-4D17-99A5-69E6A4C6C1C0}"/>
    <cellStyle name="Note 3 2 2 2 2 2 3 2" xfId="37877" xr:uid="{8C0A51D3-2A26-423F-B74A-44F5519135BD}"/>
    <cellStyle name="Note 3 2 2 2 2 2 4" xfId="28597" xr:uid="{16B73F2E-F8EE-4E80-912B-36A3E0EDCE89}"/>
    <cellStyle name="Note 3 2 2 2 2 2 5" xfId="20150" xr:uid="{7008D6D7-68D8-4B69-B14B-4E248B7867F9}"/>
    <cellStyle name="Note 3 2 2 2 2 3" xfId="5325" xr:uid="{00000000-0005-0000-0000-000054210000}"/>
    <cellStyle name="Note 3 2 2 2 2 3 2" xfId="13775" xr:uid="{3E5039DC-55F4-469A-A417-755ACE947CC0}"/>
    <cellStyle name="Note 3 2 2 2 2 3 2 2" xfId="39949" xr:uid="{1D50E960-45EB-4633-95B3-1DD42674E131}"/>
    <cellStyle name="Note 3 2 2 2 2 3 3" xfId="30670" xr:uid="{3953F7A5-A2DA-406F-B2EC-32B11EC756CC}"/>
    <cellStyle name="Note 3 2 2 2 2 3 4" xfId="22222" xr:uid="{9C3998BB-7789-4DAC-BEC0-77373489A4FE}"/>
    <cellStyle name="Note 3 2 2 2 2 4" xfId="9557" xr:uid="{FF296686-F2BD-4EEB-AEB2-91839C7D6E7A}"/>
    <cellStyle name="Note 3 2 2 2 2 4 2" xfId="35732" xr:uid="{CA8E8804-0109-4397-A242-60CB75471253}"/>
    <cellStyle name="Note 3 2 2 2 2 5" xfId="34904" xr:uid="{3431E568-3840-4134-9229-8A4512FB566E}"/>
    <cellStyle name="Note 3 2 2 2 2 6" xfId="26452" xr:uid="{E349AAD5-805E-4F9A-AD93-B94E99506AF9}"/>
    <cellStyle name="Note 3 2 2 2 2 7" xfId="18005" xr:uid="{079BB5D1-0339-4D21-BE3E-AA6D531A8914}"/>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10BF153A-8336-4260-BE9A-896DC8BF9CA3}"/>
    <cellStyle name="Note 3 2 2 2 3 2 2 2 2" xfId="42507" xr:uid="{7E51563E-86D7-4D16-904C-A95FF3F28FB4}"/>
    <cellStyle name="Note 3 2 2 2 3 2 2 3" xfId="33228" xr:uid="{F7AB5814-DCE0-4B47-96EA-2C540141FE37}"/>
    <cellStyle name="Note 3 2 2 2 3 2 2 4" xfId="24780" xr:uid="{1599EB14-A286-43DE-91A4-FF6E617F712D}"/>
    <cellStyle name="Note 3 2 2 2 3 2 3" xfId="12115" xr:uid="{FC91B6FE-DB3C-4330-ABE5-DE4A1377E028}"/>
    <cellStyle name="Note 3 2 2 2 3 2 3 2" xfId="38290" xr:uid="{85740A3A-AC0B-47E1-92A7-FEA43B4EDA91}"/>
    <cellStyle name="Note 3 2 2 2 3 2 4" xfId="29010" xr:uid="{D8729E3C-B715-4251-8F6C-46D43E206DE2}"/>
    <cellStyle name="Note 3 2 2 2 3 2 5" xfId="20563" xr:uid="{7E10845D-409D-4FB7-872F-02A10DA28D58}"/>
    <cellStyle name="Note 3 2 2 2 3 3" xfId="5738" xr:uid="{00000000-0005-0000-0000-000058210000}"/>
    <cellStyle name="Note 3 2 2 2 3 3 2" xfId="14188" xr:uid="{67AC81A2-2C09-48E0-BABF-ED2F0FE74DA1}"/>
    <cellStyle name="Note 3 2 2 2 3 3 2 2" xfId="40362" xr:uid="{7AD3FDAD-4C9A-4A3F-95C9-0F016919735D}"/>
    <cellStyle name="Note 3 2 2 2 3 3 3" xfId="31083" xr:uid="{A32681DB-5B6E-45E7-ADC6-22FB08753EA2}"/>
    <cellStyle name="Note 3 2 2 2 3 3 4" xfId="22635" xr:uid="{3755B39B-6949-4D35-BDC6-F59CEF029A9B}"/>
    <cellStyle name="Note 3 2 2 2 3 4" xfId="9970" xr:uid="{04D80836-DB19-424A-8C88-CD0DEA596664}"/>
    <cellStyle name="Note 3 2 2 2 3 4 2" xfId="36145" xr:uid="{DE85E723-82F0-4799-A0C7-5F6B482B2C26}"/>
    <cellStyle name="Note 3 2 2 2 3 5" xfId="26865" xr:uid="{EE2F8203-6ECD-43F1-8D96-4A696D497E62}"/>
    <cellStyle name="Note 3 2 2 2 3 6" xfId="18418" xr:uid="{6DB40A7B-19B9-46C4-981D-0300D0B346E0}"/>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6505E2CE-0688-482D-B0E8-7E33E4C1EF19}"/>
    <cellStyle name="Note 3 2 2 2 4 2 2 2 2" xfId="42920" xr:uid="{8466E6E2-FAAD-49E5-9822-4465279E29DF}"/>
    <cellStyle name="Note 3 2 2 2 4 2 2 3" xfId="33641" xr:uid="{2C70B605-70B3-4F53-A583-791B8DCE3CB9}"/>
    <cellStyle name="Note 3 2 2 2 4 2 2 4" xfId="25193" xr:uid="{B945AD11-4E73-494F-B328-0A8AAB020BBD}"/>
    <cellStyle name="Note 3 2 2 2 4 2 3" xfId="12528" xr:uid="{5D8D92A4-5926-4CEB-9021-17EC1E665DE0}"/>
    <cellStyle name="Note 3 2 2 2 4 2 3 2" xfId="38703" xr:uid="{97BA2663-112D-4451-8B59-578CEF50AD38}"/>
    <cellStyle name="Note 3 2 2 2 4 2 4" xfId="29423" xr:uid="{AA52FA8D-D746-4741-BEA0-26B89E7CCC35}"/>
    <cellStyle name="Note 3 2 2 2 4 2 5" xfId="20976" xr:uid="{A4919716-BA23-46F6-84DB-DF200ECB8000}"/>
    <cellStyle name="Note 3 2 2 2 4 3" xfId="6151" xr:uid="{00000000-0005-0000-0000-00005C210000}"/>
    <cellStyle name="Note 3 2 2 2 4 3 2" xfId="14601" xr:uid="{1D0E2C3C-E222-451F-A8FD-36E103E2DC37}"/>
    <cellStyle name="Note 3 2 2 2 4 3 2 2" xfId="40775" xr:uid="{E369BD81-A08A-4EA1-82CB-93D26CD33CB9}"/>
    <cellStyle name="Note 3 2 2 2 4 3 3" xfId="31496" xr:uid="{8DF05BE2-070D-478C-AA76-674243427BBA}"/>
    <cellStyle name="Note 3 2 2 2 4 3 4" xfId="23048" xr:uid="{0AC9CC87-0246-4E32-B18D-CE556F89D0EB}"/>
    <cellStyle name="Note 3 2 2 2 4 4" xfId="10383" xr:uid="{DAC15845-1FB4-4971-AA10-0AFCCED5973D}"/>
    <cellStyle name="Note 3 2 2 2 4 4 2" xfId="36558" xr:uid="{57780337-E37E-48E1-84F2-6983C95578C1}"/>
    <cellStyle name="Note 3 2 2 2 4 5" xfId="27278" xr:uid="{B9165E6B-E1EC-4F32-A09A-9D053E76DB70}"/>
    <cellStyle name="Note 3 2 2 2 4 6" xfId="18831" xr:uid="{8C539C11-C7AD-4590-A203-ED97BA2B7A51}"/>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098C6243-D998-4E27-BFE8-684B5E963990}"/>
    <cellStyle name="Note 3 2 2 2 5 2 2 2 2" xfId="43333" xr:uid="{9BB7B5CB-2D2B-4E46-BF5E-F1725118758E}"/>
    <cellStyle name="Note 3 2 2 2 5 2 2 3" xfId="34054" xr:uid="{46C39FBE-2091-4617-8DCD-DD137A7FC78B}"/>
    <cellStyle name="Note 3 2 2 2 5 2 2 4" xfId="25606" xr:uid="{096EC0C8-1780-4427-9971-ACE22907F3C2}"/>
    <cellStyle name="Note 3 2 2 2 5 2 3" xfId="12941" xr:uid="{89876C45-FACF-4281-85CA-C1751992F327}"/>
    <cellStyle name="Note 3 2 2 2 5 2 3 2" xfId="39116" xr:uid="{F4E7011C-B918-4A1E-AF17-8A86828B2034}"/>
    <cellStyle name="Note 3 2 2 2 5 2 4" xfId="29836" xr:uid="{40FF6799-83B7-4A4A-970A-D3F19E3B9921}"/>
    <cellStyle name="Note 3 2 2 2 5 2 5" xfId="21389" xr:uid="{0602FE85-1055-4327-80D1-669FD2FE53EF}"/>
    <cellStyle name="Note 3 2 2 2 5 3" xfId="6564" xr:uid="{00000000-0005-0000-0000-000060210000}"/>
    <cellStyle name="Note 3 2 2 2 5 3 2" xfId="15014" xr:uid="{9D1491EF-05F6-4C13-9B86-CFDCEDDAD257}"/>
    <cellStyle name="Note 3 2 2 2 5 3 2 2" xfId="41188" xr:uid="{062B7D0B-9280-4A31-BFC3-3783A5B46B43}"/>
    <cellStyle name="Note 3 2 2 2 5 3 3" xfId="31909" xr:uid="{6F3D5F9D-B992-47BF-A37E-6B855D1B49A5}"/>
    <cellStyle name="Note 3 2 2 2 5 3 4" xfId="23461" xr:uid="{2D8BC134-ABC5-4587-BE6A-5DD1520F8AB7}"/>
    <cellStyle name="Note 3 2 2 2 5 4" xfId="10796" xr:uid="{9F4C644D-F58B-4564-93E5-8445AD5C7129}"/>
    <cellStyle name="Note 3 2 2 2 5 4 2" xfId="36971" xr:uid="{9EFBADBC-E6A9-40EF-BEC8-D2964F04FD0F}"/>
    <cellStyle name="Note 3 2 2 2 5 5" xfId="27691" xr:uid="{4AED02BE-E797-49EF-A9FC-E49DF8E9E9A5}"/>
    <cellStyle name="Note 3 2 2 2 5 6" xfId="19244" xr:uid="{4A6DE424-B719-4F4C-A521-6BBDEFD094FA}"/>
    <cellStyle name="Note 3 2 2 2 6" xfId="2694" xr:uid="{00000000-0005-0000-0000-000061210000}"/>
    <cellStyle name="Note 3 2 2 2 6 2" xfId="6977" xr:uid="{00000000-0005-0000-0000-000062210000}"/>
    <cellStyle name="Note 3 2 2 2 6 2 2" xfId="15427" xr:uid="{DF633813-AC1F-48CA-ADBA-25C4A6CF2521}"/>
    <cellStyle name="Note 3 2 2 2 6 2 2 2" xfId="41601" xr:uid="{FE638AAE-6A60-4455-82DB-8A45791A238B}"/>
    <cellStyle name="Note 3 2 2 2 6 2 3" xfId="32322" xr:uid="{5C220C3C-346A-4438-85BD-29B549E140D0}"/>
    <cellStyle name="Note 3 2 2 2 6 2 4" xfId="23874" xr:uid="{B9AF827F-C8EC-4308-9688-8770A2F08F5C}"/>
    <cellStyle name="Note 3 2 2 2 6 3" xfId="11209" xr:uid="{411CB4CF-B91A-47AE-A2A4-514EED194F55}"/>
    <cellStyle name="Note 3 2 2 2 6 3 2" xfId="37384" xr:uid="{0CC73900-1D89-43D7-A877-C1ED5C9C41E0}"/>
    <cellStyle name="Note 3 2 2 2 6 4" xfId="28104" xr:uid="{FADE1C0C-F827-41BE-B941-AF8FCA01067B}"/>
    <cellStyle name="Note 3 2 2 2 6 5" xfId="19657" xr:uid="{1ABBFFCF-27CE-4CFA-A6DB-B8E030DDEAAE}"/>
    <cellStyle name="Note 3 2 2 2 7" xfId="2753" xr:uid="{00000000-0005-0000-0000-000063210000}"/>
    <cellStyle name="Note 3 2 2 2 8" xfId="2834" xr:uid="{00000000-0005-0000-0000-000064210000}"/>
    <cellStyle name="Note 3 2 2 2 8 2" xfId="7057" xr:uid="{00000000-0005-0000-0000-000065210000}"/>
    <cellStyle name="Note 3 2 2 2 8 2 2" xfId="15507" xr:uid="{3A808472-4762-46AF-8FC2-C77C61B28EA5}"/>
    <cellStyle name="Note 3 2 2 2 8 2 2 2" xfId="41681" xr:uid="{1B4929CE-0434-43AC-A831-85AA33A5BF3A}"/>
    <cellStyle name="Note 3 2 2 2 8 2 3" xfId="32402" xr:uid="{280F53B3-F6EA-4C49-A4E5-2089BB42A117}"/>
    <cellStyle name="Note 3 2 2 2 8 2 4" xfId="23954" xr:uid="{914547AA-D1FB-465F-B273-6DB1D13AAD0A}"/>
    <cellStyle name="Note 3 2 2 2 8 3" xfId="11289" xr:uid="{C6056220-DF0B-4BBC-8581-A8736C0C4AA3}"/>
    <cellStyle name="Note 3 2 2 2 8 3 2" xfId="37464" xr:uid="{6040417D-32A1-4A01-9216-DEFBFE8E7F27}"/>
    <cellStyle name="Note 3 2 2 2 8 4" xfId="28184" xr:uid="{48EDC6E7-9DB9-4356-8E36-435AC3BBED40}"/>
    <cellStyle name="Note 3 2 2 2 8 5" xfId="19737" xr:uid="{CCCC1A58-625B-454C-9E73-3B420CA6C37F}"/>
    <cellStyle name="Note 3 2 2 2 9" xfId="4912" xr:uid="{00000000-0005-0000-0000-000066210000}"/>
    <cellStyle name="Note 3 2 2 2 9 2" xfId="13362" xr:uid="{4BBC9F25-3E48-48C2-9284-C0FDCD8F8DB2}"/>
    <cellStyle name="Note 3 2 2 2 9 2 2" xfId="39536" xr:uid="{DF107F24-7159-4A42-B924-CB39CEA1CA04}"/>
    <cellStyle name="Note 3 2 2 2 9 3" xfId="30257" xr:uid="{DB58D4BE-9484-4EA2-9508-7F0FF6AA26E6}"/>
    <cellStyle name="Note 3 2 2 2 9 4" xfId="21809" xr:uid="{9FFE2E32-1E95-4B03-83CB-3166DAB4B1E7}"/>
    <cellStyle name="Note 3 2 2 3" xfId="1015" xr:uid="{00000000-0005-0000-0000-000067210000}"/>
    <cellStyle name="Note 3 2 2 3 2" xfId="3247" xr:uid="{00000000-0005-0000-0000-000068210000}"/>
    <cellStyle name="Note 3 2 2 3 2 2" xfId="7469" xr:uid="{00000000-0005-0000-0000-000069210000}"/>
    <cellStyle name="Note 3 2 2 3 2 2 2" xfId="15919" xr:uid="{250D4106-51F1-4E0E-9F12-3BECD50CF094}"/>
    <cellStyle name="Note 3 2 2 3 2 2 2 2" xfId="42093" xr:uid="{53D8702D-368A-4DD7-A0D4-8A06469155DD}"/>
    <cellStyle name="Note 3 2 2 3 2 2 3" xfId="32814" xr:uid="{FC941B68-BA11-4227-96A8-2CAD67C71C47}"/>
    <cellStyle name="Note 3 2 2 3 2 2 4" xfId="24366" xr:uid="{73E07ED0-7145-4A68-8A79-62E84EBC9424}"/>
    <cellStyle name="Note 3 2 2 3 2 3" xfId="11701" xr:uid="{5895E473-2F06-412E-8009-2434F4E9E201}"/>
    <cellStyle name="Note 3 2 2 3 2 3 2" xfId="37876" xr:uid="{D65589B9-0728-4320-B898-84AB4C564C25}"/>
    <cellStyle name="Note 3 2 2 3 2 4" xfId="28596" xr:uid="{A3D77F4F-2CB8-44F3-AC73-436829EAB1F6}"/>
    <cellStyle name="Note 3 2 2 3 2 5" xfId="20149" xr:uid="{74331AAE-0694-4ECD-BE28-29CDEF6320A1}"/>
    <cellStyle name="Note 3 2 2 3 3" xfId="5324" xr:uid="{00000000-0005-0000-0000-00006A210000}"/>
    <cellStyle name="Note 3 2 2 3 3 2" xfId="13774" xr:uid="{9049AB47-CE2D-4293-B504-9476D3B9BA44}"/>
    <cellStyle name="Note 3 2 2 3 3 2 2" xfId="39948" xr:uid="{AF909AF4-8EE9-40B9-9CD8-0F497FD6E62F}"/>
    <cellStyle name="Note 3 2 2 3 3 3" xfId="30669" xr:uid="{4F521408-43A2-4B03-9AEC-742ED5E01229}"/>
    <cellStyle name="Note 3 2 2 3 3 4" xfId="22221" xr:uid="{2AC01651-16A0-4B6A-B98A-468920CC25D4}"/>
    <cellStyle name="Note 3 2 2 3 4" xfId="9556" xr:uid="{F2BD3C68-9D9D-4BB2-AE12-027EAAA99B58}"/>
    <cellStyle name="Note 3 2 2 3 4 2" xfId="35731" xr:uid="{4FBBDC4D-2D05-458F-A36C-E7CF5D403C45}"/>
    <cellStyle name="Note 3 2 2 3 5" xfId="34903" xr:uid="{D187A74D-069A-4E30-814F-D5863266FF1A}"/>
    <cellStyle name="Note 3 2 2 3 6" xfId="26451" xr:uid="{CF042D40-6297-4CC4-BC9E-1B31B2EDB0C6}"/>
    <cellStyle name="Note 3 2 2 3 7" xfId="18004" xr:uid="{714724B3-01B1-4CF8-B609-22D86B10708A}"/>
    <cellStyle name="Note 3 2 2 4" xfId="1430" xr:uid="{00000000-0005-0000-0000-00006B210000}"/>
    <cellStyle name="Note 3 2 2 4 2" xfId="3660" xr:uid="{00000000-0005-0000-0000-00006C210000}"/>
    <cellStyle name="Note 3 2 2 4 2 2" xfId="7882" xr:uid="{00000000-0005-0000-0000-00006D210000}"/>
    <cellStyle name="Note 3 2 2 4 2 2 2" xfId="16332" xr:uid="{BF445FFE-2A4C-4EA1-AA87-903DA48D0E85}"/>
    <cellStyle name="Note 3 2 2 4 2 2 2 2" xfId="42506" xr:uid="{37BF709A-1F63-44A6-A43E-CF79C5EFA172}"/>
    <cellStyle name="Note 3 2 2 4 2 2 3" xfId="33227" xr:uid="{B7B0C99A-B2B2-4A1C-A549-767DAE1BDD7F}"/>
    <cellStyle name="Note 3 2 2 4 2 2 4" xfId="24779" xr:uid="{DBFBA330-2F86-4B4C-9446-E4E3D4D2B0B3}"/>
    <cellStyle name="Note 3 2 2 4 2 3" xfId="12114" xr:uid="{3413CD31-B41C-42CE-BD9A-41EED7573D77}"/>
    <cellStyle name="Note 3 2 2 4 2 3 2" xfId="38289" xr:uid="{E0E72DD5-6F53-4FE6-8F00-7F8DD2906D46}"/>
    <cellStyle name="Note 3 2 2 4 2 4" xfId="29009" xr:uid="{49FA4802-3B40-496A-91A0-087449F90253}"/>
    <cellStyle name="Note 3 2 2 4 2 5" xfId="20562" xr:uid="{570ECFD3-7690-40DF-9F18-8241B0159E7B}"/>
    <cellStyle name="Note 3 2 2 4 3" xfId="5737" xr:uid="{00000000-0005-0000-0000-00006E210000}"/>
    <cellStyle name="Note 3 2 2 4 3 2" xfId="14187" xr:uid="{2ECF618E-CFCE-4970-8686-C41DD2DADEAD}"/>
    <cellStyle name="Note 3 2 2 4 3 2 2" xfId="40361" xr:uid="{BE16790F-EDA2-4207-891F-7CE4980882EF}"/>
    <cellStyle name="Note 3 2 2 4 3 3" xfId="31082" xr:uid="{C151E34B-A8D2-456D-8A4E-D4050946EA90}"/>
    <cellStyle name="Note 3 2 2 4 3 4" xfId="22634" xr:uid="{39180DCF-75DB-4A24-A8D2-94C3DF9DCB84}"/>
    <cellStyle name="Note 3 2 2 4 4" xfId="9969" xr:uid="{CF741F8B-DE48-49EB-AA33-1C8D7D2FA743}"/>
    <cellStyle name="Note 3 2 2 4 4 2" xfId="36144" xr:uid="{17E24A5A-8140-4DD0-9613-A41A181F8723}"/>
    <cellStyle name="Note 3 2 2 4 5" xfId="26864" xr:uid="{8D161B56-C662-4823-8C6C-615A2CBD276A}"/>
    <cellStyle name="Note 3 2 2 4 6" xfId="18417" xr:uid="{4B94CEB7-4144-40FE-8FE3-16BA722264B9}"/>
    <cellStyle name="Note 3 2 2 5" xfId="1844" xr:uid="{00000000-0005-0000-0000-00006F210000}"/>
    <cellStyle name="Note 3 2 2 5 2" xfId="4073" xr:uid="{00000000-0005-0000-0000-000070210000}"/>
    <cellStyle name="Note 3 2 2 5 2 2" xfId="8295" xr:uid="{00000000-0005-0000-0000-000071210000}"/>
    <cellStyle name="Note 3 2 2 5 2 2 2" xfId="16745" xr:uid="{01A9BA2C-E88A-4D82-8370-D0F880E38FFF}"/>
    <cellStyle name="Note 3 2 2 5 2 2 2 2" xfId="42919" xr:uid="{036E0C47-6C28-4E64-9AFC-0959ABA0E492}"/>
    <cellStyle name="Note 3 2 2 5 2 2 3" xfId="33640" xr:uid="{A421D744-7188-47BD-96BA-4CF943AE6319}"/>
    <cellStyle name="Note 3 2 2 5 2 2 4" xfId="25192" xr:uid="{8EB177EC-7499-4AF2-A5E4-7956EAD1C5F2}"/>
    <cellStyle name="Note 3 2 2 5 2 3" xfId="12527" xr:uid="{44E7E006-9D8F-4C60-8816-86EED88C011A}"/>
    <cellStyle name="Note 3 2 2 5 2 3 2" xfId="38702" xr:uid="{7B73E0ED-6118-4267-AD7C-BCAC1494F144}"/>
    <cellStyle name="Note 3 2 2 5 2 4" xfId="29422" xr:uid="{ED007BB2-A868-4C22-8C8B-634AAF5BC98B}"/>
    <cellStyle name="Note 3 2 2 5 2 5" xfId="20975" xr:uid="{795A7F55-296F-427A-BEC0-6D17A9E618C8}"/>
    <cellStyle name="Note 3 2 2 5 3" xfId="6150" xr:uid="{00000000-0005-0000-0000-000072210000}"/>
    <cellStyle name="Note 3 2 2 5 3 2" xfId="14600" xr:uid="{3A7912D8-EADA-438C-A1AC-D3C8536336A9}"/>
    <cellStyle name="Note 3 2 2 5 3 2 2" xfId="40774" xr:uid="{4D75872A-C87D-4D99-96C0-E9FC11499179}"/>
    <cellStyle name="Note 3 2 2 5 3 3" xfId="31495" xr:uid="{AB4331A6-7640-4544-8F3C-685E5CA838D0}"/>
    <cellStyle name="Note 3 2 2 5 3 4" xfId="23047" xr:uid="{715821D8-5B73-4808-9C0F-C511B3417815}"/>
    <cellStyle name="Note 3 2 2 5 4" xfId="10382" xr:uid="{D2E0EC5D-865C-47D1-8AF1-8CFAA35DA702}"/>
    <cellStyle name="Note 3 2 2 5 4 2" xfId="36557" xr:uid="{35D2801B-0738-4329-B273-5C36FD0F71D4}"/>
    <cellStyle name="Note 3 2 2 5 5" xfId="27277" xr:uid="{563AD9AF-4EB1-4A3C-A3B1-D7AABB223386}"/>
    <cellStyle name="Note 3 2 2 5 6" xfId="18830" xr:uid="{6173CE4F-0ACA-4773-B3BE-B5E866F8BBFF}"/>
    <cellStyle name="Note 3 2 2 6" xfId="2257" xr:uid="{00000000-0005-0000-0000-000073210000}"/>
    <cellStyle name="Note 3 2 2 6 2" xfId="4486" xr:uid="{00000000-0005-0000-0000-000074210000}"/>
    <cellStyle name="Note 3 2 2 6 2 2" xfId="8708" xr:uid="{00000000-0005-0000-0000-000075210000}"/>
    <cellStyle name="Note 3 2 2 6 2 2 2" xfId="17158" xr:uid="{6F39747D-2321-443D-A047-25C8618A7115}"/>
    <cellStyle name="Note 3 2 2 6 2 2 2 2" xfId="43332" xr:uid="{A47F057A-C4C2-4524-A7BC-DBB88D358372}"/>
    <cellStyle name="Note 3 2 2 6 2 2 3" xfId="34053" xr:uid="{4FBB9FB2-B257-4013-8B6F-6FF72DE62AE8}"/>
    <cellStyle name="Note 3 2 2 6 2 2 4" xfId="25605" xr:uid="{7AC318BC-EADA-46AA-8C4D-C8089347C3EF}"/>
    <cellStyle name="Note 3 2 2 6 2 3" xfId="12940" xr:uid="{A936A6C9-B4F9-43D9-A49D-96CB641179F7}"/>
    <cellStyle name="Note 3 2 2 6 2 3 2" xfId="39115" xr:uid="{E5FFC830-5929-4EA8-AE08-BBA485AD5CDB}"/>
    <cellStyle name="Note 3 2 2 6 2 4" xfId="29835" xr:uid="{632E3A0E-E10C-4A5B-BA0A-696188A4E8FD}"/>
    <cellStyle name="Note 3 2 2 6 2 5" xfId="21388" xr:uid="{342DFB1A-350F-47EF-B2AA-2FBB0BBB895A}"/>
    <cellStyle name="Note 3 2 2 6 3" xfId="6563" xr:uid="{00000000-0005-0000-0000-000076210000}"/>
    <cellStyle name="Note 3 2 2 6 3 2" xfId="15013" xr:uid="{0F3FFB33-7B6E-42D2-A06F-E5D80A00E791}"/>
    <cellStyle name="Note 3 2 2 6 3 2 2" xfId="41187" xr:uid="{ADE9DFE7-7BA4-4CF5-817E-74BC4A223825}"/>
    <cellStyle name="Note 3 2 2 6 3 3" xfId="31908" xr:uid="{497CB14D-A15F-4FA6-8D5E-2A66AAF20AA8}"/>
    <cellStyle name="Note 3 2 2 6 3 4" xfId="23460" xr:uid="{C8E5C075-8B13-4F2F-8704-513767186743}"/>
    <cellStyle name="Note 3 2 2 6 4" xfId="10795" xr:uid="{ADF15DD7-00F0-4626-B5CD-F2A0A6CF5843}"/>
    <cellStyle name="Note 3 2 2 6 4 2" xfId="36970" xr:uid="{3FD2ED22-48EB-4136-8197-6415B18DBB16}"/>
    <cellStyle name="Note 3 2 2 6 5" xfId="27690" xr:uid="{287AA2EC-F52F-46D3-9AB7-72DD713886F0}"/>
    <cellStyle name="Note 3 2 2 6 6" xfId="19243" xr:uid="{85A5C1F2-CFBD-4FB8-9107-F8B996A943AB}"/>
    <cellStyle name="Note 3 2 2 7" xfId="2693" xr:uid="{00000000-0005-0000-0000-000077210000}"/>
    <cellStyle name="Note 3 2 2 7 2" xfId="6976" xr:uid="{00000000-0005-0000-0000-000078210000}"/>
    <cellStyle name="Note 3 2 2 7 2 2" xfId="15426" xr:uid="{215914D8-CD32-4268-9C59-2B69B82EA5A2}"/>
    <cellStyle name="Note 3 2 2 7 2 2 2" xfId="41600" xr:uid="{BA219800-426F-4B7A-B237-2774405BC5C8}"/>
    <cellStyle name="Note 3 2 2 7 2 3" xfId="32321" xr:uid="{4CAE5391-97CA-4A88-82B1-B9086BACF2FB}"/>
    <cellStyle name="Note 3 2 2 7 2 4" xfId="23873" xr:uid="{E5DC81F2-66C4-49D4-A50D-362E3EDF5BBB}"/>
    <cellStyle name="Note 3 2 2 7 3" xfId="11208" xr:uid="{8455EC40-617E-4402-B3CD-20419D59A395}"/>
    <cellStyle name="Note 3 2 2 7 3 2" xfId="37383" xr:uid="{A1CA139F-CE7E-4F5B-A009-F593824A0FFC}"/>
    <cellStyle name="Note 3 2 2 7 4" xfId="28103" xr:uid="{8146DC02-E130-4177-8FDA-AFE871CDC222}"/>
    <cellStyle name="Note 3 2 2 7 5" xfId="19656" xr:uid="{74C682A6-B0E7-4A0A-B3F0-FAEFBDB8000B}"/>
    <cellStyle name="Note 3 2 2 8" xfId="2752" xr:uid="{00000000-0005-0000-0000-000079210000}"/>
    <cellStyle name="Note 3 2 2 9" xfId="2833" xr:uid="{00000000-0005-0000-0000-00007A210000}"/>
    <cellStyle name="Note 3 2 2 9 2" xfId="7056" xr:uid="{00000000-0005-0000-0000-00007B210000}"/>
    <cellStyle name="Note 3 2 2 9 2 2" xfId="15506" xr:uid="{2276C9E4-CC31-4CB8-950D-4EE289A1B62B}"/>
    <cellStyle name="Note 3 2 2 9 2 2 2" xfId="41680" xr:uid="{D61E32DF-C873-4ECC-B0FD-A66036C833C1}"/>
    <cellStyle name="Note 3 2 2 9 2 3" xfId="32401" xr:uid="{FDF4F73D-C9DB-4441-8E83-F8D3EEB93CD0}"/>
    <cellStyle name="Note 3 2 2 9 2 4" xfId="23953" xr:uid="{66A888D5-A54C-4AB9-AC5A-8B42255DE4EF}"/>
    <cellStyle name="Note 3 2 2 9 3" xfId="11288" xr:uid="{636DAFCF-9119-4B72-ADE5-A0336B8CD5A0}"/>
    <cellStyle name="Note 3 2 2 9 3 2" xfId="37463" xr:uid="{0785136C-76EB-456D-8A14-535090DFB03A}"/>
    <cellStyle name="Note 3 2 2 9 4" xfId="28183" xr:uid="{618D4BC5-B87D-4A21-AC24-FDE6DDE58E1A}"/>
    <cellStyle name="Note 3 2 2 9 5" xfId="19736" xr:uid="{D194FD61-8DF4-4410-99B6-A4278AE5C7D1}"/>
    <cellStyle name="Note 3 2 3" xfId="557" xr:uid="{00000000-0005-0000-0000-00007C210000}"/>
    <cellStyle name="Note 3 2 3 10" xfId="9145" xr:uid="{20F7CD0A-7365-4573-A710-C15C60099CB0}"/>
    <cellStyle name="Note 3 2 3 10 2" xfId="35320" xr:uid="{3169C245-C116-4D37-8165-3C46F65EB9EB}"/>
    <cellStyle name="Note 3 2 3 11" xfId="34487" xr:uid="{9E9FA9F6-A49A-4199-93E8-4D80BE0794FC}"/>
    <cellStyle name="Note 3 2 3 12" xfId="26040" xr:uid="{94AE9939-CF78-414C-BC2C-C72DCD9C66E7}"/>
    <cellStyle name="Note 3 2 3 13" xfId="17593" xr:uid="{AFEE0D2B-DFE5-4B6D-87BA-F2B3B6565779}"/>
    <cellStyle name="Note 3 2 3 2" xfId="1017" xr:uid="{00000000-0005-0000-0000-00007D210000}"/>
    <cellStyle name="Note 3 2 3 2 2" xfId="3249" xr:uid="{00000000-0005-0000-0000-00007E210000}"/>
    <cellStyle name="Note 3 2 3 2 2 2" xfId="7471" xr:uid="{00000000-0005-0000-0000-00007F210000}"/>
    <cellStyle name="Note 3 2 3 2 2 2 2" xfId="15921" xr:uid="{2040BA38-8FAA-4370-B678-75E752EB2A43}"/>
    <cellStyle name="Note 3 2 3 2 2 2 2 2" xfId="42095" xr:uid="{09BC68C3-C5D6-46AD-8E1F-C833AEB48F86}"/>
    <cellStyle name="Note 3 2 3 2 2 2 3" xfId="32816" xr:uid="{22C4E49A-63FC-4C7F-9939-9E5A0BAD1F01}"/>
    <cellStyle name="Note 3 2 3 2 2 2 4" xfId="24368" xr:uid="{91CDEF02-1F49-475E-875B-60BC220A422E}"/>
    <cellStyle name="Note 3 2 3 2 2 3" xfId="11703" xr:uid="{20FB9A36-0230-4745-97CA-3E83AFF993FB}"/>
    <cellStyle name="Note 3 2 3 2 2 3 2" xfId="37878" xr:uid="{4F4F3E75-01B7-430B-ACA5-40DBE6C31AEC}"/>
    <cellStyle name="Note 3 2 3 2 2 4" xfId="28598" xr:uid="{5A12017F-D634-4580-87C6-083D6BCEEE9A}"/>
    <cellStyle name="Note 3 2 3 2 2 5" xfId="20151" xr:uid="{30EBED30-C89D-4620-B44F-CCCEA5CFE92E}"/>
    <cellStyle name="Note 3 2 3 2 3" xfId="5326" xr:uid="{00000000-0005-0000-0000-000080210000}"/>
    <cellStyle name="Note 3 2 3 2 3 2" xfId="13776" xr:uid="{34DDC1B3-6780-4082-BED5-77546C1028A9}"/>
    <cellStyle name="Note 3 2 3 2 3 2 2" xfId="39950" xr:uid="{911AD537-E0AB-48C2-8019-480503E6FF41}"/>
    <cellStyle name="Note 3 2 3 2 3 3" xfId="30671" xr:uid="{191979CE-75C5-4D62-AD6A-D84386C7E859}"/>
    <cellStyle name="Note 3 2 3 2 3 4" xfId="22223" xr:uid="{4B73AE03-4D51-43C9-8E51-A9B6B81663CF}"/>
    <cellStyle name="Note 3 2 3 2 4" xfId="9558" xr:uid="{04A3207F-84B9-4DA5-99AB-35210020A37C}"/>
    <cellStyle name="Note 3 2 3 2 4 2" xfId="35733" xr:uid="{09B4D3E3-146B-438A-88FC-1BD2D19DF6AD}"/>
    <cellStyle name="Note 3 2 3 2 5" xfId="34905" xr:uid="{C683F709-8290-4495-A6A7-A9EC95E4D7CD}"/>
    <cellStyle name="Note 3 2 3 2 6" xfId="26453" xr:uid="{B212C3D4-C2FD-45B9-9EFD-27863B33728F}"/>
    <cellStyle name="Note 3 2 3 2 7" xfId="18006" xr:uid="{12DB3B17-3951-4445-B226-2AFF3323E4E6}"/>
    <cellStyle name="Note 3 2 3 3" xfId="1432" xr:uid="{00000000-0005-0000-0000-000081210000}"/>
    <cellStyle name="Note 3 2 3 3 2" xfId="3662" xr:uid="{00000000-0005-0000-0000-000082210000}"/>
    <cellStyle name="Note 3 2 3 3 2 2" xfId="7884" xr:uid="{00000000-0005-0000-0000-000083210000}"/>
    <cellStyle name="Note 3 2 3 3 2 2 2" xfId="16334" xr:uid="{EA971136-AB4E-4E63-940E-C942505931CB}"/>
    <cellStyle name="Note 3 2 3 3 2 2 2 2" xfId="42508" xr:uid="{335C98F2-4833-4FD3-8E77-82910551E3C2}"/>
    <cellStyle name="Note 3 2 3 3 2 2 3" xfId="33229" xr:uid="{E88928ED-0139-4843-826A-4C6F52328939}"/>
    <cellStyle name="Note 3 2 3 3 2 2 4" xfId="24781" xr:uid="{97B47311-B014-4B19-B1F2-98C43C390DDA}"/>
    <cellStyle name="Note 3 2 3 3 2 3" xfId="12116" xr:uid="{03FF049F-25F2-42B7-820A-21D5544FD911}"/>
    <cellStyle name="Note 3 2 3 3 2 3 2" xfId="38291" xr:uid="{A2D7E830-3EF9-4657-B1D7-9F24CB147BEF}"/>
    <cellStyle name="Note 3 2 3 3 2 4" xfId="29011" xr:uid="{330BD4BE-7F01-4C02-8A20-E912860BEDED}"/>
    <cellStyle name="Note 3 2 3 3 2 5" xfId="20564" xr:uid="{1819F995-8438-4577-936B-D9184A1A545B}"/>
    <cellStyle name="Note 3 2 3 3 3" xfId="5739" xr:uid="{00000000-0005-0000-0000-000084210000}"/>
    <cellStyle name="Note 3 2 3 3 3 2" xfId="14189" xr:uid="{E39500A3-4085-49F5-8288-B9C5E121F62F}"/>
    <cellStyle name="Note 3 2 3 3 3 2 2" xfId="40363" xr:uid="{18B9556B-ECDC-44FC-B81F-C949E8FD7DFA}"/>
    <cellStyle name="Note 3 2 3 3 3 3" xfId="31084" xr:uid="{A56F2D35-03BC-48C9-94B5-CA1D88D8864B}"/>
    <cellStyle name="Note 3 2 3 3 3 4" xfId="22636" xr:uid="{0E1A8A06-DDF7-424A-AC8E-92FEC2EE594F}"/>
    <cellStyle name="Note 3 2 3 3 4" xfId="9971" xr:uid="{3D613275-77DF-4A3A-9EB1-B827BFFDB052}"/>
    <cellStyle name="Note 3 2 3 3 4 2" xfId="36146" xr:uid="{D1FD2AF4-4DB2-420D-B2DC-1C0155F6524E}"/>
    <cellStyle name="Note 3 2 3 3 5" xfId="26866" xr:uid="{0A089312-22F1-4FC5-B5DA-81D828984ADF}"/>
    <cellStyle name="Note 3 2 3 3 6" xfId="18419" xr:uid="{FFCADF96-428F-4166-B63F-A1241570AA87}"/>
    <cellStyle name="Note 3 2 3 4" xfId="1846" xr:uid="{00000000-0005-0000-0000-000085210000}"/>
    <cellStyle name="Note 3 2 3 4 2" xfId="4075" xr:uid="{00000000-0005-0000-0000-000086210000}"/>
    <cellStyle name="Note 3 2 3 4 2 2" xfId="8297" xr:uid="{00000000-0005-0000-0000-000087210000}"/>
    <cellStyle name="Note 3 2 3 4 2 2 2" xfId="16747" xr:uid="{7A598A3A-1D5E-4973-B042-E553FF62AD09}"/>
    <cellStyle name="Note 3 2 3 4 2 2 2 2" xfId="42921" xr:uid="{A1C14277-08B4-42EE-A1A9-86E02A97A848}"/>
    <cellStyle name="Note 3 2 3 4 2 2 3" xfId="33642" xr:uid="{2747F88F-4529-4F5D-B466-2C169E2870D7}"/>
    <cellStyle name="Note 3 2 3 4 2 2 4" xfId="25194" xr:uid="{481DEE79-CBE0-44CD-B613-BE72E107A8F5}"/>
    <cellStyle name="Note 3 2 3 4 2 3" xfId="12529" xr:uid="{F50FABB6-9DAA-40AB-96A5-71F6B320807A}"/>
    <cellStyle name="Note 3 2 3 4 2 3 2" xfId="38704" xr:uid="{115B1636-DBE1-4C21-9B8D-0F18DC9C2686}"/>
    <cellStyle name="Note 3 2 3 4 2 4" xfId="29424" xr:uid="{529CBF00-9537-4CB0-B954-1A8EB4C9B999}"/>
    <cellStyle name="Note 3 2 3 4 2 5" xfId="20977" xr:uid="{5E5604BC-65B7-4F33-828F-F28F31FF45E7}"/>
    <cellStyle name="Note 3 2 3 4 3" xfId="6152" xr:uid="{00000000-0005-0000-0000-000088210000}"/>
    <cellStyle name="Note 3 2 3 4 3 2" xfId="14602" xr:uid="{BF85780B-FB37-4991-944B-7F8FA0C9AC33}"/>
    <cellStyle name="Note 3 2 3 4 3 2 2" xfId="40776" xr:uid="{ED3893BC-7743-4CD2-9CCE-4462993E5C50}"/>
    <cellStyle name="Note 3 2 3 4 3 3" xfId="31497" xr:uid="{41A36F8A-3B22-4CEB-A367-21CC8E607BE7}"/>
    <cellStyle name="Note 3 2 3 4 3 4" xfId="23049" xr:uid="{5DE4502C-CEBF-4F5F-A8F6-BBA9F3EC7917}"/>
    <cellStyle name="Note 3 2 3 4 4" xfId="10384" xr:uid="{7BF7A148-A9A8-4217-BC97-E91CE48A8257}"/>
    <cellStyle name="Note 3 2 3 4 4 2" xfId="36559" xr:uid="{5459059B-03FB-4BFD-BA23-29229A2AF70B}"/>
    <cellStyle name="Note 3 2 3 4 5" xfId="27279" xr:uid="{DE605159-D264-4080-A3DC-0DBC38E6B863}"/>
    <cellStyle name="Note 3 2 3 4 6" xfId="18832" xr:uid="{F0703F0B-4EC1-4435-A4DD-5E93179A653C}"/>
    <cellStyle name="Note 3 2 3 5" xfId="2259" xr:uid="{00000000-0005-0000-0000-000089210000}"/>
    <cellStyle name="Note 3 2 3 5 2" xfId="4488" xr:uid="{00000000-0005-0000-0000-00008A210000}"/>
    <cellStyle name="Note 3 2 3 5 2 2" xfId="8710" xr:uid="{00000000-0005-0000-0000-00008B210000}"/>
    <cellStyle name="Note 3 2 3 5 2 2 2" xfId="17160" xr:uid="{08BE1ED2-93A2-4E54-8110-1BF3D3E828AF}"/>
    <cellStyle name="Note 3 2 3 5 2 2 2 2" xfId="43334" xr:uid="{CC3D5F8E-9FE7-4D43-ACE6-26910900ABAB}"/>
    <cellStyle name="Note 3 2 3 5 2 2 3" xfId="34055" xr:uid="{F83FE0FB-3019-47D2-9CC0-5B13C623D808}"/>
    <cellStyle name="Note 3 2 3 5 2 2 4" xfId="25607" xr:uid="{5B7AEDEA-9039-4F69-B00E-F3D6243AE2BA}"/>
    <cellStyle name="Note 3 2 3 5 2 3" xfId="12942" xr:uid="{9E42D3CE-B3E8-4058-8372-CA7193DA66CE}"/>
    <cellStyle name="Note 3 2 3 5 2 3 2" xfId="39117" xr:uid="{46D65633-AE3A-4B74-B7D7-1424F9C4189A}"/>
    <cellStyle name="Note 3 2 3 5 2 4" xfId="29837" xr:uid="{A2B796AA-9D0D-4186-AAF1-68DBF09F414F}"/>
    <cellStyle name="Note 3 2 3 5 2 5" xfId="21390" xr:uid="{CB6617C7-67F6-4B32-AAD1-3CE5011D42A3}"/>
    <cellStyle name="Note 3 2 3 5 3" xfId="6565" xr:uid="{00000000-0005-0000-0000-00008C210000}"/>
    <cellStyle name="Note 3 2 3 5 3 2" xfId="15015" xr:uid="{C04887A2-2FB9-474D-9CCE-1C68165909BE}"/>
    <cellStyle name="Note 3 2 3 5 3 2 2" xfId="41189" xr:uid="{E2446E27-CA80-4EBA-BC5E-BE08D1BF522A}"/>
    <cellStyle name="Note 3 2 3 5 3 3" xfId="31910" xr:uid="{9921CBC0-3C46-46AA-A096-1FF8AF968933}"/>
    <cellStyle name="Note 3 2 3 5 3 4" xfId="23462" xr:uid="{B9AB5DF1-40EC-4078-AC54-03FD05D43DBD}"/>
    <cellStyle name="Note 3 2 3 5 4" xfId="10797" xr:uid="{D8894278-FC2F-4DBB-9056-049D769F4782}"/>
    <cellStyle name="Note 3 2 3 5 4 2" xfId="36972" xr:uid="{193CE3C7-EE28-41A4-8618-BB4E2B554B71}"/>
    <cellStyle name="Note 3 2 3 5 5" xfId="27692" xr:uid="{5F733C92-5879-454D-9085-61110306289A}"/>
    <cellStyle name="Note 3 2 3 5 6" xfId="19245" xr:uid="{1ABCC6E9-2F22-4777-87D7-628706A3A42A}"/>
    <cellStyle name="Note 3 2 3 6" xfId="2695" xr:uid="{00000000-0005-0000-0000-00008D210000}"/>
    <cellStyle name="Note 3 2 3 6 2" xfId="6978" xr:uid="{00000000-0005-0000-0000-00008E210000}"/>
    <cellStyle name="Note 3 2 3 6 2 2" xfId="15428" xr:uid="{8CCFB3A2-D58D-4D75-B1C3-6898465A97EF}"/>
    <cellStyle name="Note 3 2 3 6 2 2 2" xfId="41602" xr:uid="{59653E37-E48F-4310-98B6-69C2FB999296}"/>
    <cellStyle name="Note 3 2 3 6 2 3" xfId="32323" xr:uid="{9FFE9E83-4C0A-47B2-9C2A-16873B9320EF}"/>
    <cellStyle name="Note 3 2 3 6 2 4" xfId="23875" xr:uid="{4B8A05E9-B0E8-4615-9553-01B5037575B0}"/>
    <cellStyle name="Note 3 2 3 6 3" xfId="11210" xr:uid="{F01990F2-BCBA-43D1-B250-33FFFFC10F39}"/>
    <cellStyle name="Note 3 2 3 6 3 2" xfId="37385" xr:uid="{3B537EF5-B223-4DD3-ACAA-8D8678F0AAA5}"/>
    <cellStyle name="Note 3 2 3 6 4" xfId="28105" xr:uid="{E7BEB6B7-8C6D-46C9-8C54-AF91A69F7353}"/>
    <cellStyle name="Note 3 2 3 6 5" xfId="19658" xr:uid="{81C27FF4-1E82-4781-8CB8-9BFD18DCF2B9}"/>
    <cellStyle name="Note 3 2 3 7" xfId="2754" xr:uid="{00000000-0005-0000-0000-00008F210000}"/>
    <cellStyle name="Note 3 2 3 8" xfId="2835" xr:uid="{00000000-0005-0000-0000-000090210000}"/>
    <cellStyle name="Note 3 2 3 8 2" xfId="7058" xr:uid="{00000000-0005-0000-0000-000091210000}"/>
    <cellStyle name="Note 3 2 3 8 2 2" xfId="15508" xr:uid="{F7B95A44-4FA3-4AF6-8FC0-CCC31C397990}"/>
    <cellStyle name="Note 3 2 3 8 2 2 2" xfId="41682" xr:uid="{02B0EF81-4085-4553-B5D3-DEE2EB47A397}"/>
    <cellStyle name="Note 3 2 3 8 2 3" xfId="32403" xr:uid="{9A6E7200-4153-4B9E-B553-8E6A92BFA42A}"/>
    <cellStyle name="Note 3 2 3 8 2 4" xfId="23955" xr:uid="{B6DDFB38-7AAF-42D8-AA80-66F146E14EBF}"/>
    <cellStyle name="Note 3 2 3 8 3" xfId="11290" xr:uid="{8A6243E8-2B59-4884-93F1-CBC3CCF274A2}"/>
    <cellStyle name="Note 3 2 3 8 3 2" xfId="37465" xr:uid="{B853EC96-54E2-4976-9C71-AF904B900D19}"/>
    <cellStyle name="Note 3 2 3 8 4" xfId="28185" xr:uid="{B68DE93C-58EA-4D5E-87CE-588FE5FE5748}"/>
    <cellStyle name="Note 3 2 3 8 5" xfId="19738" xr:uid="{A1D56D81-906C-41C7-A556-95D11B5F30F2}"/>
    <cellStyle name="Note 3 2 3 9" xfId="4913" xr:uid="{00000000-0005-0000-0000-000092210000}"/>
    <cellStyle name="Note 3 2 3 9 2" xfId="13363" xr:uid="{11BC5EC8-88E7-41FC-A1F8-1C145D966399}"/>
    <cellStyle name="Note 3 2 3 9 2 2" xfId="39537" xr:uid="{DA000176-CD9C-4912-B4EB-DE8EA508E2EF}"/>
    <cellStyle name="Note 3 2 3 9 3" xfId="30258" xr:uid="{46408280-AEA2-4D8D-AFAA-E5FB9CEC1EA7}"/>
    <cellStyle name="Note 3 2 3 9 4" xfId="21810" xr:uid="{79734048-AA4D-4CB7-9E08-07D300F29C0E}"/>
    <cellStyle name="Note 3 2 4" xfId="1014" xr:uid="{00000000-0005-0000-0000-000093210000}"/>
    <cellStyle name="Note 3 2 4 2" xfId="3246" xr:uid="{00000000-0005-0000-0000-000094210000}"/>
    <cellStyle name="Note 3 2 4 2 2" xfId="7468" xr:uid="{00000000-0005-0000-0000-000095210000}"/>
    <cellStyle name="Note 3 2 4 2 2 2" xfId="15918" xr:uid="{883CE413-DB92-41FA-A490-C41C1EA5A082}"/>
    <cellStyle name="Note 3 2 4 2 2 2 2" xfId="42092" xr:uid="{E5E3B06C-C393-4B09-BAF8-95BF4D31B8B8}"/>
    <cellStyle name="Note 3 2 4 2 2 3" xfId="32813" xr:uid="{B1C85015-9FBB-463A-913B-4E668F2054DA}"/>
    <cellStyle name="Note 3 2 4 2 2 4" xfId="24365" xr:uid="{5380B532-DE6F-4A5C-808A-8859D0682657}"/>
    <cellStyle name="Note 3 2 4 2 3" xfId="11700" xr:uid="{622A2642-6180-4889-BDD9-1D72671184FF}"/>
    <cellStyle name="Note 3 2 4 2 3 2" xfId="37875" xr:uid="{ABA4BA9C-E0A7-4965-ACB8-23196EDDBA57}"/>
    <cellStyle name="Note 3 2 4 2 4" xfId="28595" xr:uid="{06E2E5BA-4AD6-470C-B5F2-10C16D2286EB}"/>
    <cellStyle name="Note 3 2 4 2 5" xfId="20148" xr:uid="{DDCE4335-51AB-4E42-9CC9-B68F85C1DA39}"/>
    <cellStyle name="Note 3 2 4 3" xfId="5323" xr:uid="{00000000-0005-0000-0000-000096210000}"/>
    <cellStyle name="Note 3 2 4 3 2" xfId="13773" xr:uid="{8F14B5E1-213A-4073-BDD0-946CEA100EB5}"/>
    <cellStyle name="Note 3 2 4 3 2 2" xfId="39947" xr:uid="{491CE3AD-1870-4370-B8A5-CCFE1247D37E}"/>
    <cellStyle name="Note 3 2 4 3 3" xfId="30668" xr:uid="{CB6DC5AD-919D-4785-9DBF-34F6812B7DBF}"/>
    <cellStyle name="Note 3 2 4 3 4" xfId="22220" xr:uid="{2D738206-D2C4-4CF4-87DD-E31DBD91C75B}"/>
    <cellStyle name="Note 3 2 4 4" xfId="9555" xr:uid="{7231878F-69CD-4885-B289-2B35700A2614}"/>
    <cellStyle name="Note 3 2 4 4 2" xfId="35730" xr:uid="{901ADC0C-C846-42FF-9AD0-A54F6905F2D3}"/>
    <cellStyle name="Note 3 2 4 5" xfId="34902" xr:uid="{1A051A21-733D-4928-8C81-A81C33FC0625}"/>
    <cellStyle name="Note 3 2 4 6" xfId="26450" xr:uid="{F28A0ED0-794D-4A27-BB77-1724C52B25D9}"/>
    <cellStyle name="Note 3 2 4 7" xfId="18003" xr:uid="{87A35DC0-E0D7-40A0-890E-4C51186581BB}"/>
    <cellStyle name="Note 3 2 5" xfId="1429" xr:uid="{00000000-0005-0000-0000-000097210000}"/>
    <cellStyle name="Note 3 2 5 2" xfId="3659" xr:uid="{00000000-0005-0000-0000-000098210000}"/>
    <cellStyle name="Note 3 2 5 2 2" xfId="7881" xr:uid="{00000000-0005-0000-0000-000099210000}"/>
    <cellStyle name="Note 3 2 5 2 2 2" xfId="16331" xr:uid="{40BDCDB6-2263-4767-9DDA-26B4EC1226F6}"/>
    <cellStyle name="Note 3 2 5 2 2 2 2" xfId="42505" xr:uid="{AE3066DD-06CE-47B6-ABAB-750E94509D66}"/>
    <cellStyle name="Note 3 2 5 2 2 3" xfId="33226" xr:uid="{3E04B499-6627-4400-9ECD-4A1966354095}"/>
    <cellStyle name="Note 3 2 5 2 2 4" xfId="24778" xr:uid="{CB6DBAF0-581C-4177-861C-D5EA6B98EB20}"/>
    <cellStyle name="Note 3 2 5 2 3" xfId="12113" xr:uid="{F13BF35B-BC71-452D-8E38-797EAA6C4EAC}"/>
    <cellStyle name="Note 3 2 5 2 3 2" xfId="38288" xr:uid="{7425958B-1EF4-4695-BF52-0BED9AE30CCE}"/>
    <cellStyle name="Note 3 2 5 2 4" xfId="29008" xr:uid="{6CCB1991-08D7-483A-8517-C5FC43A6082B}"/>
    <cellStyle name="Note 3 2 5 2 5" xfId="20561" xr:uid="{D5C6195A-040D-4E65-BE56-E72A0EFFA24F}"/>
    <cellStyle name="Note 3 2 5 3" xfId="5736" xr:uid="{00000000-0005-0000-0000-00009A210000}"/>
    <cellStyle name="Note 3 2 5 3 2" xfId="14186" xr:uid="{B6EF0881-63DD-42EA-A627-229363BACB72}"/>
    <cellStyle name="Note 3 2 5 3 2 2" xfId="40360" xr:uid="{BDF233D5-F031-49B2-AD2D-749AF743B5B6}"/>
    <cellStyle name="Note 3 2 5 3 3" xfId="31081" xr:uid="{CC73F292-F1D5-4A45-8825-059D8196116C}"/>
    <cellStyle name="Note 3 2 5 3 4" xfId="22633" xr:uid="{5343380F-A679-4DA5-B567-3FA25281B713}"/>
    <cellStyle name="Note 3 2 5 4" xfId="9968" xr:uid="{9CBA0C10-A7E7-47AB-99FE-55BE65FA2C60}"/>
    <cellStyle name="Note 3 2 5 4 2" xfId="36143" xr:uid="{D601F892-5FA2-4311-82BA-D7937EBA558D}"/>
    <cellStyle name="Note 3 2 5 5" xfId="26863" xr:uid="{3C2C227B-4486-4117-A017-1BCA1CD1CB36}"/>
    <cellStyle name="Note 3 2 5 6" xfId="18416" xr:uid="{84EB3F22-F3B5-4381-B705-44D116B6294C}"/>
    <cellStyle name="Note 3 2 6" xfId="1843" xr:uid="{00000000-0005-0000-0000-00009B210000}"/>
    <cellStyle name="Note 3 2 6 2" xfId="4072" xr:uid="{00000000-0005-0000-0000-00009C210000}"/>
    <cellStyle name="Note 3 2 6 2 2" xfId="8294" xr:uid="{00000000-0005-0000-0000-00009D210000}"/>
    <cellStyle name="Note 3 2 6 2 2 2" xfId="16744" xr:uid="{15DFEA27-BDD0-4911-9F5B-BC40FB0E2D7A}"/>
    <cellStyle name="Note 3 2 6 2 2 2 2" xfId="42918" xr:uid="{154C7ED3-6CFA-49A3-9B10-84335F554CC3}"/>
    <cellStyle name="Note 3 2 6 2 2 3" xfId="33639" xr:uid="{3EDD0073-7021-4667-AFB6-5CBC9CF66B0D}"/>
    <cellStyle name="Note 3 2 6 2 2 4" xfId="25191" xr:uid="{94A0421B-F3A9-4618-B561-8886D915FAA5}"/>
    <cellStyle name="Note 3 2 6 2 3" xfId="12526" xr:uid="{0627ADDD-ADBD-4B78-8794-CFE7ED578940}"/>
    <cellStyle name="Note 3 2 6 2 3 2" xfId="38701" xr:uid="{26433B61-5817-47FA-8F8A-F5BB2A7653FE}"/>
    <cellStyle name="Note 3 2 6 2 4" xfId="29421" xr:uid="{36992319-9A2C-4821-AB1C-4AAD95376535}"/>
    <cellStyle name="Note 3 2 6 2 5" xfId="20974" xr:uid="{78EB145C-9099-4229-9675-87C83113E875}"/>
    <cellStyle name="Note 3 2 6 3" xfId="6149" xr:uid="{00000000-0005-0000-0000-00009E210000}"/>
    <cellStyle name="Note 3 2 6 3 2" xfId="14599" xr:uid="{B2EB5815-286F-4686-B7F8-9CE8139EC3A2}"/>
    <cellStyle name="Note 3 2 6 3 2 2" xfId="40773" xr:uid="{A884DAD6-6A3F-4CAB-94F2-6DB4824D2E62}"/>
    <cellStyle name="Note 3 2 6 3 3" xfId="31494" xr:uid="{3E3FCC04-7E12-4C61-956D-06B3053951C9}"/>
    <cellStyle name="Note 3 2 6 3 4" xfId="23046" xr:uid="{801DF18B-DA9E-47F3-BB02-5307C5EFD44F}"/>
    <cellStyle name="Note 3 2 6 4" xfId="10381" xr:uid="{2ECCC74D-F26D-484C-9CF6-2F48489E00FE}"/>
    <cellStyle name="Note 3 2 6 4 2" xfId="36556" xr:uid="{BBD9EF4A-DC7F-4A5A-9FCB-6741CB8AB613}"/>
    <cellStyle name="Note 3 2 6 5" xfId="27276" xr:uid="{3D4A4970-8FEC-4DAE-94F8-75759CB09C46}"/>
    <cellStyle name="Note 3 2 6 6" xfId="18829" xr:uid="{660A7EBD-D216-4CFB-8092-9EEFB828BBA0}"/>
    <cellStyle name="Note 3 2 7" xfId="2256" xr:uid="{00000000-0005-0000-0000-00009F210000}"/>
    <cellStyle name="Note 3 2 7 2" xfId="4485" xr:uid="{00000000-0005-0000-0000-0000A0210000}"/>
    <cellStyle name="Note 3 2 7 2 2" xfId="8707" xr:uid="{00000000-0005-0000-0000-0000A1210000}"/>
    <cellStyle name="Note 3 2 7 2 2 2" xfId="17157" xr:uid="{E67BE80A-AE5A-4033-B0AC-61958E5DAF33}"/>
    <cellStyle name="Note 3 2 7 2 2 2 2" xfId="43331" xr:uid="{A0E69876-68BE-43D7-A8A8-34C9E2C83B9B}"/>
    <cellStyle name="Note 3 2 7 2 2 3" xfId="34052" xr:uid="{4B61FB7C-83DE-403B-9CCA-30FC8DD17E4B}"/>
    <cellStyle name="Note 3 2 7 2 2 4" xfId="25604" xr:uid="{2E8D3B07-650E-4DAD-B87F-D289BF4A86E0}"/>
    <cellStyle name="Note 3 2 7 2 3" xfId="12939" xr:uid="{0BD0ABD6-4178-4555-8085-76A8E3E8B64D}"/>
    <cellStyle name="Note 3 2 7 2 3 2" xfId="39114" xr:uid="{24EE64CF-61CD-42C7-B6EF-7545D53309C2}"/>
    <cellStyle name="Note 3 2 7 2 4" xfId="29834" xr:uid="{BAABA74D-49A5-4673-91D7-457BA29E4E81}"/>
    <cellStyle name="Note 3 2 7 2 5" xfId="21387" xr:uid="{AC7DFA83-F30D-42C7-8345-91E2C301E0C2}"/>
    <cellStyle name="Note 3 2 7 3" xfId="6562" xr:uid="{00000000-0005-0000-0000-0000A2210000}"/>
    <cellStyle name="Note 3 2 7 3 2" xfId="15012" xr:uid="{A4240D1A-519C-4067-9358-C1C51C91C7B0}"/>
    <cellStyle name="Note 3 2 7 3 2 2" xfId="41186" xr:uid="{D3AD613E-FFE6-4130-B2E6-8BC42E85E83C}"/>
    <cellStyle name="Note 3 2 7 3 3" xfId="31907" xr:uid="{F8AD1FA2-1E3B-42D5-A6D2-BB2919DEB267}"/>
    <cellStyle name="Note 3 2 7 3 4" xfId="23459" xr:uid="{D71E4639-D185-4136-AAB0-4F3BBE731BA7}"/>
    <cellStyle name="Note 3 2 7 4" xfId="10794" xr:uid="{0BFDDA6C-9EAD-49E3-92F0-13540C4E4B4D}"/>
    <cellStyle name="Note 3 2 7 4 2" xfId="36969" xr:uid="{4568DD45-4AF1-4259-9540-6D8BC18C29B3}"/>
    <cellStyle name="Note 3 2 7 5" xfId="27689" xr:uid="{1A4192D8-2896-443A-B8C9-024FA20708E4}"/>
    <cellStyle name="Note 3 2 7 6" xfId="19242" xr:uid="{7FB5DA17-31C3-4C29-9D7B-08A2244AEE01}"/>
    <cellStyle name="Note 3 2 8" xfId="2692" xr:uid="{00000000-0005-0000-0000-0000A3210000}"/>
    <cellStyle name="Note 3 2 8 2" xfId="6975" xr:uid="{00000000-0005-0000-0000-0000A4210000}"/>
    <cellStyle name="Note 3 2 8 2 2" xfId="15425" xr:uid="{06561EBA-BA61-477A-8D83-F773A9BE007A}"/>
    <cellStyle name="Note 3 2 8 2 2 2" xfId="41599" xr:uid="{E6825173-B061-4740-8138-5889BE4D9003}"/>
    <cellStyle name="Note 3 2 8 2 3" xfId="32320" xr:uid="{F366B278-1544-4200-85D3-F6255BED359D}"/>
    <cellStyle name="Note 3 2 8 2 4" xfId="23872" xr:uid="{FE873297-3741-48F8-A341-E9483B9F5FC8}"/>
    <cellStyle name="Note 3 2 8 3" xfId="11207" xr:uid="{787DC48D-C310-4D50-A46C-EFFBD823D88B}"/>
    <cellStyle name="Note 3 2 8 3 2" xfId="37382" xr:uid="{70B3767D-3FC4-4E46-8D15-3C8EFF33C0A8}"/>
    <cellStyle name="Note 3 2 8 4" xfId="28102" xr:uid="{F28D1519-E6FE-42FA-B7EF-B5A9F43824F2}"/>
    <cellStyle name="Note 3 2 8 5" xfId="19655" xr:uid="{3EC4B436-59FE-4ADA-AC0D-D34DDE91A11B}"/>
    <cellStyle name="Note 3 2 9" xfId="2751" xr:uid="{00000000-0005-0000-0000-0000A5210000}"/>
    <cellStyle name="Note 3 3" xfId="558" xr:uid="{00000000-0005-0000-0000-0000A6210000}"/>
    <cellStyle name="Note 3 3 10" xfId="4914" xr:uid="{00000000-0005-0000-0000-0000A7210000}"/>
    <cellStyle name="Note 3 3 10 2" xfId="13364" xr:uid="{5A676169-1052-4A03-AAB3-9709F2B6EC10}"/>
    <cellStyle name="Note 3 3 10 2 2" xfId="39538" xr:uid="{836E84B7-CC5C-47E4-B2A0-FB1345888DE1}"/>
    <cellStyle name="Note 3 3 10 3" xfId="30259" xr:uid="{5FA14F54-0F89-4AB3-9E04-9B9F0D7C0FB2}"/>
    <cellStyle name="Note 3 3 10 4" xfId="21811" xr:uid="{7DEBD930-A023-4DB0-9A97-699D365F1D3B}"/>
    <cellStyle name="Note 3 3 11" xfId="9146" xr:uid="{B3CA02FC-5E17-4767-895D-6B0EC8DB632C}"/>
    <cellStyle name="Note 3 3 11 2" xfId="35321" xr:uid="{2E1CB7FF-B680-4F0E-8966-F619B73AAE66}"/>
    <cellStyle name="Note 3 3 12" xfId="34488" xr:uid="{CE270820-6918-4142-A603-D8E348F297B8}"/>
    <cellStyle name="Note 3 3 13" xfId="26041" xr:uid="{DE49EAAA-847D-4FCB-B0D3-E8FDD25B3116}"/>
    <cellStyle name="Note 3 3 14" xfId="17594" xr:uid="{59B29363-DE14-4877-AD70-0C8A2B9FA414}"/>
    <cellStyle name="Note 3 3 2" xfId="559" xr:uid="{00000000-0005-0000-0000-0000A8210000}"/>
    <cellStyle name="Note 3 3 2 10" xfId="9147" xr:uid="{4CA5EE5D-2145-490E-81B2-48837808DF31}"/>
    <cellStyle name="Note 3 3 2 10 2" xfId="35322" xr:uid="{B4B15FE8-5CC1-43CC-A2D5-22E360BA94D1}"/>
    <cellStyle name="Note 3 3 2 11" xfId="34489" xr:uid="{6D9068A1-BFDC-4BCD-BCBA-1F1DDD6F35C9}"/>
    <cellStyle name="Note 3 3 2 12" xfId="26042" xr:uid="{7E592278-2C3B-40E9-93BC-22691A2FC574}"/>
    <cellStyle name="Note 3 3 2 13" xfId="17595" xr:uid="{5BD0336E-A016-4028-984A-2741D86894E9}"/>
    <cellStyle name="Note 3 3 2 2" xfId="1019" xr:uid="{00000000-0005-0000-0000-0000A9210000}"/>
    <cellStyle name="Note 3 3 2 2 2" xfId="3251" xr:uid="{00000000-0005-0000-0000-0000AA210000}"/>
    <cellStyle name="Note 3 3 2 2 2 2" xfId="7473" xr:uid="{00000000-0005-0000-0000-0000AB210000}"/>
    <cellStyle name="Note 3 3 2 2 2 2 2" xfId="15923" xr:uid="{D3F32312-692D-45D6-B65E-823B54BB294E}"/>
    <cellStyle name="Note 3 3 2 2 2 2 2 2" xfId="42097" xr:uid="{9C147AC7-FAA8-4B90-98ED-8EFB87A8A692}"/>
    <cellStyle name="Note 3 3 2 2 2 2 3" xfId="32818" xr:uid="{B47C7341-3296-4E1A-A530-45EF4A71592F}"/>
    <cellStyle name="Note 3 3 2 2 2 2 4" xfId="24370" xr:uid="{A32184D2-5227-4E7F-A240-C480481D78BA}"/>
    <cellStyle name="Note 3 3 2 2 2 3" xfId="11705" xr:uid="{03B69D9B-F118-45A4-9BEE-0907CB6A448E}"/>
    <cellStyle name="Note 3 3 2 2 2 3 2" xfId="37880" xr:uid="{AB792F16-C37A-4F67-BE0B-7E47B066F125}"/>
    <cellStyle name="Note 3 3 2 2 2 4" xfId="28600" xr:uid="{8080B736-BD4B-420A-BD1E-CBF705466DAD}"/>
    <cellStyle name="Note 3 3 2 2 2 5" xfId="20153" xr:uid="{F1B0E56C-AF37-4D4A-ADB7-69CD5ABEE766}"/>
    <cellStyle name="Note 3 3 2 2 3" xfId="5328" xr:uid="{00000000-0005-0000-0000-0000AC210000}"/>
    <cellStyle name="Note 3 3 2 2 3 2" xfId="13778" xr:uid="{86D76147-E061-4510-BB33-4B9AD3A93512}"/>
    <cellStyle name="Note 3 3 2 2 3 2 2" xfId="39952" xr:uid="{5D52D196-5361-46FD-ACA4-F099738FCEF8}"/>
    <cellStyle name="Note 3 3 2 2 3 3" xfId="30673" xr:uid="{85A4D6AA-6EE7-4C45-AEAA-AC3E9B8BCADA}"/>
    <cellStyle name="Note 3 3 2 2 3 4" xfId="22225" xr:uid="{4365D3A7-9141-4750-9B75-3962BB2F8C00}"/>
    <cellStyle name="Note 3 3 2 2 4" xfId="9560" xr:uid="{3F185BA5-87DE-477D-BF3A-773BDCD9563B}"/>
    <cellStyle name="Note 3 3 2 2 4 2" xfId="35735" xr:uid="{58E0E6D1-1E1E-4630-B39C-0568E819D097}"/>
    <cellStyle name="Note 3 3 2 2 5" xfId="34907" xr:uid="{37B151C4-BDF6-48BB-AF1F-788B1F076468}"/>
    <cellStyle name="Note 3 3 2 2 6" xfId="26455" xr:uid="{B598AAC6-F138-45BA-905D-BFAEB994A808}"/>
    <cellStyle name="Note 3 3 2 2 7" xfId="18008" xr:uid="{68CF4369-CDEE-4DBA-B792-C4B839FE35F5}"/>
    <cellStyle name="Note 3 3 2 3" xfId="1434" xr:uid="{00000000-0005-0000-0000-0000AD210000}"/>
    <cellStyle name="Note 3 3 2 3 2" xfId="3664" xr:uid="{00000000-0005-0000-0000-0000AE210000}"/>
    <cellStyle name="Note 3 3 2 3 2 2" xfId="7886" xr:uid="{00000000-0005-0000-0000-0000AF210000}"/>
    <cellStyle name="Note 3 3 2 3 2 2 2" xfId="16336" xr:uid="{841D50DE-80B3-451B-B99D-CEE567040083}"/>
    <cellStyle name="Note 3 3 2 3 2 2 2 2" xfId="42510" xr:uid="{45A5DD21-6BBB-4FB6-9BF7-AD4F105F29F1}"/>
    <cellStyle name="Note 3 3 2 3 2 2 3" xfId="33231" xr:uid="{EB8CAEE9-4D38-4912-BBE7-9D72DB178033}"/>
    <cellStyle name="Note 3 3 2 3 2 2 4" xfId="24783" xr:uid="{7182AFA6-F22B-4998-869E-E4E9B23E4061}"/>
    <cellStyle name="Note 3 3 2 3 2 3" xfId="12118" xr:uid="{2E62F238-9529-456A-B121-BA25BBCC4BEC}"/>
    <cellStyle name="Note 3 3 2 3 2 3 2" xfId="38293" xr:uid="{A69B29D9-B881-4060-AE5D-BA7C594D0208}"/>
    <cellStyle name="Note 3 3 2 3 2 4" xfId="29013" xr:uid="{779AA58C-BB67-409C-8246-E87BF1A236F4}"/>
    <cellStyle name="Note 3 3 2 3 2 5" xfId="20566" xr:uid="{F564E25E-87EF-4AB9-A3C5-FB65CEE69C48}"/>
    <cellStyle name="Note 3 3 2 3 3" xfId="5741" xr:uid="{00000000-0005-0000-0000-0000B0210000}"/>
    <cellStyle name="Note 3 3 2 3 3 2" xfId="14191" xr:uid="{64B33885-1852-4C99-9A9F-881EC12EDD8D}"/>
    <cellStyle name="Note 3 3 2 3 3 2 2" xfId="40365" xr:uid="{7B7B17BE-E009-4668-BCB1-8386C3DCFF61}"/>
    <cellStyle name="Note 3 3 2 3 3 3" xfId="31086" xr:uid="{A4EEB46D-D3F5-41F0-ACAD-91CF8E658FEF}"/>
    <cellStyle name="Note 3 3 2 3 3 4" xfId="22638" xr:uid="{6C4440CE-580D-4FFF-B639-30B5751513CE}"/>
    <cellStyle name="Note 3 3 2 3 4" xfId="9973" xr:uid="{76C23005-ACFC-48E9-9E4C-9C9E8D748A8A}"/>
    <cellStyle name="Note 3 3 2 3 4 2" xfId="36148" xr:uid="{973D4AE8-4302-4F60-9964-90B3862C6662}"/>
    <cellStyle name="Note 3 3 2 3 5" xfId="26868" xr:uid="{1831A564-1480-4FD7-BF49-2C931B656CD1}"/>
    <cellStyle name="Note 3 3 2 3 6" xfId="18421" xr:uid="{1CF005DE-712D-487A-B4BC-159137B8FDC2}"/>
    <cellStyle name="Note 3 3 2 4" xfId="1848" xr:uid="{00000000-0005-0000-0000-0000B1210000}"/>
    <cellStyle name="Note 3 3 2 4 2" xfId="4077" xr:uid="{00000000-0005-0000-0000-0000B2210000}"/>
    <cellStyle name="Note 3 3 2 4 2 2" xfId="8299" xr:uid="{00000000-0005-0000-0000-0000B3210000}"/>
    <cellStyle name="Note 3 3 2 4 2 2 2" xfId="16749" xr:uid="{E2DDE21E-C142-4F34-90A9-2BAFFE80DFB0}"/>
    <cellStyle name="Note 3 3 2 4 2 2 2 2" xfId="42923" xr:uid="{DAACDCB6-5BE6-403F-81B9-447F9DB82D98}"/>
    <cellStyle name="Note 3 3 2 4 2 2 3" xfId="33644" xr:uid="{ADC52CD8-C957-4429-81E0-C997D03FBB6E}"/>
    <cellStyle name="Note 3 3 2 4 2 2 4" xfId="25196" xr:uid="{568EF999-F852-4BBC-AB7B-3C08ADF8AD5E}"/>
    <cellStyle name="Note 3 3 2 4 2 3" xfId="12531" xr:uid="{96B30774-E9B2-414B-A841-154AC2A9048F}"/>
    <cellStyle name="Note 3 3 2 4 2 3 2" xfId="38706" xr:uid="{AAF1CDDA-6D14-4C19-A8FE-9342AEFE771B}"/>
    <cellStyle name="Note 3 3 2 4 2 4" xfId="29426" xr:uid="{60702BE8-518D-4BFE-884F-1ECD1AE13330}"/>
    <cellStyle name="Note 3 3 2 4 2 5" xfId="20979" xr:uid="{A8D0BD58-8465-41D5-BC69-5542518544C0}"/>
    <cellStyle name="Note 3 3 2 4 3" xfId="6154" xr:uid="{00000000-0005-0000-0000-0000B4210000}"/>
    <cellStyle name="Note 3 3 2 4 3 2" xfId="14604" xr:uid="{D906BCE5-0971-4D1B-945B-8B5E09858B3B}"/>
    <cellStyle name="Note 3 3 2 4 3 2 2" xfId="40778" xr:uid="{6899EBDC-6C83-4CFB-A756-9608CA9902CA}"/>
    <cellStyle name="Note 3 3 2 4 3 3" xfId="31499" xr:uid="{73D3898C-D744-4A17-9F89-378F911C9CF6}"/>
    <cellStyle name="Note 3 3 2 4 3 4" xfId="23051" xr:uid="{49446E22-EED9-4CDB-A6CE-3112D8C81544}"/>
    <cellStyle name="Note 3 3 2 4 4" xfId="10386" xr:uid="{86B0B83A-C498-47D9-A66E-A0CD53588FAF}"/>
    <cellStyle name="Note 3 3 2 4 4 2" xfId="36561" xr:uid="{C2B5BFC1-ABCD-416F-8318-7F6116C29041}"/>
    <cellStyle name="Note 3 3 2 4 5" xfId="27281" xr:uid="{F88DE53C-163F-43BE-9C00-D6EF826406E2}"/>
    <cellStyle name="Note 3 3 2 4 6" xfId="18834" xr:uid="{EBA50DDB-4A5C-4F7D-97E2-7BA6223D5227}"/>
    <cellStyle name="Note 3 3 2 5" xfId="2261" xr:uid="{00000000-0005-0000-0000-0000B5210000}"/>
    <cellStyle name="Note 3 3 2 5 2" xfId="4490" xr:uid="{00000000-0005-0000-0000-0000B6210000}"/>
    <cellStyle name="Note 3 3 2 5 2 2" xfId="8712" xr:uid="{00000000-0005-0000-0000-0000B7210000}"/>
    <cellStyle name="Note 3 3 2 5 2 2 2" xfId="17162" xr:uid="{3A73B069-2B32-4ACB-9871-2EB24F66BA57}"/>
    <cellStyle name="Note 3 3 2 5 2 2 2 2" xfId="43336" xr:uid="{519E267B-1013-43FC-8EEA-B393955F9825}"/>
    <cellStyle name="Note 3 3 2 5 2 2 3" xfId="34057" xr:uid="{98B39D58-AEAE-4ACF-8318-8EE085341C78}"/>
    <cellStyle name="Note 3 3 2 5 2 2 4" xfId="25609" xr:uid="{A72A2F2C-75FF-46F7-8F17-C5DC4E841AE8}"/>
    <cellStyle name="Note 3 3 2 5 2 3" xfId="12944" xr:uid="{865F01E3-0484-4D72-91EE-4B0A5ADB2975}"/>
    <cellStyle name="Note 3 3 2 5 2 3 2" xfId="39119" xr:uid="{A7D26D43-E38F-45E2-AA22-FA6C801FB598}"/>
    <cellStyle name="Note 3 3 2 5 2 4" xfId="29839" xr:uid="{7035B95E-FF06-49F6-AA29-91DF1305B0DD}"/>
    <cellStyle name="Note 3 3 2 5 2 5" xfId="21392" xr:uid="{2A5B21CC-B8E0-4FF2-B651-97A298B4B717}"/>
    <cellStyle name="Note 3 3 2 5 3" xfId="6567" xr:uid="{00000000-0005-0000-0000-0000B8210000}"/>
    <cellStyle name="Note 3 3 2 5 3 2" xfId="15017" xr:uid="{AB0E216A-9696-4923-9714-1AEFCD55FCB5}"/>
    <cellStyle name="Note 3 3 2 5 3 2 2" xfId="41191" xr:uid="{FDA878BE-1957-419C-BA18-F27C88AEB64E}"/>
    <cellStyle name="Note 3 3 2 5 3 3" xfId="31912" xr:uid="{FA47B078-96A9-41F3-95ED-A6789D19A3FE}"/>
    <cellStyle name="Note 3 3 2 5 3 4" xfId="23464" xr:uid="{8422184A-6C92-4975-98C2-87FE6C3EC6FA}"/>
    <cellStyle name="Note 3 3 2 5 4" xfId="10799" xr:uid="{387EB040-DF99-4CBF-855C-2C4973B4C4D3}"/>
    <cellStyle name="Note 3 3 2 5 4 2" xfId="36974" xr:uid="{1FBC95BF-47C1-4A2D-8F5C-66A2F916E66D}"/>
    <cellStyle name="Note 3 3 2 5 5" xfId="27694" xr:uid="{11562435-C1AB-456A-B6C9-6BA134B92B18}"/>
    <cellStyle name="Note 3 3 2 5 6" xfId="19247" xr:uid="{7C334685-B3E4-4C21-A780-761B1033871A}"/>
    <cellStyle name="Note 3 3 2 6" xfId="2697" xr:uid="{00000000-0005-0000-0000-0000B9210000}"/>
    <cellStyle name="Note 3 3 2 6 2" xfId="6980" xr:uid="{00000000-0005-0000-0000-0000BA210000}"/>
    <cellStyle name="Note 3 3 2 6 2 2" xfId="15430" xr:uid="{32F240BA-B327-4129-9726-D9BAFB8BEFE9}"/>
    <cellStyle name="Note 3 3 2 6 2 2 2" xfId="41604" xr:uid="{D97B041A-E086-4384-AC0E-9D9A7B9905A3}"/>
    <cellStyle name="Note 3 3 2 6 2 3" xfId="32325" xr:uid="{06C00E66-4CAD-47C7-9F76-E59B83D08273}"/>
    <cellStyle name="Note 3 3 2 6 2 4" xfId="23877" xr:uid="{C4D75CA9-BD9E-4D86-B5CF-EEC4299D532D}"/>
    <cellStyle name="Note 3 3 2 6 3" xfId="11212" xr:uid="{6D34275B-E751-4425-89BC-93E400E77777}"/>
    <cellStyle name="Note 3 3 2 6 3 2" xfId="37387" xr:uid="{A95D3F95-9162-47E2-898C-C1D15CD714E7}"/>
    <cellStyle name="Note 3 3 2 6 4" xfId="28107" xr:uid="{81B574C1-1B19-46B3-AAB9-6F50C3DEE1BC}"/>
    <cellStyle name="Note 3 3 2 6 5" xfId="19660" xr:uid="{DD09214A-A32F-47D6-8DEA-60CB9FBFB3D5}"/>
    <cellStyle name="Note 3 3 2 7" xfId="2756" xr:uid="{00000000-0005-0000-0000-0000BB210000}"/>
    <cellStyle name="Note 3 3 2 8" xfId="2837" xr:uid="{00000000-0005-0000-0000-0000BC210000}"/>
    <cellStyle name="Note 3 3 2 8 2" xfId="7060" xr:uid="{00000000-0005-0000-0000-0000BD210000}"/>
    <cellStyle name="Note 3 3 2 8 2 2" xfId="15510" xr:uid="{2E2F8B40-9B67-4F0E-B95D-3F539ECF9759}"/>
    <cellStyle name="Note 3 3 2 8 2 2 2" xfId="41684" xr:uid="{E7DA7F49-470B-4C70-8A6D-FA879D4D0023}"/>
    <cellStyle name="Note 3 3 2 8 2 3" xfId="32405" xr:uid="{C9155185-C2BD-4926-B263-9AD37A3EED6B}"/>
    <cellStyle name="Note 3 3 2 8 2 4" xfId="23957" xr:uid="{F1247CF0-29A1-4249-BD7D-77A9FBEA1807}"/>
    <cellStyle name="Note 3 3 2 8 3" xfId="11292" xr:uid="{2A253918-5867-4F27-BB02-35799FEDAA18}"/>
    <cellStyle name="Note 3 3 2 8 3 2" xfId="37467" xr:uid="{00D7AA9F-4E60-453E-9984-4747AA8CB7FD}"/>
    <cellStyle name="Note 3 3 2 8 4" xfId="28187" xr:uid="{EFFAFC8A-285D-4193-B11B-E004BC6D27BD}"/>
    <cellStyle name="Note 3 3 2 8 5" xfId="19740" xr:uid="{DC843C11-F8B1-43E2-A229-876268C2AD74}"/>
    <cellStyle name="Note 3 3 2 9" xfId="4915" xr:uid="{00000000-0005-0000-0000-0000BE210000}"/>
    <cellStyle name="Note 3 3 2 9 2" xfId="13365" xr:uid="{8BE01594-91B6-431F-A822-3682CBE2DC8E}"/>
    <cellStyle name="Note 3 3 2 9 2 2" xfId="39539" xr:uid="{7E52B75B-95B1-4D70-858B-ECB549DA92D7}"/>
    <cellStyle name="Note 3 3 2 9 3" xfId="30260" xr:uid="{3F4CD668-5387-4DBF-94FD-21A449B9C5B4}"/>
    <cellStyle name="Note 3 3 2 9 4" xfId="21812" xr:uid="{CCC87905-A490-4253-A206-5C7F1DD18F31}"/>
    <cellStyle name="Note 3 3 3" xfId="1018" xr:uid="{00000000-0005-0000-0000-0000BF210000}"/>
    <cellStyle name="Note 3 3 3 2" xfId="3250" xr:uid="{00000000-0005-0000-0000-0000C0210000}"/>
    <cellStyle name="Note 3 3 3 2 2" xfId="7472" xr:uid="{00000000-0005-0000-0000-0000C1210000}"/>
    <cellStyle name="Note 3 3 3 2 2 2" xfId="15922" xr:uid="{47FB9FD0-1536-48F4-B394-458A590D0B2B}"/>
    <cellStyle name="Note 3 3 3 2 2 2 2" xfId="42096" xr:uid="{D9E4BEE2-54F7-414D-9DCD-A415BD057B97}"/>
    <cellStyle name="Note 3 3 3 2 2 3" xfId="32817" xr:uid="{3DE16A79-D6D1-4C1A-8054-D0F026A54E92}"/>
    <cellStyle name="Note 3 3 3 2 2 4" xfId="24369" xr:uid="{440B5E4D-977F-4EA8-9EBB-6BA7F00BB149}"/>
    <cellStyle name="Note 3 3 3 2 3" xfId="11704" xr:uid="{8746D6B7-7093-4D00-9090-7EC1EBCD7CC0}"/>
    <cellStyle name="Note 3 3 3 2 3 2" xfId="37879" xr:uid="{0ED7A7B5-E29F-4C0A-BF9E-A97A664C5722}"/>
    <cellStyle name="Note 3 3 3 2 4" xfId="28599" xr:uid="{64ACB362-CC9D-4880-A33D-037BC05029C8}"/>
    <cellStyle name="Note 3 3 3 2 5" xfId="20152" xr:uid="{31393253-CD07-4952-BEDD-A906DF635C2E}"/>
    <cellStyle name="Note 3 3 3 3" xfId="5327" xr:uid="{00000000-0005-0000-0000-0000C2210000}"/>
    <cellStyle name="Note 3 3 3 3 2" xfId="13777" xr:uid="{70662053-0EAB-4B7E-97E9-961ECFCCEA07}"/>
    <cellStyle name="Note 3 3 3 3 2 2" xfId="39951" xr:uid="{25A80625-AF92-4437-AC7B-9AF08D22BF6D}"/>
    <cellStyle name="Note 3 3 3 3 3" xfId="30672" xr:uid="{A9588E6F-F2EE-465B-AA5B-41270478B885}"/>
    <cellStyle name="Note 3 3 3 3 4" xfId="22224" xr:uid="{39E59C7D-E2B3-4134-A327-68743C276961}"/>
    <cellStyle name="Note 3 3 3 4" xfId="9559" xr:uid="{50410536-757A-4F28-880D-679747567C6E}"/>
    <cellStyle name="Note 3 3 3 4 2" xfId="35734" xr:uid="{07EFA7B8-F5F2-4928-9405-781FC7D8E046}"/>
    <cellStyle name="Note 3 3 3 5" xfId="34906" xr:uid="{C3BC5E69-11ED-43F9-A47D-F0B1BFB3CE33}"/>
    <cellStyle name="Note 3 3 3 6" xfId="26454" xr:uid="{340160E7-3797-4E3B-8B9A-3D3EC5D947CE}"/>
    <cellStyle name="Note 3 3 3 7" xfId="18007" xr:uid="{B206B51E-BD01-4C9F-99AF-CBBAD14DEE7C}"/>
    <cellStyle name="Note 3 3 4" xfId="1433" xr:uid="{00000000-0005-0000-0000-0000C3210000}"/>
    <cellStyle name="Note 3 3 4 2" xfId="3663" xr:uid="{00000000-0005-0000-0000-0000C4210000}"/>
    <cellStyle name="Note 3 3 4 2 2" xfId="7885" xr:uid="{00000000-0005-0000-0000-0000C5210000}"/>
    <cellStyle name="Note 3 3 4 2 2 2" xfId="16335" xr:uid="{B7F5D63D-97C0-4DA1-BEDB-85A3F91B7E1A}"/>
    <cellStyle name="Note 3 3 4 2 2 2 2" xfId="42509" xr:uid="{43F244F7-A563-4849-B027-F84A634D267A}"/>
    <cellStyle name="Note 3 3 4 2 2 3" xfId="33230" xr:uid="{908ACA5E-505C-4CD1-89B5-9151028A2890}"/>
    <cellStyle name="Note 3 3 4 2 2 4" xfId="24782" xr:uid="{F55A74C1-0669-4B6B-AD64-B0ECEEC200B2}"/>
    <cellStyle name="Note 3 3 4 2 3" xfId="12117" xr:uid="{1D51AD86-D450-482B-8E73-EF36D6EF7543}"/>
    <cellStyle name="Note 3 3 4 2 3 2" xfId="38292" xr:uid="{8C560FCF-170D-47CE-9291-A01FF5DC643D}"/>
    <cellStyle name="Note 3 3 4 2 4" xfId="29012" xr:uid="{657153DB-49BA-4C1E-B048-699157CC1E8A}"/>
    <cellStyle name="Note 3 3 4 2 5" xfId="20565" xr:uid="{7C5619DA-BC53-4DAE-86B0-1EB59519A196}"/>
    <cellStyle name="Note 3 3 4 3" xfId="5740" xr:uid="{00000000-0005-0000-0000-0000C6210000}"/>
    <cellStyle name="Note 3 3 4 3 2" xfId="14190" xr:uid="{D445C34A-F770-4C62-9B2F-6BDF37A3C86B}"/>
    <cellStyle name="Note 3 3 4 3 2 2" xfId="40364" xr:uid="{AF0C77DF-0AF5-4EAE-8D93-73B3344EE8B9}"/>
    <cellStyle name="Note 3 3 4 3 3" xfId="31085" xr:uid="{1EFAE9B0-F3BE-46DB-A303-896714D63874}"/>
    <cellStyle name="Note 3 3 4 3 4" xfId="22637" xr:uid="{ECCAB0F5-0FAF-4E62-A1F3-C6AFBEA91CC3}"/>
    <cellStyle name="Note 3 3 4 4" xfId="9972" xr:uid="{68ADFF28-E9DC-4462-A597-0D1D81703B22}"/>
    <cellStyle name="Note 3 3 4 4 2" xfId="36147" xr:uid="{676FE4DF-3826-4FB1-B5B0-A3570B6DA241}"/>
    <cellStyle name="Note 3 3 4 5" xfId="26867" xr:uid="{8195DBA5-3BBC-41B0-8775-9BD2EBB525C6}"/>
    <cellStyle name="Note 3 3 4 6" xfId="18420" xr:uid="{2E346557-650E-40D9-AAD7-3026A20410EF}"/>
    <cellStyle name="Note 3 3 5" xfId="1847" xr:uid="{00000000-0005-0000-0000-0000C7210000}"/>
    <cellStyle name="Note 3 3 5 2" xfId="4076" xr:uid="{00000000-0005-0000-0000-0000C8210000}"/>
    <cellStyle name="Note 3 3 5 2 2" xfId="8298" xr:uid="{00000000-0005-0000-0000-0000C9210000}"/>
    <cellStyle name="Note 3 3 5 2 2 2" xfId="16748" xr:uid="{4E7603FD-2F7D-449D-804A-82127720A89B}"/>
    <cellStyle name="Note 3 3 5 2 2 2 2" xfId="42922" xr:uid="{C3F0532C-3785-4F4E-ACAA-CC3B8E6CED6A}"/>
    <cellStyle name="Note 3 3 5 2 2 3" xfId="33643" xr:uid="{E97964F7-EC19-4598-8E02-276F11FA288A}"/>
    <cellStyle name="Note 3 3 5 2 2 4" xfId="25195" xr:uid="{2E6735C7-1B8F-4090-9910-AB9B7719E2A2}"/>
    <cellStyle name="Note 3 3 5 2 3" xfId="12530" xr:uid="{BCE7DE0C-924F-4422-8F87-8EADD0B2B746}"/>
    <cellStyle name="Note 3 3 5 2 3 2" xfId="38705" xr:uid="{982EA7DE-FF47-4356-A347-8B09D9041C70}"/>
    <cellStyle name="Note 3 3 5 2 4" xfId="29425" xr:uid="{B0F913AA-4363-4D0F-A4E3-72AC5EF5262D}"/>
    <cellStyle name="Note 3 3 5 2 5" xfId="20978" xr:uid="{BB629C34-8580-4EAD-8A94-419F8D6C1BE2}"/>
    <cellStyle name="Note 3 3 5 3" xfId="6153" xr:uid="{00000000-0005-0000-0000-0000CA210000}"/>
    <cellStyle name="Note 3 3 5 3 2" xfId="14603" xr:uid="{EBCA5FFF-0CB2-46E8-A9DC-47B08370A847}"/>
    <cellStyle name="Note 3 3 5 3 2 2" xfId="40777" xr:uid="{994B628F-1F22-40B4-B010-F231489507F5}"/>
    <cellStyle name="Note 3 3 5 3 3" xfId="31498" xr:uid="{8EA76C07-9109-46F6-858B-F920588ED840}"/>
    <cellStyle name="Note 3 3 5 3 4" xfId="23050" xr:uid="{1DFA8BF5-3B25-4AD3-9370-F8AEF9AC3F08}"/>
    <cellStyle name="Note 3 3 5 4" xfId="10385" xr:uid="{98C41FD7-735D-4370-8A55-285C243D0299}"/>
    <cellStyle name="Note 3 3 5 4 2" xfId="36560" xr:uid="{ED3259E8-9807-424C-8F3C-CBD81D133546}"/>
    <cellStyle name="Note 3 3 5 5" xfId="27280" xr:uid="{76B67EAC-3D75-4EC8-90EB-18A9A5298F35}"/>
    <cellStyle name="Note 3 3 5 6" xfId="18833" xr:uid="{5DE7A10A-0606-4AB8-B19E-B7401023599B}"/>
    <cellStyle name="Note 3 3 6" xfId="2260" xr:uid="{00000000-0005-0000-0000-0000CB210000}"/>
    <cellStyle name="Note 3 3 6 2" xfId="4489" xr:uid="{00000000-0005-0000-0000-0000CC210000}"/>
    <cellStyle name="Note 3 3 6 2 2" xfId="8711" xr:uid="{00000000-0005-0000-0000-0000CD210000}"/>
    <cellStyle name="Note 3 3 6 2 2 2" xfId="17161" xr:uid="{57BE1FFF-5D09-43F2-814E-14B6BF72F136}"/>
    <cellStyle name="Note 3 3 6 2 2 2 2" xfId="43335" xr:uid="{F6826C98-6FBC-488A-B189-531DA0B58816}"/>
    <cellStyle name="Note 3 3 6 2 2 3" xfId="34056" xr:uid="{CD836323-B113-4804-8520-38B3E1CEBE7C}"/>
    <cellStyle name="Note 3 3 6 2 2 4" xfId="25608" xr:uid="{19BDDB05-DB39-43B9-9DE7-2C0786E3A3F0}"/>
    <cellStyle name="Note 3 3 6 2 3" xfId="12943" xr:uid="{DBFDEE13-09CA-481D-BCF5-DB64B034F1B0}"/>
    <cellStyle name="Note 3 3 6 2 3 2" xfId="39118" xr:uid="{802B321B-7481-4A44-BC40-18ABB9BD2155}"/>
    <cellStyle name="Note 3 3 6 2 4" xfId="29838" xr:uid="{A075F9F8-E9FD-4021-A585-49015A772A0D}"/>
    <cellStyle name="Note 3 3 6 2 5" xfId="21391" xr:uid="{C53B9EA2-6F6A-4A74-B71E-F01CF55F48B3}"/>
    <cellStyle name="Note 3 3 6 3" xfId="6566" xr:uid="{00000000-0005-0000-0000-0000CE210000}"/>
    <cellStyle name="Note 3 3 6 3 2" xfId="15016" xr:uid="{9AEE13F0-0CCD-4B13-82AC-64F77810DF78}"/>
    <cellStyle name="Note 3 3 6 3 2 2" xfId="41190" xr:uid="{ED96D631-FA05-4A7A-A249-825E695763B6}"/>
    <cellStyle name="Note 3 3 6 3 3" xfId="31911" xr:uid="{925183AF-CAA5-4DAB-8DCE-BD041780763A}"/>
    <cellStyle name="Note 3 3 6 3 4" xfId="23463" xr:uid="{B5C4BB9D-8831-4FAD-8E1D-3DFBB9404AC2}"/>
    <cellStyle name="Note 3 3 6 4" xfId="10798" xr:uid="{2179F0B4-74C3-4F26-9AF7-8919F0AE2076}"/>
    <cellStyle name="Note 3 3 6 4 2" xfId="36973" xr:uid="{55694C11-D97F-48F6-9781-08C6C9669CCB}"/>
    <cellStyle name="Note 3 3 6 5" xfId="27693" xr:uid="{3FC4C4F6-5A09-49DD-9BF9-E8101C78E5A3}"/>
    <cellStyle name="Note 3 3 6 6" xfId="19246" xr:uid="{4B53809A-D12A-4804-811D-E2DFD8CF09BD}"/>
    <cellStyle name="Note 3 3 7" xfId="2696" xr:uid="{00000000-0005-0000-0000-0000CF210000}"/>
    <cellStyle name="Note 3 3 7 2" xfId="6979" xr:uid="{00000000-0005-0000-0000-0000D0210000}"/>
    <cellStyle name="Note 3 3 7 2 2" xfId="15429" xr:uid="{BB70E77D-CE92-4770-865B-B98DFC7E513F}"/>
    <cellStyle name="Note 3 3 7 2 2 2" xfId="41603" xr:uid="{BCEA5378-DA7D-45A2-B93D-56F48383FA80}"/>
    <cellStyle name="Note 3 3 7 2 3" xfId="32324" xr:uid="{37829CB7-5151-42A8-AE40-E245C2AC69AB}"/>
    <cellStyle name="Note 3 3 7 2 4" xfId="23876" xr:uid="{6843DE9D-3342-4AA7-A065-9B7F23753280}"/>
    <cellStyle name="Note 3 3 7 3" xfId="11211" xr:uid="{7A340706-37B7-4A40-A5B0-B812BEF289CD}"/>
    <cellStyle name="Note 3 3 7 3 2" xfId="37386" xr:uid="{7B6811A7-8D5E-4D19-8AFC-44126015B671}"/>
    <cellStyle name="Note 3 3 7 4" xfId="28106" xr:uid="{A56CE358-BC51-43D4-BB6D-F428B2F901E8}"/>
    <cellStyle name="Note 3 3 7 5" xfId="19659" xr:uid="{D0B3DEBB-C811-4D2E-BC11-015B6A85CA4C}"/>
    <cellStyle name="Note 3 3 8" xfId="2755" xr:uid="{00000000-0005-0000-0000-0000D1210000}"/>
    <cellStyle name="Note 3 3 9" xfId="2836" xr:uid="{00000000-0005-0000-0000-0000D2210000}"/>
    <cellStyle name="Note 3 3 9 2" xfId="7059" xr:uid="{00000000-0005-0000-0000-0000D3210000}"/>
    <cellStyle name="Note 3 3 9 2 2" xfId="15509" xr:uid="{9DAFC970-D0C8-402D-937F-6B22BBCF5B55}"/>
    <cellStyle name="Note 3 3 9 2 2 2" xfId="41683" xr:uid="{C4214736-65D3-451B-9942-B9F9283934A3}"/>
    <cellStyle name="Note 3 3 9 2 3" xfId="32404" xr:uid="{128942CB-8DCB-412D-9AC6-945C7C8D09E6}"/>
    <cellStyle name="Note 3 3 9 2 4" xfId="23956" xr:uid="{6FF07B16-9059-4D85-B676-054219F941FA}"/>
    <cellStyle name="Note 3 3 9 3" xfId="11291" xr:uid="{1C06D050-3368-4A20-A842-218159644AF4}"/>
    <cellStyle name="Note 3 3 9 3 2" xfId="37466" xr:uid="{EDC043C4-ECC8-4856-B43D-493C33361697}"/>
    <cellStyle name="Note 3 3 9 4" xfId="28186" xr:uid="{FF69A071-7AD9-4465-9151-0F389E07C551}"/>
    <cellStyle name="Note 3 3 9 5" xfId="19739" xr:uid="{467C35EF-B7B0-4916-9AC4-B457B268D801}"/>
    <cellStyle name="Note 3 4" xfId="560" xr:uid="{00000000-0005-0000-0000-0000D4210000}"/>
    <cellStyle name="Note 3 4 10" xfId="9148" xr:uid="{49DCDF64-447C-4822-8117-921C40951598}"/>
    <cellStyle name="Note 3 4 10 2" xfId="35323" xr:uid="{7C59EE7F-B531-4521-A161-ABD0286F116E}"/>
    <cellStyle name="Note 3 4 11" xfId="34490" xr:uid="{B1EDB7FC-ED90-43F4-BCAC-7ADDA985EDF6}"/>
    <cellStyle name="Note 3 4 12" xfId="26043" xr:uid="{55872B17-625E-4E52-AE9E-A4089B7A0205}"/>
    <cellStyle name="Note 3 4 13" xfId="17596" xr:uid="{C96C6C40-F2C1-49DD-A048-657671EF6622}"/>
    <cellStyle name="Note 3 4 2" xfId="1020" xr:uid="{00000000-0005-0000-0000-0000D5210000}"/>
    <cellStyle name="Note 3 4 2 2" xfId="3252" xr:uid="{00000000-0005-0000-0000-0000D6210000}"/>
    <cellStyle name="Note 3 4 2 2 2" xfId="7474" xr:uid="{00000000-0005-0000-0000-0000D7210000}"/>
    <cellStyle name="Note 3 4 2 2 2 2" xfId="15924" xr:uid="{27A9B698-69E5-49BD-9053-E55DA4142946}"/>
    <cellStyle name="Note 3 4 2 2 2 2 2" xfId="42098" xr:uid="{D4CE9A1C-790A-4400-9243-937B935934DB}"/>
    <cellStyle name="Note 3 4 2 2 2 3" xfId="32819" xr:uid="{CE189B20-3E41-4D8B-A659-214CCDC755AE}"/>
    <cellStyle name="Note 3 4 2 2 2 4" xfId="24371" xr:uid="{5324D7D9-84C9-4062-A19E-F4515948DE14}"/>
    <cellStyle name="Note 3 4 2 2 3" xfId="11706" xr:uid="{B2036E08-0EF3-4384-99E8-8932B008BE9B}"/>
    <cellStyle name="Note 3 4 2 2 3 2" xfId="37881" xr:uid="{619C2EB5-42BC-4D82-BEA2-2E624AA00552}"/>
    <cellStyle name="Note 3 4 2 2 4" xfId="28601" xr:uid="{8169AA8A-75DD-4FA7-87FA-64721DDBEECC}"/>
    <cellStyle name="Note 3 4 2 2 5" xfId="20154" xr:uid="{CCE829F4-50A8-48A1-862B-BE95761A946D}"/>
    <cellStyle name="Note 3 4 2 3" xfId="5329" xr:uid="{00000000-0005-0000-0000-0000D8210000}"/>
    <cellStyle name="Note 3 4 2 3 2" xfId="13779" xr:uid="{78796127-DB4E-40F0-B38B-02ECAD413426}"/>
    <cellStyle name="Note 3 4 2 3 2 2" xfId="39953" xr:uid="{2D164652-7543-41D4-B449-387EAD38B42D}"/>
    <cellStyle name="Note 3 4 2 3 3" xfId="30674" xr:uid="{462B34CE-8AA0-4065-A147-E2495CA4FEF9}"/>
    <cellStyle name="Note 3 4 2 3 4" xfId="22226" xr:uid="{9B9025C4-01EA-4420-9EB6-F7F0684F4366}"/>
    <cellStyle name="Note 3 4 2 4" xfId="9561" xr:uid="{760F4772-3746-4132-BE46-5C15587D514E}"/>
    <cellStyle name="Note 3 4 2 4 2" xfId="35736" xr:uid="{B7249A86-5DE1-4824-B06B-60066E2F8842}"/>
    <cellStyle name="Note 3 4 2 5" xfId="34908" xr:uid="{0152201E-1902-4D60-A9E2-4A5035EF4E82}"/>
    <cellStyle name="Note 3 4 2 6" xfId="26456" xr:uid="{5984138B-6548-4D52-9F18-45AB41404690}"/>
    <cellStyle name="Note 3 4 2 7" xfId="18009" xr:uid="{859D9E9D-E748-4850-9034-F93412CDE38F}"/>
    <cellStyle name="Note 3 4 3" xfId="1435" xr:uid="{00000000-0005-0000-0000-0000D9210000}"/>
    <cellStyle name="Note 3 4 3 2" xfId="3665" xr:uid="{00000000-0005-0000-0000-0000DA210000}"/>
    <cellStyle name="Note 3 4 3 2 2" xfId="7887" xr:uid="{00000000-0005-0000-0000-0000DB210000}"/>
    <cellStyle name="Note 3 4 3 2 2 2" xfId="16337" xr:uid="{26616356-B570-4CA8-86F1-F27860F80450}"/>
    <cellStyle name="Note 3 4 3 2 2 2 2" xfId="42511" xr:uid="{119B6078-273C-4CB6-8896-D4D760EDF33B}"/>
    <cellStyle name="Note 3 4 3 2 2 3" xfId="33232" xr:uid="{1F149A46-CB0D-4E84-AC9B-D84FE891B7A3}"/>
    <cellStyle name="Note 3 4 3 2 2 4" xfId="24784" xr:uid="{91A58E67-61CF-4FA2-BA8B-749B7F6C1481}"/>
    <cellStyle name="Note 3 4 3 2 3" xfId="12119" xr:uid="{A9001C08-7A47-42AD-B373-2E305403B75F}"/>
    <cellStyle name="Note 3 4 3 2 3 2" xfId="38294" xr:uid="{472B48F4-DBB7-4DE9-98FE-301E83C0EB87}"/>
    <cellStyle name="Note 3 4 3 2 4" xfId="29014" xr:uid="{CDAD706A-E4C8-4E4D-899A-75CF399D1498}"/>
    <cellStyle name="Note 3 4 3 2 5" xfId="20567" xr:uid="{383B256C-231F-4FB5-A1C5-B45BEDCA91DD}"/>
    <cellStyle name="Note 3 4 3 3" xfId="5742" xr:uid="{00000000-0005-0000-0000-0000DC210000}"/>
    <cellStyle name="Note 3 4 3 3 2" xfId="14192" xr:uid="{EF62F034-497F-4628-A96C-D4A715ADC9B5}"/>
    <cellStyle name="Note 3 4 3 3 2 2" xfId="40366" xr:uid="{12702E91-742F-48E5-A4D8-3FA80F8CB16E}"/>
    <cellStyle name="Note 3 4 3 3 3" xfId="31087" xr:uid="{BED633D9-9529-4BA6-83F7-4D4D8A97C578}"/>
    <cellStyle name="Note 3 4 3 3 4" xfId="22639" xr:uid="{D5FD700D-AD63-4EF9-BD45-31FB7B872F18}"/>
    <cellStyle name="Note 3 4 3 4" xfId="9974" xr:uid="{744740E7-EB17-478C-A290-1072BF83CDA8}"/>
    <cellStyle name="Note 3 4 3 4 2" xfId="36149" xr:uid="{3B4DD56B-0B43-4EB0-959B-D7B71E7A3A71}"/>
    <cellStyle name="Note 3 4 3 5" xfId="26869" xr:uid="{DCA10453-E693-4CF7-ABD9-5B29EBD7871C}"/>
    <cellStyle name="Note 3 4 3 6" xfId="18422" xr:uid="{183AA985-B6A8-4FD3-97FE-BF6B4C0F8751}"/>
    <cellStyle name="Note 3 4 4" xfId="1849" xr:uid="{00000000-0005-0000-0000-0000DD210000}"/>
    <cellStyle name="Note 3 4 4 2" xfId="4078" xr:uid="{00000000-0005-0000-0000-0000DE210000}"/>
    <cellStyle name="Note 3 4 4 2 2" xfId="8300" xr:uid="{00000000-0005-0000-0000-0000DF210000}"/>
    <cellStyle name="Note 3 4 4 2 2 2" xfId="16750" xr:uid="{AED4E314-282C-474D-A2E1-CD67B3014D51}"/>
    <cellStyle name="Note 3 4 4 2 2 2 2" xfId="42924" xr:uid="{2568F6DD-ED16-4E8A-9FE1-FE81ACF740F8}"/>
    <cellStyle name="Note 3 4 4 2 2 3" xfId="33645" xr:uid="{14AE04EC-AEF8-42E2-B2CC-643B72CB584D}"/>
    <cellStyle name="Note 3 4 4 2 2 4" xfId="25197" xr:uid="{5D32CF44-2786-4C3B-ABFE-FBF4F8FAB117}"/>
    <cellStyle name="Note 3 4 4 2 3" xfId="12532" xr:uid="{B8A79F8E-2665-4138-8BFA-3EA04571506F}"/>
    <cellStyle name="Note 3 4 4 2 3 2" xfId="38707" xr:uid="{B16222F5-ED6B-4CFD-8A20-911C872FCCD2}"/>
    <cellStyle name="Note 3 4 4 2 4" xfId="29427" xr:uid="{818844B1-2487-40B8-BC38-4B9C84F9E0BE}"/>
    <cellStyle name="Note 3 4 4 2 5" xfId="20980" xr:uid="{C3C3C98B-4822-4578-9C8E-0D8DD9980F10}"/>
    <cellStyle name="Note 3 4 4 3" xfId="6155" xr:uid="{00000000-0005-0000-0000-0000E0210000}"/>
    <cellStyle name="Note 3 4 4 3 2" xfId="14605" xr:uid="{2A408812-C301-4DFE-8BE1-B4813A042547}"/>
    <cellStyle name="Note 3 4 4 3 2 2" xfId="40779" xr:uid="{B1DC1E60-493E-4E8D-AFDD-4DFCC77C1C9B}"/>
    <cellStyle name="Note 3 4 4 3 3" xfId="31500" xr:uid="{7E5FB154-2602-4575-B175-059E052CFF32}"/>
    <cellStyle name="Note 3 4 4 3 4" xfId="23052" xr:uid="{213DD1A9-8C21-4FF1-9267-DB2A61071942}"/>
    <cellStyle name="Note 3 4 4 4" xfId="10387" xr:uid="{14ED222B-B82A-47FE-AC87-2AF9852D1332}"/>
    <cellStyle name="Note 3 4 4 4 2" xfId="36562" xr:uid="{AA32DFDB-4840-46D3-8735-E364D08C2C39}"/>
    <cellStyle name="Note 3 4 4 5" xfId="27282" xr:uid="{EFD7EF24-EAD2-44AD-A863-7EBAF3807252}"/>
    <cellStyle name="Note 3 4 4 6" xfId="18835" xr:uid="{29D5B273-EE1F-46EB-BF77-DA055DE99FFC}"/>
    <cellStyle name="Note 3 4 5" xfId="2262" xr:uid="{00000000-0005-0000-0000-0000E1210000}"/>
    <cellStyle name="Note 3 4 5 2" xfId="4491" xr:uid="{00000000-0005-0000-0000-0000E2210000}"/>
    <cellStyle name="Note 3 4 5 2 2" xfId="8713" xr:uid="{00000000-0005-0000-0000-0000E3210000}"/>
    <cellStyle name="Note 3 4 5 2 2 2" xfId="17163" xr:uid="{5F3D0577-8D6D-43FC-842B-89BD8EA94930}"/>
    <cellStyle name="Note 3 4 5 2 2 2 2" xfId="43337" xr:uid="{262E36FF-A397-4FAC-A71B-A414ABE9D36B}"/>
    <cellStyle name="Note 3 4 5 2 2 3" xfId="34058" xr:uid="{03617B5C-903B-4D75-AD34-365023D7A7FE}"/>
    <cellStyle name="Note 3 4 5 2 2 4" xfId="25610" xr:uid="{AEBE01DD-0549-4AB0-91D5-B623F7D3E3F2}"/>
    <cellStyle name="Note 3 4 5 2 3" xfId="12945" xr:uid="{D2C1C9C5-0532-42FB-BC3B-B4495EDBE014}"/>
    <cellStyle name="Note 3 4 5 2 3 2" xfId="39120" xr:uid="{9A68637C-4B12-4695-A814-7E131232D786}"/>
    <cellStyle name="Note 3 4 5 2 4" xfId="29840" xr:uid="{EAD2A0B1-9FF4-42A2-B886-C9054998EDC1}"/>
    <cellStyle name="Note 3 4 5 2 5" xfId="21393" xr:uid="{99FB28BD-F6E3-4865-B411-A6F65622AB49}"/>
    <cellStyle name="Note 3 4 5 3" xfId="6568" xr:uid="{00000000-0005-0000-0000-0000E4210000}"/>
    <cellStyle name="Note 3 4 5 3 2" xfId="15018" xr:uid="{6AF65810-F92E-451E-9BF9-F012B8BB2C99}"/>
    <cellStyle name="Note 3 4 5 3 2 2" xfId="41192" xr:uid="{E3480E68-19EA-43F6-BC1F-48164893AEE6}"/>
    <cellStyle name="Note 3 4 5 3 3" xfId="31913" xr:uid="{A34CBB6B-E9E3-44E8-ABC2-0AFBCDA257E5}"/>
    <cellStyle name="Note 3 4 5 3 4" xfId="23465" xr:uid="{E1CF1CE4-DDCC-4BA9-AF3D-41BE58CFFE27}"/>
    <cellStyle name="Note 3 4 5 4" xfId="10800" xr:uid="{C00005DA-EC5C-4518-A46B-A8B62881C234}"/>
    <cellStyle name="Note 3 4 5 4 2" xfId="36975" xr:uid="{B265D27D-50AE-4E39-A2BD-5833C96CE692}"/>
    <cellStyle name="Note 3 4 5 5" xfId="27695" xr:uid="{F2DCD83A-A5E3-44E5-9116-5BC2D5DE4550}"/>
    <cellStyle name="Note 3 4 5 6" xfId="19248" xr:uid="{083B83E0-F900-4036-80B1-3F08E5532A79}"/>
    <cellStyle name="Note 3 4 6" xfId="2698" xr:uid="{00000000-0005-0000-0000-0000E5210000}"/>
    <cellStyle name="Note 3 4 6 2" xfId="6981" xr:uid="{00000000-0005-0000-0000-0000E6210000}"/>
    <cellStyle name="Note 3 4 6 2 2" xfId="15431" xr:uid="{2AF665B0-761A-40AE-9D86-562402170F51}"/>
    <cellStyle name="Note 3 4 6 2 2 2" xfId="41605" xr:uid="{1CA22AD7-FE9D-4715-8700-D43CAB1366F2}"/>
    <cellStyle name="Note 3 4 6 2 3" xfId="32326" xr:uid="{093EEB90-553C-48F9-A464-28DDF6F67D87}"/>
    <cellStyle name="Note 3 4 6 2 4" xfId="23878" xr:uid="{F60B4144-6FC6-4D06-BF87-232C8A01D3E7}"/>
    <cellStyle name="Note 3 4 6 3" xfId="11213" xr:uid="{E52D69AA-4000-4F87-8872-861D9F8DA842}"/>
    <cellStyle name="Note 3 4 6 3 2" xfId="37388" xr:uid="{2B5C24AB-C55C-4B00-A749-7EFD5BA69C4F}"/>
    <cellStyle name="Note 3 4 6 4" xfId="28108" xr:uid="{2FC50E40-A902-4B57-9C04-EA4165691789}"/>
    <cellStyle name="Note 3 4 6 5" xfId="19661" xr:uid="{E1E041DA-9027-43C0-9EBF-FFC5896E69C4}"/>
    <cellStyle name="Note 3 4 7" xfId="2757" xr:uid="{00000000-0005-0000-0000-0000E7210000}"/>
    <cellStyle name="Note 3 4 8" xfId="2838" xr:uid="{00000000-0005-0000-0000-0000E8210000}"/>
    <cellStyle name="Note 3 4 8 2" xfId="7061" xr:uid="{00000000-0005-0000-0000-0000E9210000}"/>
    <cellStyle name="Note 3 4 8 2 2" xfId="15511" xr:uid="{D460B2B0-1630-4A97-AF50-38E6184E4B36}"/>
    <cellStyle name="Note 3 4 8 2 2 2" xfId="41685" xr:uid="{27F2B581-9782-49F7-ACA3-CB7F5BB251EF}"/>
    <cellStyle name="Note 3 4 8 2 3" xfId="32406" xr:uid="{7735B061-6413-4816-8FC8-2FF3DA32F485}"/>
    <cellStyle name="Note 3 4 8 2 4" xfId="23958" xr:uid="{D0050B1C-A454-4ED1-92B2-A62E7F15E60F}"/>
    <cellStyle name="Note 3 4 8 3" xfId="11293" xr:uid="{B2AAF4EC-5133-4A02-B8F3-C12A0F60891F}"/>
    <cellStyle name="Note 3 4 8 3 2" xfId="37468" xr:uid="{1A6395CD-709B-4EB2-B517-46E0AD24638E}"/>
    <cellStyle name="Note 3 4 8 4" xfId="28188" xr:uid="{CFD231C8-AED9-4414-B02B-25A5462906BD}"/>
    <cellStyle name="Note 3 4 8 5" xfId="19741" xr:uid="{5D4CD632-8BA0-4680-B067-7A857C2F00FD}"/>
    <cellStyle name="Note 3 4 9" xfId="4916" xr:uid="{00000000-0005-0000-0000-0000EA210000}"/>
    <cellStyle name="Note 3 4 9 2" xfId="13366" xr:uid="{C6B0E6A3-6E8F-45C9-8CF9-F63057F2FDFF}"/>
    <cellStyle name="Note 3 4 9 2 2" xfId="39540" xr:uid="{BC675DCF-C7AC-4607-A8FC-82A1EDBDF4D6}"/>
    <cellStyle name="Note 3 4 9 3" xfId="30261" xr:uid="{13A56644-5913-4422-9ED1-C1D247E6683D}"/>
    <cellStyle name="Note 3 4 9 4" xfId="21813" xr:uid="{33ED3503-6221-4F86-88ED-08A7D1EC0CA9}"/>
    <cellStyle name="Note 3 5" xfId="561" xr:uid="{00000000-0005-0000-0000-0000EB210000}"/>
    <cellStyle name="Note 3 5 10" xfId="9149" xr:uid="{207C034E-9C0C-4BE8-831C-A31CCE1C4E4B}"/>
    <cellStyle name="Note 3 5 10 2" xfId="35324" xr:uid="{62CE7947-3893-4728-BC50-FCC0995022F8}"/>
    <cellStyle name="Note 3 5 11" xfId="34491" xr:uid="{32A1DDC8-D4D9-47D7-A2F2-0B5998AEA584}"/>
    <cellStyle name="Note 3 5 12" xfId="26044" xr:uid="{CA947679-5962-4BE8-B5C2-AA9C5B4EBFEC}"/>
    <cellStyle name="Note 3 5 13" xfId="17597" xr:uid="{9557E0DA-D6AF-410D-B16B-C4918822854A}"/>
    <cellStyle name="Note 3 5 2" xfId="1021" xr:uid="{00000000-0005-0000-0000-0000EC210000}"/>
    <cellStyle name="Note 3 5 2 2" xfId="3253" xr:uid="{00000000-0005-0000-0000-0000ED210000}"/>
    <cellStyle name="Note 3 5 2 2 2" xfId="7475" xr:uid="{00000000-0005-0000-0000-0000EE210000}"/>
    <cellStyle name="Note 3 5 2 2 2 2" xfId="15925" xr:uid="{0FEAE0BB-FC8B-4B54-89C7-E7BD8DF5B709}"/>
    <cellStyle name="Note 3 5 2 2 2 2 2" xfId="42099" xr:uid="{468CB82C-B9AC-4DFE-A98C-22C7E091E620}"/>
    <cellStyle name="Note 3 5 2 2 2 3" xfId="32820" xr:uid="{5660511F-14D5-46AC-8ED9-6FA7DA5A8297}"/>
    <cellStyle name="Note 3 5 2 2 2 4" xfId="24372" xr:uid="{F122BDE8-FA7F-464D-BA64-A4CB5464E8BD}"/>
    <cellStyle name="Note 3 5 2 2 3" xfId="11707" xr:uid="{26236C68-7A0A-46BE-A9E9-B69703D6EB5D}"/>
    <cellStyle name="Note 3 5 2 2 3 2" xfId="37882" xr:uid="{6FC30C8A-6446-4D5F-8ACA-73C2A0552AF1}"/>
    <cellStyle name="Note 3 5 2 2 4" xfId="28602" xr:uid="{4532E522-0C07-4E08-A8F6-22C13C935C3E}"/>
    <cellStyle name="Note 3 5 2 2 5" xfId="20155" xr:uid="{F207DD40-7A0D-4887-8B76-B643D2C95150}"/>
    <cellStyle name="Note 3 5 2 3" xfId="5330" xr:uid="{00000000-0005-0000-0000-0000EF210000}"/>
    <cellStyle name="Note 3 5 2 3 2" xfId="13780" xr:uid="{7A35492B-78EA-4F96-BE00-15BD805B789B}"/>
    <cellStyle name="Note 3 5 2 3 2 2" xfId="39954" xr:uid="{261BB5F5-EFB8-437A-840D-A92464657A0C}"/>
    <cellStyle name="Note 3 5 2 3 3" xfId="30675" xr:uid="{30F97B05-BBA6-4E27-A3F8-9AFACC39F4E7}"/>
    <cellStyle name="Note 3 5 2 3 4" xfId="22227" xr:uid="{83BAEF48-7437-495F-A7C4-F50CB2DA2F5C}"/>
    <cellStyle name="Note 3 5 2 4" xfId="9562" xr:uid="{5C0F78CF-F38F-4D13-B2DE-6D9C92C8FF20}"/>
    <cellStyle name="Note 3 5 2 4 2" xfId="35737" xr:uid="{AF553BF6-C454-42AB-9280-8A71C989B396}"/>
    <cellStyle name="Note 3 5 2 5" xfId="34909" xr:uid="{D77AA7E2-654C-469C-B968-D94AD9490D33}"/>
    <cellStyle name="Note 3 5 2 6" xfId="26457" xr:uid="{BBAA5682-9C4A-4295-A6BA-D4BF5B9240EE}"/>
    <cellStyle name="Note 3 5 2 7" xfId="18010" xr:uid="{4EF16AA9-FD14-4F19-96B4-ED9DD91EC548}"/>
    <cellStyle name="Note 3 5 3" xfId="1436" xr:uid="{00000000-0005-0000-0000-0000F0210000}"/>
    <cellStyle name="Note 3 5 3 2" xfId="3666" xr:uid="{00000000-0005-0000-0000-0000F1210000}"/>
    <cellStyle name="Note 3 5 3 2 2" xfId="7888" xr:uid="{00000000-0005-0000-0000-0000F2210000}"/>
    <cellStyle name="Note 3 5 3 2 2 2" xfId="16338" xr:uid="{C69F5E82-1F20-494B-B6C1-25415CE6AA8B}"/>
    <cellStyle name="Note 3 5 3 2 2 2 2" xfId="42512" xr:uid="{DD4CDE04-3077-42F3-B2B9-8633F0976F50}"/>
    <cellStyle name="Note 3 5 3 2 2 3" xfId="33233" xr:uid="{AD79987D-6106-4258-AFEA-B4D026A31674}"/>
    <cellStyle name="Note 3 5 3 2 2 4" xfId="24785" xr:uid="{4CAE3BC3-FE5F-485E-9FA2-37CCF6E13B69}"/>
    <cellStyle name="Note 3 5 3 2 3" xfId="12120" xr:uid="{BD7BE2EE-651A-45E5-A732-B894227C1C8C}"/>
    <cellStyle name="Note 3 5 3 2 3 2" xfId="38295" xr:uid="{E1E66009-CB0E-4151-8D04-563973EC71B6}"/>
    <cellStyle name="Note 3 5 3 2 4" xfId="29015" xr:uid="{F3B7F842-2376-4208-AAF3-37EA5C0EB63A}"/>
    <cellStyle name="Note 3 5 3 2 5" xfId="20568" xr:uid="{4C9E7201-BDAE-4E0C-A094-DD595D5FC3F3}"/>
    <cellStyle name="Note 3 5 3 3" xfId="5743" xr:uid="{00000000-0005-0000-0000-0000F3210000}"/>
    <cellStyle name="Note 3 5 3 3 2" xfId="14193" xr:uid="{4396EAB9-4D7A-4F93-98C7-9BA05A1408E8}"/>
    <cellStyle name="Note 3 5 3 3 2 2" xfId="40367" xr:uid="{C278B937-820B-4FB0-907D-28727A311363}"/>
    <cellStyle name="Note 3 5 3 3 3" xfId="31088" xr:uid="{ED71546F-C596-450C-BB2D-511876F4D322}"/>
    <cellStyle name="Note 3 5 3 3 4" xfId="22640" xr:uid="{830AB517-2FD2-4BCB-A1EC-7D308C258B48}"/>
    <cellStyle name="Note 3 5 3 4" xfId="9975" xr:uid="{64401F3B-5468-45A2-A0A2-1288F666CF1C}"/>
    <cellStyle name="Note 3 5 3 4 2" xfId="36150" xr:uid="{7F0A4FE2-F0D4-4D1F-B168-CD6144245ECD}"/>
    <cellStyle name="Note 3 5 3 5" xfId="26870" xr:uid="{FC948F02-08FA-402B-8260-FE1B053E4FA8}"/>
    <cellStyle name="Note 3 5 3 6" xfId="18423" xr:uid="{1F4125C0-8A41-4964-BA95-E301A6FDA4F8}"/>
    <cellStyle name="Note 3 5 4" xfId="1850" xr:uid="{00000000-0005-0000-0000-0000F4210000}"/>
    <cellStyle name="Note 3 5 4 2" xfId="4079" xr:uid="{00000000-0005-0000-0000-0000F5210000}"/>
    <cellStyle name="Note 3 5 4 2 2" xfId="8301" xr:uid="{00000000-0005-0000-0000-0000F6210000}"/>
    <cellStyle name="Note 3 5 4 2 2 2" xfId="16751" xr:uid="{95EF1C81-1CC0-4733-B29E-29A27C649EA1}"/>
    <cellStyle name="Note 3 5 4 2 2 2 2" xfId="42925" xr:uid="{6EF7013D-6D20-42C7-918C-837BD1785140}"/>
    <cellStyle name="Note 3 5 4 2 2 3" xfId="33646" xr:uid="{BF25CBE6-7B9E-4347-B37A-38192BDCC385}"/>
    <cellStyle name="Note 3 5 4 2 2 4" xfId="25198" xr:uid="{665BA8E6-B619-4E8C-BF41-8ADEE9D3EAC0}"/>
    <cellStyle name="Note 3 5 4 2 3" xfId="12533" xr:uid="{245E95FC-A043-4D55-A1D5-ACE94DF30D36}"/>
    <cellStyle name="Note 3 5 4 2 3 2" xfId="38708" xr:uid="{3046F2BC-D5A9-49A0-A2F0-C0652E1B9BA9}"/>
    <cellStyle name="Note 3 5 4 2 4" xfId="29428" xr:uid="{7979C686-11C9-4845-BE3F-15A2F3B2B2F2}"/>
    <cellStyle name="Note 3 5 4 2 5" xfId="20981" xr:uid="{CFD489CD-8A30-445D-8B8C-817EE75DB169}"/>
    <cellStyle name="Note 3 5 4 3" xfId="6156" xr:uid="{00000000-0005-0000-0000-0000F7210000}"/>
    <cellStyle name="Note 3 5 4 3 2" xfId="14606" xr:uid="{EF94A764-C86C-41C8-B9B4-CB750E21E9B1}"/>
    <cellStyle name="Note 3 5 4 3 2 2" xfId="40780" xr:uid="{E2811E3B-F8FA-4652-BA4B-A440DE540801}"/>
    <cellStyle name="Note 3 5 4 3 3" xfId="31501" xr:uid="{03D1E520-09CA-4BE2-B5D4-5EABDE6EBB95}"/>
    <cellStyle name="Note 3 5 4 3 4" xfId="23053" xr:uid="{ECE37CAC-B46E-4C95-9919-361E3D738B85}"/>
    <cellStyle name="Note 3 5 4 4" xfId="10388" xr:uid="{62ED9EE4-3BAA-40B3-A0DF-CA962FA31393}"/>
    <cellStyle name="Note 3 5 4 4 2" xfId="36563" xr:uid="{63933023-7C4D-4BC6-B61D-38F7FC515D16}"/>
    <cellStyle name="Note 3 5 4 5" xfId="27283" xr:uid="{7C39BF5F-58D3-4916-9A92-4D2D9937B9E7}"/>
    <cellStyle name="Note 3 5 4 6" xfId="18836" xr:uid="{E2FECC9D-BE16-4D10-BE4F-EA5F7B817066}"/>
    <cellStyle name="Note 3 5 5" xfId="2263" xr:uid="{00000000-0005-0000-0000-0000F8210000}"/>
    <cellStyle name="Note 3 5 5 2" xfId="4492" xr:uid="{00000000-0005-0000-0000-0000F9210000}"/>
    <cellStyle name="Note 3 5 5 2 2" xfId="8714" xr:uid="{00000000-0005-0000-0000-0000FA210000}"/>
    <cellStyle name="Note 3 5 5 2 2 2" xfId="17164" xr:uid="{3B4ADCC9-3805-4F13-B6B2-095B53B5832E}"/>
    <cellStyle name="Note 3 5 5 2 2 2 2" xfId="43338" xr:uid="{6E26B033-2CA7-411F-AD4C-3467CAA037E4}"/>
    <cellStyle name="Note 3 5 5 2 2 3" xfId="34059" xr:uid="{7D344FFA-F093-4726-876A-02F3512E9331}"/>
    <cellStyle name="Note 3 5 5 2 2 4" xfId="25611" xr:uid="{F331979A-9774-45EE-9170-5B1FF9FDE122}"/>
    <cellStyle name="Note 3 5 5 2 3" xfId="12946" xr:uid="{060452C2-DE39-4FD8-A015-C1908A963C8E}"/>
    <cellStyle name="Note 3 5 5 2 3 2" xfId="39121" xr:uid="{8E43AE20-C5C1-476D-A2DD-DFDAB4F2593E}"/>
    <cellStyle name="Note 3 5 5 2 4" xfId="29841" xr:uid="{1514897E-9F36-4962-825F-D74C6FBBA13E}"/>
    <cellStyle name="Note 3 5 5 2 5" xfId="21394" xr:uid="{2D21D04B-AD1E-42DB-846F-3653D7C15E69}"/>
    <cellStyle name="Note 3 5 5 3" xfId="6569" xr:uid="{00000000-0005-0000-0000-0000FB210000}"/>
    <cellStyle name="Note 3 5 5 3 2" xfId="15019" xr:uid="{BBE37AC0-D047-4E3F-A68A-834A019422B9}"/>
    <cellStyle name="Note 3 5 5 3 2 2" xfId="41193" xr:uid="{6474E7FA-6948-4662-904E-B9B8CA3E0033}"/>
    <cellStyle name="Note 3 5 5 3 3" xfId="31914" xr:uid="{1563D86C-6C1B-4DE5-AD82-16A2013BA76C}"/>
    <cellStyle name="Note 3 5 5 3 4" xfId="23466" xr:uid="{A0859DA7-E55A-44E2-93DD-765DA0924585}"/>
    <cellStyle name="Note 3 5 5 4" xfId="10801" xr:uid="{F2BB5CD3-4255-493C-B3FF-D6EFC279F03B}"/>
    <cellStyle name="Note 3 5 5 4 2" xfId="36976" xr:uid="{736E815F-0557-499A-9AE8-E6EDACDFF86B}"/>
    <cellStyle name="Note 3 5 5 5" xfId="27696" xr:uid="{99E187CC-8894-4E9E-A351-1577077316C0}"/>
    <cellStyle name="Note 3 5 5 6" xfId="19249" xr:uid="{53FD6ECB-9247-4C54-93B1-BC740D6927F9}"/>
    <cellStyle name="Note 3 5 6" xfId="2699" xr:uid="{00000000-0005-0000-0000-0000FC210000}"/>
    <cellStyle name="Note 3 5 6 2" xfId="6982" xr:uid="{00000000-0005-0000-0000-0000FD210000}"/>
    <cellStyle name="Note 3 5 6 2 2" xfId="15432" xr:uid="{916EE718-A558-489D-89D8-00FD9721A4CD}"/>
    <cellStyle name="Note 3 5 6 2 2 2" xfId="41606" xr:uid="{14103EEB-A095-4443-A9B4-E4286122B838}"/>
    <cellStyle name="Note 3 5 6 2 3" xfId="32327" xr:uid="{9FB82A62-AFF4-4653-97A8-029D6B7E07CF}"/>
    <cellStyle name="Note 3 5 6 2 4" xfId="23879" xr:uid="{2DC1FCDA-944A-46A9-BD4E-4A3B9CFC0CC4}"/>
    <cellStyle name="Note 3 5 6 3" xfId="11214" xr:uid="{B0ECB992-6AD4-46E2-80E8-683461D52026}"/>
    <cellStyle name="Note 3 5 6 3 2" xfId="37389" xr:uid="{01E47A8E-D037-4409-99E0-51EF46E02E4F}"/>
    <cellStyle name="Note 3 5 6 4" xfId="28109" xr:uid="{8A4B6CEF-9587-4402-AAA4-5DEDBB070AE3}"/>
    <cellStyle name="Note 3 5 6 5" xfId="19662" xr:uid="{5D723130-6342-4697-B224-D7CE62681C06}"/>
    <cellStyle name="Note 3 5 7" xfId="2758" xr:uid="{00000000-0005-0000-0000-0000FE210000}"/>
    <cellStyle name="Note 3 5 8" xfId="2839" xr:uid="{00000000-0005-0000-0000-0000FF210000}"/>
    <cellStyle name="Note 3 5 8 2" xfId="7062" xr:uid="{00000000-0005-0000-0000-000000220000}"/>
    <cellStyle name="Note 3 5 8 2 2" xfId="15512" xr:uid="{6B31CE58-8002-4F16-9281-30728D7488C9}"/>
    <cellStyle name="Note 3 5 8 2 2 2" xfId="41686" xr:uid="{AD2D05F0-31A7-41B4-9EB0-E5319CF95A7C}"/>
    <cellStyle name="Note 3 5 8 2 3" xfId="32407" xr:uid="{42FC1750-DAAF-4E40-970C-22F80B94349C}"/>
    <cellStyle name="Note 3 5 8 2 4" xfId="23959" xr:uid="{6E0DA8D6-26A2-4D9E-941A-EE59594A4391}"/>
    <cellStyle name="Note 3 5 8 3" xfId="11294" xr:uid="{7A02BA04-6A21-43F3-99DC-932A99F7F18C}"/>
    <cellStyle name="Note 3 5 8 3 2" xfId="37469" xr:uid="{7E905FD2-A788-4372-8146-AD0D05291750}"/>
    <cellStyle name="Note 3 5 8 4" xfId="28189" xr:uid="{FE0EFDB2-3D62-4A23-961B-C0A794631E02}"/>
    <cellStyle name="Note 3 5 8 5" xfId="19742" xr:uid="{1C11DF0B-0A65-4E47-B244-C425C0A126AF}"/>
    <cellStyle name="Note 3 5 9" xfId="4917" xr:uid="{00000000-0005-0000-0000-000001220000}"/>
    <cellStyle name="Note 3 5 9 2" xfId="13367" xr:uid="{5F110263-677F-4654-A46D-EB53FEC7A7BD}"/>
    <cellStyle name="Note 3 5 9 2 2" xfId="39541" xr:uid="{8520E1C4-4709-4F04-9054-616452F421B4}"/>
    <cellStyle name="Note 3 5 9 3" xfId="30262" xr:uid="{0925A264-7879-4E0E-A6F8-54A2AC19149F}"/>
    <cellStyle name="Note 3 5 9 4" xfId="21814" xr:uid="{7442375B-366A-4D41-8772-E3B0AAE455B3}"/>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491BCBF4-16B3-4A68-9647-B79311604FD6}"/>
    <cellStyle name="Percent 3 2 2" xfId="39124" xr:uid="{F9973DB2-2E0B-4BFE-A161-62AFEDAE272B}"/>
    <cellStyle name="Percent 3 3" xfId="34494" xr:uid="{CC23F534-6712-4604-9A8C-E50A5CAA5E13}"/>
    <cellStyle name="Percent 3 4" xfId="29845" xr:uid="{F64818BA-5083-4886-B5CB-14A50ECED791}"/>
    <cellStyle name="Percent 3 5" xfId="21397" xr:uid="{9458DDB9-C2A8-4A52-812C-945C56196DA5}"/>
    <cellStyle name="Percent 4" xfId="4502" xr:uid="{00000000-0005-0000-0000-000007220000}"/>
    <cellStyle name="Percent 4 2" xfId="8717" xr:uid="{00000000-0005-0000-0000-000008220000}"/>
    <cellStyle name="Percent 4 2 2" xfId="17167" xr:uid="{49B86A39-5FE2-433C-897A-D9B35D8D00F1}"/>
    <cellStyle name="Percent 4 2 2 2" xfId="43341" xr:uid="{16808B11-4183-48CD-A532-DBE85EAADDD7}"/>
    <cellStyle name="Percent 4 2 3" xfId="34062" xr:uid="{34D393B4-7416-4B17-A4C3-F271425389CD}"/>
    <cellStyle name="Percent 4 2 4" xfId="25614" xr:uid="{BCB3FE17-6895-45DF-9FB3-1294D871142E}"/>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1591677C-B07A-4264-B7C6-60F253F5DAB4}"/>
    <cellStyle name="Percent 4 3 2 2 2 2 2 2" xfId="43357" xr:uid="{F69F57C7-3B50-4C10-9508-11767AD5FC50}"/>
    <cellStyle name="Percent 4 3 2 2 2 2 3" xfId="34078" xr:uid="{2BB014F4-CAC9-450E-8178-50F4447440C4}"/>
    <cellStyle name="Percent 4 3 2 2 2 2 4" xfId="25630" xr:uid="{FAA40D9E-ED91-420F-BC7D-A3103B7EBF73}"/>
    <cellStyle name="Percent 4 3 2 2 2 3" xfId="17180" xr:uid="{90B42639-EEC5-488E-B1F5-5FE087C8B23D}"/>
    <cellStyle name="Percent 4 3 2 2 2 3 2" xfId="43354" xr:uid="{45D76903-3694-466F-AEDE-EF3F252656DF}"/>
    <cellStyle name="Percent 4 3 2 2 2 4" xfId="34075" xr:uid="{F5B57DD1-0B24-4A6F-AB0D-AA9E21F6A857}"/>
    <cellStyle name="Percent 4 3 2 2 2 5" xfId="25627" xr:uid="{D082E6E5-553D-4807-B62D-332F9D62DC9B}"/>
    <cellStyle name="Percent 4 3 2 2 3" xfId="17176" xr:uid="{903CF8F1-24A5-4A0F-9D3D-CF2CED664395}"/>
    <cellStyle name="Percent 4 3 2 2 3 2" xfId="43350" xr:uid="{58DBD5DC-4D00-4E0F-AE41-A9909D165B11}"/>
    <cellStyle name="Percent 4 3 2 2 4" xfId="34071" xr:uid="{E535847B-B64F-41AD-A9FE-97F890CFEFCC}"/>
    <cellStyle name="Percent 4 3 2 2 5" xfId="25623" xr:uid="{A5D982C1-516A-4A93-968F-DB2B6996F7BC}"/>
    <cellStyle name="Percent 4 3 2 3" xfId="17173" xr:uid="{502F47EF-DA03-437B-B34F-F3E8095E2CF9}"/>
    <cellStyle name="Percent 4 3 2 3 2" xfId="43347" xr:uid="{8D33D9C4-06A8-4767-805D-90CA8553DDF1}"/>
    <cellStyle name="Percent 4 3 2 4" xfId="34068" xr:uid="{918856AD-0706-4860-AE6E-DD861B215901}"/>
    <cellStyle name="Percent 4 3 2 5" xfId="25620" xr:uid="{3D75738F-1EE2-4460-A994-15491F64192A}"/>
    <cellStyle name="Percent 4 3 3" xfId="17170" xr:uid="{3D67ABE6-D979-4A0E-B760-7D0F6F371CBA}"/>
    <cellStyle name="Percent 4 3 3 2" xfId="43344" xr:uid="{3144F7E9-8233-4DC0-A77B-9365EB7DA43B}"/>
    <cellStyle name="Percent 4 3 4" xfId="34065" xr:uid="{4B8BB6A9-2FAC-4C4B-A108-6D08A07C04EE}"/>
    <cellStyle name="Percent 4 3 5" xfId="25617" xr:uid="{FA715232-6610-4126-88DA-F1CA959ED75B}"/>
    <cellStyle name="Percent 4 4" xfId="12953" xr:uid="{D3EBC405-D684-43E3-87A9-61231E84664C}"/>
    <cellStyle name="Percent 4 4 2" xfId="39127" xr:uid="{41147264-552B-4A7A-9F8A-22EAD08A2203}"/>
    <cellStyle name="Percent 4 5" xfId="29848" xr:uid="{CEE4F880-6D18-4C37-A228-AB4C594D71B6}"/>
    <cellStyle name="Percent 4 6" xfId="21400" xr:uid="{AE550B1A-4549-4EC3-9BDC-225BFFCFDD2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679000-21679999\21679887\L\L\San%20Pablo%20II%20-%202025%202nd%20Round%204%25%20-%20Application%20(ID%2021679887).xlsx" TargetMode="External"/><Relationship Id="rId1" Type="http://schemas.openxmlformats.org/officeDocument/2006/relationships/externalLinkPath" Target="/Danco/ID2/A3108815-C4F0-433C-9B1A-4C97292995EF/0/21679000-21679999/21679887/L/L/San%20Pablo%20II%20-%202025%202nd%20Round%204%25%20-%20Application%20(ID%202167988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628">
          <cell r="AO628">
            <v>5932262</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551</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4" t="s">
        <v>2035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4" t="s">
        <v>2036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4" t="s">
        <v>2604</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1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2603</v>
      </c>
      <c r="E18" s="441"/>
      <c r="G18" s="441"/>
      <c r="H18" s="441"/>
      <c r="I18" s="441"/>
      <c r="J18" s="1266" t="s">
        <v>2602</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4" t="s">
        <v>2037</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1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4" t="s">
        <v>2038</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72" t="s">
        <v>2518</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c r="A32" s="4"/>
      <c r="C32" s="2"/>
    </row>
    <row r="33" spans="1:38">
      <c r="A33" s="4"/>
      <c r="D33" s="1265" t="s">
        <v>2142</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2045</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2046</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15" customHeight="1">
      <c r="A40" s="4"/>
      <c r="B40"/>
      <c r="C40" s="2"/>
      <c r="D40" s="4"/>
      <c r="E40" s="4" t="s">
        <v>654</v>
      </c>
      <c r="F40" s="1264" t="s">
        <v>1165</v>
      </c>
    </row>
    <row r="41" spans="1:38" s="1264"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9" t="s">
        <v>1247</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1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4" t="s">
        <v>2040</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7" t="s">
        <v>1192</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576</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4" t="s">
        <v>1167</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15" customHeight="1">
      <c r="A67" s="4"/>
      <c r="C67" s="2"/>
      <c r="D67" s="4"/>
      <c r="E67" s="4"/>
      <c r="F67" t="s">
        <v>510</v>
      </c>
      <c r="G67" s="1264" t="s">
        <v>1168</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4" t="s">
        <v>1169</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510</v>
      </c>
      <c r="G72" s="1264" t="s">
        <v>1170</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1171</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1172</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4" t="s">
        <v>1173</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1174</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4" t="s">
        <v>1175</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1176</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4" t="s">
        <v>1177</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4" t="s">
        <v>1156</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7" t="s">
        <v>1236</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1238</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1237</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1259</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1270</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77" workbookViewId="0">
      <selection activeCell="AG143" sqref="AG14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1301</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1306</v>
      </c>
      <c r="AF7" s="2404"/>
      <c r="AG7" s="2404"/>
      <c r="AH7" s="2404"/>
      <c r="AI7" s="2404"/>
      <c r="AJ7" s="2404"/>
      <c r="AK7" s="2404"/>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592</v>
      </c>
      <c r="C13" s="239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592</v>
      </c>
      <c r="C16" s="2394"/>
      <c r="D16" s="547"/>
      <c r="E16" s="2405" t="s">
        <v>1308</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592</v>
      </c>
      <c r="C22" s="2394"/>
      <c r="D22" s="547"/>
      <c r="E22" s="2430" t="s">
        <v>1311</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592</v>
      </c>
      <c r="C25" s="2394"/>
      <c r="D25" s="547"/>
      <c r="E25" s="2395" t="s">
        <v>2034</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592</v>
      </c>
      <c r="C28" s="2394"/>
      <c r="D28" s="547"/>
      <c r="E28" s="2418" t="s">
        <v>2249</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4" t="s">
        <v>592</v>
      </c>
      <c r="C33" s="2394"/>
      <c r="D33" s="547"/>
      <c r="E33" s="2430" t="s">
        <v>2251</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592</v>
      </c>
      <c r="C36" s="2394"/>
      <c r="D36" s="547"/>
      <c r="E36" s="2395" t="s">
        <v>2252</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592</v>
      </c>
      <c r="C40" s="2394"/>
      <c r="D40" s="547"/>
      <c r="E40" s="2395" t="s">
        <v>2250</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592</v>
      </c>
      <c r="C45" s="2394"/>
      <c r="D45" s="1142"/>
      <c r="E45" s="2395" t="s">
        <v>2009</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592</v>
      </c>
      <c r="C52" s="2394"/>
      <c r="D52" s="540"/>
      <c r="E52" s="2395" t="s">
        <v>2014</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592</v>
      </c>
      <c r="C56" s="2394"/>
      <c r="D56" s="540"/>
      <c r="E56" s="2415" t="s">
        <v>2015</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592</v>
      </c>
      <c r="C58" s="2394"/>
      <c r="D58" s="540"/>
      <c r="E58" s="2395" t="s">
        <v>2016</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1315</v>
      </c>
      <c r="AF65" s="2404"/>
      <c r="AG65" s="2404"/>
      <c r="AH65" s="2404"/>
      <c r="AI65" s="2404"/>
      <c r="AJ65" s="2404"/>
      <c r="AK65" s="2404"/>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592</v>
      </c>
      <c r="C68" s="2394"/>
      <c r="D68" s="547" t="s">
        <v>1316</v>
      </c>
      <c r="E68" s="2405" t="s">
        <v>2017</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10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1317</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592</v>
      </c>
      <c r="C74" s="239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592</v>
      </c>
      <c r="F75" s="239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592</v>
      </c>
      <c r="F76" s="239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592</v>
      </c>
      <c r="F77" s="239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592</v>
      </c>
      <c r="F79" s="239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546</v>
      </c>
      <c r="C81" s="2394"/>
      <c r="D81" s="547" t="s">
        <v>1321</v>
      </c>
      <c r="E81" s="2395" t="s">
        <v>1741</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1306</v>
      </c>
      <c r="AF87" s="2404"/>
      <c r="AG87" s="2404"/>
      <c r="AH87" s="2404"/>
      <c r="AI87" s="2404"/>
      <c r="AJ87" s="2404"/>
      <c r="AK87" s="2404"/>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592</v>
      </c>
      <c r="C90" s="2394"/>
      <c r="D90" s="547" t="s">
        <v>1316</v>
      </c>
      <c r="E90" s="2405" t="s">
        <v>1326</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0.58571428571428563</v>
      </c>
      <c r="F93" s="2389"/>
      <c r="G93" s="2389"/>
      <c r="H93" s="238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1.0000000000000009E-2</v>
      </c>
      <c r="F94" s="2391"/>
      <c r="G94" s="2391"/>
      <c r="H94" s="2391"/>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2.0000000000000018</v>
      </c>
      <c r="F95" s="2422"/>
      <c r="G95" s="2422"/>
      <c r="H95" s="2422"/>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546</v>
      </c>
      <c r="C98" s="2394"/>
      <c r="D98" s="547" t="s">
        <v>1318</v>
      </c>
      <c r="E98" s="2405" t="s">
        <v>1726</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0.58571428571428563</v>
      </c>
      <c r="F103" s="2389"/>
      <c r="G103" s="2389"/>
      <c r="H103" s="238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0.10204081632653061</v>
      </c>
      <c r="F104" s="2389"/>
      <c r="G104" s="2389"/>
      <c r="H104" s="238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105" s="2389"/>
      <c r="G105" s="2389"/>
      <c r="H105" s="238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1315</v>
      </c>
      <c r="AF112" s="2404"/>
      <c r="AG112" s="2404"/>
      <c r="AH112" s="2404"/>
      <c r="AI112" s="2404"/>
      <c r="AJ112" s="2404"/>
      <c r="AK112" s="2404"/>
      <c r="AL112" s="540"/>
      <c r="AM112" s="540"/>
      <c r="AN112" s="535"/>
      <c r="AO112" s="536" t="str">
        <f>Application!B718</f>
        <v>1 Bedroom</v>
      </c>
      <c r="AQ112" s="536">
        <f>Application!O718</f>
        <v>887</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1486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1786</v>
      </c>
    </row>
    <row r="115" spans="1:52" s="536" customFormat="1" ht="12.75" customHeight="1">
      <c r="A115" s="540"/>
      <c r="B115" s="2394" t="s">
        <v>546</v>
      </c>
      <c r="C115" s="2394"/>
      <c r="D115" s="547" t="s">
        <v>1316</v>
      </c>
      <c r="E115" s="2405" t="s">
        <v>1858</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1 Bedroom</v>
      </c>
      <c r="AQ115" s="536">
        <f>Application!O721</f>
        <v>1788</v>
      </c>
      <c r="AU115" s="536" t="s">
        <v>1841</v>
      </c>
      <c r="AV115" s="595" t="s">
        <v>1842</v>
      </c>
      <c r="AW115" s="536" t="s">
        <v>1843</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2 Bedrooms</v>
      </c>
      <c r="AQ116" s="536">
        <f>Application!O722</f>
        <v>1067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2 Bedrooms</v>
      </c>
      <c r="AQ117" s="536">
        <f>Application!O723</f>
        <v>1786</v>
      </c>
      <c r="AU117" s="856" t="str">
        <f>J124</f>
        <v>1-bedroom</v>
      </c>
      <c r="AV117" s="536">
        <f t="array" ref="AV117">SUM(IF(Application!B718:F752="1 Bedroom",Application!G718:J752))</f>
        <v>23</v>
      </c>
      <c r="AW117" s="1011">
        <f>AV117/AV122</f>
        <v>0.46938775510204084</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t="str">
        <f>Application!B724</f>
        <v>2 Bedrooms</v>
      </c>
      <c r="AQ118" s="536">
        <f>Application!O724</f>
        <v>2146</v>
      </c>
      <c r="AU118" s="856" t="str">
        <f>O124</f>
        <v>2-bedroom</v>
      </c>
      <c r="AV118" s="536">
        <f t="array" ref="AV118">SUM(IF(Application!B718:F752="2 Bedrooms",Application!G718:J752))</f>
        <v>13</v>
      </c>
      <c r="AW118" s="1011">
        <f>AV118/AV122</f>
        <v>0.26530612244897961</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t="str">
        <f>Application!B725</f>
        <v>2 Bedrooms</v>
      </c>
      <c r="AQ119" s="536">
        <f>Application!O725</f>
        <v>2338</v>
      </c>
      <c r="AU119" s="856" t="str">
        <f>T124</f>
        <v>3-bedroom</v>
      </c>
      <c r="AV119" s="536">
        <f t="array" ref="AV119">SUM(IF(Application!B718:F752="3 Bedrooms",Application!G718:J752))</f>
        <v>13</v>
      </c>
      <c r="AW119" s="1011">
        <f>AV119/AV122</f>
        <v>0.26530612244897961</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t="str">
        <f>Application!B726</f>
        <v>3 Bedrooms</v>
      </c>
      <c r="AQ120" s="536">
        <f>Application!O726</f>
        <v>1234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t="str">
        <f>Application!B727</f>
        <v>3 Bedrooms</v>
      </c>
      <c r="AQ121" s="536">
        <f>Application!O727</f>
        <v>2065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t="str">
        <f>Application!B728</f>
        <v>3 Bedrooms</v>
      </c>
      <c r="AQ122" s="536">
        <f>Application!O728</f>
        <v>2481</v>
      </c>
      <c r="AV122" s="536">
        <f>SUM(AV116:AV121)</f>
        <v>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2763</v>
      </c>
    </row>
    <row r="124" spans="1:52" s="536" customFormat="1" ht="12.75" customHeight="1">
      <c r="A124" s="540"/>
      <c r="B124" s="539"/>
      <c r="C124" s="540"/>
      <c r="D124" s="540"/>
      <c r="E124" s="2388" t="s">
        <v>1589</v>
      </c>
      <c r="F124" s="2389"/>
      <c r="G124" s="2389"/>
      <c r="H124" s="2389"/>
      <c r="I124" s="577"/>
      <c r="J124" s="2389" t="s">
        <v>1632</v>
      </c>
      <c r="K124" s="2389"/>
      <c r="L124" s="2389"/>
      <c r="M124" s="2389"/>
      <c r="N124" s="577"/>
      <c r="O124" s="2389" t="s">
        <v>1633</v>
      </c>
      <c r="P124" s="2389"/>
      <c r="Q124" s="2389"/>
      <c r="R124" s="2389"/>
      <c r="S124" s="577"/>
      <c r="T124" s="2389" t="s">
        <v>1335</v>
      </c>
      <c r="U124" s="2389"/>
      <c r="V124" s="2389"/>
      <c r="W124" s="2389"/>
      <c r="X124" s="577"/>
      <c r="Y124" s="2389" t="s">
        <v>1634</v>
      </c>
      <c r="Z124" s="2389"/>
      <c r="AA124" s="2389"/>
      <c r="AB124" s="2389"/>
      <c r="AC124" s="577"/>
      <c r="AD124" s="2389" t="s">
        <v>1635</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v>2126</v>
      </c>
      <c r="K127" s="2449"/>
      <c r="L127" s="2449"/>
      <c r="M127" s="2449"/>
      <c r="N127" s="864"/>
      <c r="O127" s="2449">
        <v>2572</v>
      </c>
      <c r="P127" s="2449"/>
      <c r="Q127" s="2449"/>
      <c r="R127" s="2449"/>
      <c r="S127" s="864"/>
      <c r="T127" s="2449">
        <v>3995</v>
      </c>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1682.1739130434783</v>
      </c>
      <c r="K130" s="2442"/>
      <c r="L130" s="2442"/>
      <c r="M130" s="2442"/>
      <c r="N130" s="864"/>
      <c r="O130" s="2442">
        <f>Application!EH670</f>
        <v>2011.3846153846155</v>
      </c>
      <c r="P130" s="2442"/>
      <c r="Q130" s="2442"/>
      <c r="R130" s="2442"/>
      <c r="S130" s="868"/>
      <c r="T130" s="2442">
        <f>Application!EM670</f>
        <v>2407.8461538461538</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0.20876109452329339</v>
      </c>
      <c r="K133" s="2391"/>
      <c r="L133" s="2391"/>
      <c r="M133" s="2641"/>
      <c r="N133" s="577"/>
      <c r="O133" s="2640">
        <f>(O127-O130)/O127</f>
        <v>0.21796865653786335</v>
      </c>
      <c r="P133" s="2391"/>
      <c r="Q133" s="2391"/>
      <c r="R133" s="2641"/>
      <c r="S133" s="577"/>
      <c r="T133" s="2640">
        <f>(T127-T130)/T127</f>
        <v>0.3972850678733032</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5.1051126000729551E-2</v>
      </c>
      <c r="K136" s="2444"/>
      <c r="L136" s="2444"/>
      <c r="M136" s="2445"/>
      <c r="N136" s="577"/>
      <c r="O136" s="2443">
        <f>IF(((O133-0.1)*AW118)&gt;0,((O133-0.1)*AW118),0)</f>
        <v>3.1297806836575993E-2</v>
      </c>
      <c r="P136" s="2444"/>
      <c r="Q136" s="2444"/>
      <c r="R136" s="2445"/>
      <c r="S136" s="577"/>
      <c r="T136" s="2443">
        <f>IF(((T133-0.1)*AW119)&gt;0,((T133-0.1)*AW119),0)</f>
        <v>7.8871548619447798E-2</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0.16</v>
      </c>
      <c r="F138" s="2391"/>
      <c r="G138" s="2391"/>
      <c r="H138" s="2641"/>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4" t="s">
        <v>1315</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1339</v>
      </c>
      <c r="AG148" s="2439"/>
      <c r="AH148" s="2439"/>
      <c r="AI148" s="2439"/>
      <c r="AJ148" s="2439"/>
      <c r="AK148" s="2439"/>
      <c r="AL148" s="243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2636</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6" t="s">
        <v>1342</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7" t="s">
        <v>592</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6" t="s">
        <v>1344</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2476</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2477</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2475</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592</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1353</v>
      </c>
      <c r="AG168" s="2439"/>
      <c r="AH168" s="2439"/>
      <c r="AI168" s="2439"/>
      <c r="AJ168" s="2439"/>
      <c r="AK168" s="2439"/>
      <c r="AL168" s="243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1351</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592</v>
      </c>
      <c r="AG172" s="2467"/>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6" t="s">
        <v>1344</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8" t="str">
        <f>Application!AA335</f>
        <v>Danco Property Management</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1315</v>
      </c>
      <c r="AF186" s="2404"/>
      <c r="AG186" s="2404"/>
      <c r="AH186" s="2404"/>
      <c r="AI186" s="2404"/>
      <c r="AJ186" s="2404"/>
      <c r="AK186" s="2404"/>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4" t="s">
        <v>1042</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1364</v>
      </c>
      <c r="AG188" s="2439"/>
      <c r="AH188" s="2439"/>
      <c r="AI188" s="2439"/>
      <c r="AJ188" s="2439"/>
      <c r="AK188" s="2439"/>
      <c r="AL188" s="2439"/>
      <c r="AN188" s="597"/>
      <c r="AP188" s="550" t="s">
        <v>1044</v>
      </c>
      <c r="AQ188" s="550">
        <v>10</v>
      </c>
    </row>
    <row r="189" spans="1:73" s="550" customFormat="1" ht="12.75" customHeight="1">
      <c r="A189" s="536"/>
      <c r="B189" s="2465" t="s">
        <v>1727</v>
      </c>
      <c r="C189" s="2465"/>
      <c r="D189" s="2465"/>
      <c r="E189" s="2465"/>
      <c r="F189" s="2465"/>
      <c r="G189" s="2465"/>
      <c r="H189" s="2465"/>
      <c r="I189" s="2465"/>
      <c r="J189" s="2465"/>
      <c r="K189" s="2465"/>
      <c r="L189" s="2465"/>
      <c r="M189" s="2465"/>
      <c r="N189" s="2465"/>
      <c r="O189" s="2465"/>
      <c r="P189" s="2465"/>
      <c r="Q189" s="2465"/>
      <c r="R189" s="2465"/>
      <c r="S189" s="2465"/>
      <c r="T189" s="2440" t="s">
        <v>592</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4">
        <f>IF(AK84&gt;0,VLOOKUP($B$188,AP185:AQ191,2,FALSE),0)</f>
        <v>10</v>
      </c>
      <c r="AL191" s="2475"/>
      <c r="AM191" s="247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1373</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2615</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f>+[1]Application!AO628</f>
        <v>5932262</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1628</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1591</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6">
        <f>SUM(AD199:AJ209)-AD210</f>
        <v>5932262</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1608</v>
      </c>
      <c r="J222" s="2455"/>
      <c r="K222" s="2455"/>
      <c r="L222" s="536"/>
      <c r="M222" s="536"/>
      <c r="N222" s="536"/>
      <c r="O222" s="536"/>
      <c r="P222" s="536"/>
      <c r="Q222" s="536"/>
      <c r="R222" s="536"/>
      <c r="S222" s="536"/>
      <c r="T222" s="2643" t="s">
        <v>1602</v>
      </c>
      <c r="U222" s="2643"/>
      <c r="V222" s="2643"/>
      <c r="W222" s="2643"/>
      <c r="X222" s="2643"/>
      <c r="Y222" s="2643"/>
      <c r="Z222" s="849"/>
      <c r="AA222" s="489"/>
      <c r="AB222" s="2450" t="s">
        <v>1603</v>
      </c>
      <c r="AC222" s="2450"/>
      <c r="AD222" s="2450"/>
      <c r="AE222" s="2450"/>
      <c r="AF222" s="2450"/>
      <c r="AG222" s="2450"/>
      <c r="AH222" s="827"/>
      <c r="AI222" s="827"/>
      <c r="AJ222" s="827"/>
      <c r="AK222" s="610"/>
    </row>
    <row r="223" spans="1:37">
      <c r="A223" s="605"/>
      <c r="B223" s="2453" t="s">
        <v>1588</v>
      </c>
      <c r="C223" s="2453"/>
      <c r="D223" s="2453"/>
      <c r="E223" s="2453"/>
      <c r="F223" s="2453"/>
      <c r="G223" s="2453"/>
      <c r="I223" s="2454" t="s">
        <v>1609</v>
      </c>
      <c r="J223" s="2454"/>
      <c r="K223" s="2454"/>
      <c r="L223" s="1008"/>
      <c r="N223" s="2460" t="s">
        <v>1604</v>
      </c>
      <c r="O223" s="2460"/>
      <c r="P223" s="2460"/>
      <c r="Q223" s="2460"/>
      <c r="R223" s="2460"/>
      <c r="T223" s="2460" t="s">
        <v>1605</v>
      </c>
      <c r="U223" s="2460"/>
      <c r="V223" s="2460"/>
      <c r="W223" s="2460"/>
      <c r="X223" s="2460"/>
      <c r="Y223" s="2460"/>
      <c r="Z223" s="850"/>
      <c r="AA223" s="489"/>
      <c r="AB223" s="2597" t="s">
        <v>1606</v>
      </c>
      <c r="AC223" s="2597"/>
      <c r="AD223" s="2597"/>
      <c r="AE223" s="2597"/>
      <c r="AF223" s="2597"/>
      <c r="AG223" s="2597"/>
      <c r="AH223" s="827"/>
      <c r="AI223" s="827"/>
      <c r="AJ223" s="827"/>
      <c r="AK223" s="610"/>
    </row>
    <row r="224" spans="1:37">
      <c r="A224" s="605"/>
      <c r="B224" s="2457" t="s">
        <v>1185</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1185</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1185</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1185</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1185</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1185</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1185</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1185</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1185</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1185</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5932262</v>
      </c>
      <c r="AH268" s="2477"/>
      <c r="AI268" s="2477"/>
      <c r="AJ268" s="2477"/>
      <c r="AK268" s="2477"/>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26972253</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0.21</v>
      </c>
      <c r="AH270" s="2478"/>
      <c r="AI270" s="2478"/>
      <c r="AJ270" s="2478"/>
      <c r="AK270" s="2478"/>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546</v>
      </c>
      <c r="D278" s="2471"/>
      <c r="E278" s="547"/>
      <c r="F278" s="2628" t="s">
        <v>2025</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1364</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19" t="s">
        <v>1383</v>
      </c>
      <c r="B292" s="1619"/>
      <c r="C292" s="2467" t="s">
        <v>592</v>
      </c>
      <c r="D292" s="2471"/>
      <c r="E292" s="547"/>
      <c r="F292" s="2499" t="s">
        <v>1384</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2018</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3" t="s">
        <v>2026</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1385</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1386</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19" t="s">
        <v>1387</v>
      </c>
      <c r="B302" s="1619"/>
      <c r="C302" s="2471" t="s">
        <v>546</v>
      </c>
      <c r="D302" s="2471"/>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1" t="s">
        <v>2020</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19" t="s">
        <v>1390</v>
      </c>
      <c r="B310" s="1619"/>
      <c r="C310" s="2471" t="s">
        <v>592</v>
      </c>
      <c r="D310" s="2471"/>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3" t="s">
        <v>2027</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1185</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1185</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9" t="s">
        <v>1185</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9" t="s">
        <v>1185</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19" t="s">
        <v>1393</v>
      </c>
      <c r="B333" s="1619"/>
      <c r="C333" s="2471" t="s">
        <v>592</v>
      </c>
      <c r="D333" s="2471"/>
      <c r="E333" s="547"/>
      <c r="F333" s="2395" t="s">
        <v>2028</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4">
        <f>IF(NOT(OR(Application!M355="Yes",Application!M356="Yes")),0,AP295)</f>
        <v>9</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4" t="s">
        <v>1315</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1455</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2093</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2208</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1456</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5</v>
      </c>
      <c r="AS357" s="539" t="s">
        <v>1457</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12</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7</v>
      </c>
      <c r="AS359" s="539" t="s">
        <v>1458</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582</v>
      </c>
      <c r="AP361" s="696">
        <f>IF(C407="Yes",5,0)</f>
        <v>0</v>
      </c>
      <c r="AS361" s="539" t="s">
        <v>1879</v>
      </c>
    </row>
    <row r="362" spans="1:46" s="550" customFormat="1" ht="12.75" customHeight="1">
      <c r="A362" s="603"/>
      <c r="B362" s="611"/>
      <c r="C362" s="2535" t="s">
        <v>2232</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12</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764</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585</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12</v>
      </c>
      <c r="AQ366" s="2536">
        <f>IF(AP366&gt;0,AP366,0)</f>
        <v>12</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3" t="s">
        <v>1459</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457</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462</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1">
        <f>Application!DU802-U374</f>
        <v>88</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6">
        <f>IF(AP375&gt;0,AP375,0)</f>
        <v>0</v>
      </c>
      <c r="AR375" s="2536"/>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7" t="s">
        <v>1461</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546</v>
      </c>
      <c r="D381" s="2471"/>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1463</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7" t="s">
        <v>1464</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592</v>
      </c>
      <c r="D389" s="2471"/>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1463</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7" t="s">
        <v>1466</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546</v>
      </c>
      <c r="D397" s="2471"/>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1468</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592</v>
      </c>
      <c r="D399" s="2471"/>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1463</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7" t="s">
        <v>1472</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592</v>
      </c>
      <c r="D407" s="2471"/>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1463</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592</v>
      </c>
      <c r="D409" s="2471"/>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1475</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592</v>
      </c>
      <c r="D412" s="2471"/>
      <c r="E412" s="715" t="s">
        <v>1476</v>
      </c>
      <c r="F412" s="2517" t="s">
        <v>1477</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1463</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7" t="s">
        <v>1479</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592</v>
      </c>
      <c r="D421" s="2471"/>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1463</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592</v>
      </c>
      <c r="D423" s="2471"/>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1475</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7" t="s">
        <v>1483</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592</v>
      </c>
      <c r="D430" s="2471"/>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1463</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7" t="s">
        <v>1486</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592</v>
      </c>
      <c r="D442" s="2471"/>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1463</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7" t="s">
        <v>1489</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592</v>
      </c>
      <c r="D449" s="2471"/>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1463</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592</v>
      </c>
      <c r="D453" s="2521"/>
      <c r="E453" s="715" t="s">
        <v>1498</v>
      </c>
      <c r="F453" s="2517" t="s">
        <v>1499</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1463</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592</v>
      </c>
      <c r="D457" s="2471"/>
      <c r="E457" s="715" t="s">
        <v>1504</v>
      </c>
      <c r="F457" s="2517" t="s">
        <v>1505</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1463</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7" t="s">
        <v>1508</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592</v>
      </c>
      <c r="D466" s="2471"/>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1463</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4">
        <f>IF(Application!D214="N/A",AS358,AS360)</f>
        <v>12</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5" t="s">
        <v>1512</v>
      </c>
      <c r="AF472" s="2515"/>
      <c r="AG472" s="2515"/>
      <c r="AH472" s="2515"/>
      <c r="AI472" s="2515"/>
      <c r="AJ472" s="2515"/>
      <c r="AK472" s="2515"/>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0" t="s">
        <v>592</v>
      </c>
      <c r="D478" s="2541"/>
      <c r="E478" s="761" t="s">
        <v>508</v>
      </c>
      <c r="F478" s="2542" t="s">
        <v>1518</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6" t="s">
        <v>592</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7" t="s">
        <v>546</v>
      </c>
      <c r="D482" s="261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5" t="s">
        <v>592</v>
      </c>
      <c r="W485" s="2615"/>
      <c r="X485" s="2615"/>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5" t="s">
        <v>592</v>
      </c>
      <c r="W487" s="2615"/>
      <c r="X487" s="2615"/>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5" t="s">
        <v>592</v>
      </c>
      <c r="W492" s="2615"/>
      <c r="X492" s="2615"/>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5"/>
      <c r="E495" s="260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5" t="s">
        <v>592</v>
      </c>
      <c r="W496" s="2615"/>
      <c r="X496" s="2615"/>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5" t="s">
        <v>592</v>
      </c>
      <c r="W498" s="2615"/>
      <c r="X498" s="2615"/>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592</v>
      </c>
      <c r="D501" s="2541"/>
      <c r="E501" s="761" t="s">
        <v>508</v>
      </c>
      <c r="F501" s="2542" t="s">
        <v>1518</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592</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592</v>
      </c>
      <c r="D505" s="2541"/>
      <c r="E505" s="761" t="s">
        <v>758</v>
      </c>
      <c r="F505" s="2612" t="s">
        <v>1540</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592</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592</v>
      </c>
      <c r="D510" s="254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592</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592</v>
      </c>
      <c r="D515" s="2545"/>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592</v>
      </c>
      <c r="D519" s="2545"/>
      <c r="F519" s="795" t="s">
        <v>1548</v>
      </c>
      <c r="G519" s="2518" t="s">
        <v>1549</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592</v>
      </c>
      <c r="D523" s="2547"/>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592</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1561</v>
      </c>
      <c r="AF538" s="2404"/>
      <c r="AG538" s="2404"/>
      <c r="AH538" s="2404"/>
      <c r="AI538" s="2404"/>
      <c r="AJ538" s="2404"/>
      <c r="AK538" s="2404"/>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592</v>
      </c>
      <c r="D541" s="2471"/>
      <c r="E541" s="551"/>
      <c r="F541" s="2598" t="s">
        <v>1562</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546</v>
      </c>
      <c r="D544" s="2471"/>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1564</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1565</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32911450</v>
      </c>
      <c r="AQ550" s="2620"/>
      <c r="AR550" s="2620"/>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22524050</v>
      </c>
      <c r="AG551" s="2477"/>
      <c r="AH551" s="2477"/>
      <c r="AI551" s="2477"/>
      <c r="AJ551" s="2477"/>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42784885</v>
      </c>
      <c r="AG552" s="2625"/>
      <c r="AH552" s="2625"/>
      <c r="AI552" s="2625"/>
      <c r="AJ552" s="2625"/>
      <c r="AK552" s="595"/>
      <c r="AL552" s="595"/>
      <c r="AM552" s="595"/>
      <c r="AN552" s="597"/>
      <c r="AP552" s="2620">
        <f>Application!AJ1045</f>
        <v>3291145</v>
      </c>
      <c r="AQ552" s="2620"/>
      <c r="AR552" s="2620"/>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0.94</v>
      </c>
      <c r="AG553" s="2626"/>
      <c r="AH553" s="2626"/>
      <c r="AI553" s="2626"/>
      <c r="AJ553" s="2626"/>
      <c r="AK553" s="595"/>
      <c r="AL553" s="595"/>
      <c r="AM553" s="595"/>
      <c r="AN553" s="597"/>
      <c r="AP553" s="2623">
        <f>Application!AJ1049</f>
        <v>6582290</v>
      </c>
      <c r="AQ553" s="2623"/>
      <c r="AR553" s="262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0.3</v>
      </c>
      <c r="AQ554" s="2619"/>
      <c r="AR554" s="2619"/>
      <c r="AS554" s="550" t="s">
        <v>2172</v>
      </c>
    </row>
    <row r="555" spans="1:49" s="550" customFormat="1" ht="12.75" customHeight="1">
      <c r="A555" s="624"/>
      <c r="B555" s="2556" t="s">
        <v>2032</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32911450</v>
      </c>
      <c r="AQ556" s="2529"/>
      <c r="AR556" s="2529"/>
      <c r="AS556" s="550" t="s">
        <v>2174</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42784885</v>
      </c>
      <c r="AQ557" s="2620"/>
      <c r="AR557" s="2620"/>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5">
        <f>IFERROR(IF(AND(C541="N/A",C544="N/A"),0,IF(AF553=0,0,IF((AF553*100)&gt;12,12,(AF553*100)))),0)</f>
        <v>12</v>
      </c>
      <c r="AL559" s="2565"/>
      <c r="AM559" s="2566"/>
      <c r="AN559" s="597"/>
      <c r="AP559" s="2637">
        <f>AP556+(AP550*AP554)</f>
        <v>42784885</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1315</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2023</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1339</v>
      </c>
      <c r="AG578" s="2439"/>
      <c r="AH578" s="2439"/>
      <c r="AI578" s="2439"/>
      <c r="AJ578" s="2439"/>
      <c r="AK578" s="2439"/>
      <c r="AL578" s="243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1397</v>
      </c>
      <c r="AG585" s="2439"/>
      <c r="AH585" s="2439"/>
      <c r="AI585" s="2439"/>
      <c r="AJ585" s="2439"/>
      <c r="AK585" s="2439"/>
      <c r="AL585" s="243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1379</v>
      </c>
      <c r="AG591" s="2439"/>
      <c r="AH591" s="2439"/>
      <c r="AI591" s="2439"/>
      <c r="AJ591" s="2439"/>
      <c r="AK591" s="2439"/>
      <c r="AL591" s="243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1400</v>
      </c>
      <c r="AG597" s="2439"/>
      <c r="AH597" s="2439"/>
      <c r="AI597" s="2439"/>
      <c r="AJ597" s="2439"/>
      <c r="AK597" s="2439"/>
      <c r="AL597" s="243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5" t="s">
        <v>1185</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1353</v>
      </c>
      <c r="AG603" s="2439"/>
      <c r="AH603" s="2439"/>
      <c r="AI603" s="2439"/>
      <c r="AJ603" s="2439"/>
      <c r="AK603" s="2439"/>
      <c r="AL603" s="243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3" t="s">
        <v>510</v>
      </c>
      <c r="I606" s="2523"/>
      <c r="J606" s="936"/>
      <c r="K606" s="936"/>
      <c r="L606" s="936"/>
      <c r="N606" s="22"/>
      <c r="O606" s="22"/>
      <c r="P606" s="22"/>
      <c r="Q606" s="1151" t="s">
        <v>2177</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4" t="s">
        <v>592</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7" t="s">
        <v>592</v>
      </c>
      <c r="C616" s="2467"/>
      <c r="D616" s="642"/>
      <c r="E616" s="2494" t="s">
        <v>1404</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4">
        <f>VLOOKUP($H$606,$AO$586:$AP$591,2,FALSE)+IF(R606=AO594,0,VLOOKUP($I$614,$AO$613:$AP$615,2,FALSE))</f>
        <v>6</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2" t="s">
        <v>1695</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1353</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7" t="s">
        <v>592</v>
      </c>
      <c r="Y634" s="2467"/>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1409</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3" t="s">
        <v>688</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4">
        <f>VLOOKUP($H$638,$AO$605:$AP$607,2,FALSE)</f>
        <v>3</v>
      </c>
      <c r="AK640" s="247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4" t="s">
        <v>2098</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1353</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1409</v>
      </c>
      <c r="AG647" s="2439"/>
      <c r="AH647" s="2439"/>
      <c r="AI647" s="2439"/>
      <c r="AJ647" s="2439"/>
      <c r="AK647" s="2439"/>
      <c r="AL647" s="243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3" t="s">
        <v>688</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4">
        <f>VLOOKUP(H650,AT605:AU607,2,FALSE)</f>
        <v>3</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4" t="s">
        <v>1419</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1379</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4" t="s">
        <v>1420</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1400</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1421</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1353</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592</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4" t="s">
        <v>1422</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1400</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4" t="s">
        <v>1423</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1353</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4" t="s">
        <v>1424</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1409</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4" t="s">
        <v>1425</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1426</v>
      </c>
      <c r="AG681" s="2439"/>
      <c r="AH681" s="2439"/>
      <c r="AI681" s="2439"/>
      <c r="AJ681" s="2439"/>
      <c r="AK681" s="2439"/>
      <c r="AL681" s="2439"/>
      <c r="AM681" s="596"/>
      <c r="AN681" s="597"/>
      <c r="AO681" s="611" t="s">
        <v>688</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3" t="s">
        <v>1398</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4">
        <f>VLOOKUP($H$685,$AO$633:$AP$640,2,FALSE)</f>
        <v>4</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49</v>
      </c>
    </row>
    <row r="691" spans="1:51" s="550" customFormat="1" ht="12.75" customHeight="1">
      <c r="A691" s="679"/>
      <c r="B691" s="536"/>
      <c r="C691" s="948"/>
      <c r="D691" s="663" t="s">
        <v>688</v>
      </c>
      <c r="E691" s="2530" t="s">
        <v>2190</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1353</v>
      </c>
      <c r="AG691" s="2439"/>
      <c r="AH691" s="2439"/>
      <c r="AI691" s="2439"/>
      <c r="AJ691" s="2439"/>
      <c r="AK691" s="2439"/>
      <c r="AL691" s="2439"/>
      <c r="AN691" s="597"/>
      <c r="AW691" s="22" t="s">
        <v>2185</v>
      </c>
      <c r="AX691" s="550">
        <f>Application!DE753</f>
        <v>13</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4" t="s">
        <v>2134</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1353</v>
      </c>
      <c r="AG694" s="2439"/>
      <c r="AH694" s="2439"/>
      <c r="AI694" s="2439"/>
      <c r="AJ694" s="2439"/>
      <c r="AK694" s="2439"/>
      <c r="AL694" s="2439"/>
      <c r="AN694" s="597"/>
      <c r="AW694" s="22" t="s">
        <v>2188</v>
      </c>
      <c r="AX694" s="550">
        <f>AX691+AX692+AX693</f>
        <v>13</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1</v>
      </c>
      <c r="AP695" s="2529"/>
      <c r="AW695" s="22" t="s">
        <v>2189</v>
      </c>
      <c r="AX695" s="550">
        <f>IFERROR(AX694/AX690,0)</f>
        <v>0.26530612244897961</v>
      </c>
      <c r="AY695" s="550">
        <f>IFERROR(AX694/(AX690-AX689),0)</f>
        <v>0.26530612244897961</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4" t="s">
        <v>2135</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1409</v>
      </c>
      <c r="AG699" s="2439"/>
      <c r="AH699" s="2439"/>
      <c r="AI699" s="2439"/>
      <c r="AJ699" s="2439"/>
      <c r="AK699" s="2439"/>
      <c r="AL699" s="2439"/>
      <c r="AN699" s="597"/>
      <c r="AO699" s="611" t="s">
        <v>510</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4" t="s">
        <v>1694</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3" t="s">
        <v>688</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4">
        <f>VLOOKUP($H$709,$AO$703:$AP$706,2,FALSE)</f>
        <v>3</v>
      </c>
      <c r="AK711" s="247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1353</v>
      </c>
      <c r="AG715" s="2439"/>
      <c r="AH715" s="2439"/>
      <c r="AI715" s="2439"/>
      <c r="AJ715" s="2439"/>
      <c r="AK715" s="2439"/>
      <c r="AL715" s="2439"/>
      <c r="AM715" s="550"/>
      <c r="AN715" s="684"/>
      <c r="AP715" s="570" t="s">
        <v>1433</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1409</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3" t="s">
        <v>592</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4" t="s">
        <v>1697</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1353</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4" t="s">
        <v>1440</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1409</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3" t="s">
        <v>592</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4" t="s">
        <v>1443</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1353</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4" t="s">
        <v>1444</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1409</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3" t="s">
        <v>688</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4">
        <f>VLOOKUP($H$751,$AO$680:$AP$682,2,FALSE)</f>
        <v>3</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4" t="s">
        <v>1446</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1409</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4" t="s">
        <v>1447</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1426</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3" t="s">
        <v>688</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4" t="s">
        <v>1693</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1409</v>
      </c>
      <c r="AG769" s="2439"/>
      <c r="AH769" s="2439"/>
      <c r="AI769" s="2439"/>
      <c r="AJ769" s="2439"/>
      <c r="AK769" s="2439"/>
      <c r="AL769" s="2439"/>
      <c r="AM769" s="613"/>
      <c r="AN769" s="684"/>
      <c r="AO769" s="550" t="s">
        <v>592</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1353</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3" t="s">
        <v>592</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4" t="s">
        <v>2033</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1353</v>
      </c>
      <c r="AG785" s="2439"/>
      <c r="AH785" s="2439"/>
      <c r="AI785" s="2439"/>
      <c r="AJ785" s="2439"/>
      <c r="AK785" s="2439"/>
      <c r="AL785" s="243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3" t="s">
        <v>592</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1569</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1570</v>
      </c>
      <c r="U802" s="2571"/>
      <c r="V802" s="2571"/>
      <c r="W802" s="2571"/>
      <c r="X802" s="2571"/>
      <c r="Y802" s="2572"/>
      <c r="Z802" s="2570" t="s">
        <v>1571</v>
      </c>
      <c r="AA802" s="2571"/>
      <c r="AB802" s="2571"/>
      <c r="AC802" s="2571"/>
      <c r="AD802" s="2571"/>
      <c r="AE802" s="2572"/>
      <c r="AF802" s="2570" t="s">
        <v>1572</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758</v>
      </c>
      <c r="B804" s="2550" t="s">
        <v>1305</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1542</v>
      </c>
      <c r="B805" s="2550" t="s">
        <v>1314</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1551</v>
      </c>
      <c r="B806" s="2550" t="s">
        <v>1324</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1573</v>
      </c>
      <c r="B807" s="2550" t="s">
        <v>1334</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1574</v>
      </c>
      <c r="B808" s="2550" t="s">
        <v>1575</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1576</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1577</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1362</v>
      </c>
      <c r="B811" s="2550" t="s">
        <v>1578</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1371</v>
      </c>
      <c r="B812" s="2550" t="s">
        <v>1372</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590</v>
      </c>
      <c r="B813" s="2550" t="s">
        <v>1579</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0" t="s">
        <v>1580</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0" t="s">
        <v>1382</v>
      </c>
      <c r="C815" s="2550"/>
      <c r="D815" s="2550"/>
      <c r="E815" s="2550"/>
      <c r="F815" s="2550"/>
      <c r="G815" s="2550"/>
      <c r="H815" s="2550"/>
      <c r="I815" s="2550"/>
      <c r="J815" s="2550"/>
      <c r="K815" s="2550"/>
      <c r="L815" s="2550"/>
      <c r="M815" s="2550"/>
      <c r="N815" s="2550"/>
      <c r="O815" s="2550"/>
      <c r="P815" s="2550"/>
      <c r="Q815" s="2550"/>
      <c r="R815" s="2550"/>
      <c r="S815" s="2551"/>
      <c r="T815" s="2576">
        <f>AK338</f>
        <v>9</v>
      </c>
      <c r="U815" s="2576"/>
      <c r="V815" s="2576"/>
      <c r="W815" s="2576"/>
      <c r="X815" s="2576"/>
      <c r="Y815" s="2576"/>
      <c r="Z815" s="2582">
        <v>10</v>
      </c>
      <c r="AA815" s="2583"/>
      <c r="AB815" s="2583"/>
      <c r="AC815" s="2583"/>
      <c r="AD815" s="2583"/>
      <c r="AE815" s="2584"/>
      <c r="AF815" s="2582">
        <f>IF(T815&gt;Z815,Z815,T815)</f>
        <v>9</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9">
        <f>AK338</f>
        <v>9</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0" t="s">
        <v>846</v>
      </c>
      <c r="C817" s="2550"/>
      <c r="D817" s="2550"/>
      <c r="E817" s="2550"/>
      <c r="F817" s="2550"/>
      <c r="G817" s="2550"/>
      <c r="H817" s="2550"/>
      <c r="I817" s="2550"/>
      <c r="J817" s="2550"/>
      <c r="K817" s="2550"/>
      <c r="L817" s="2550"/>
      <c r="M817" s="2550"/>
      <c r="N817" s="2550"/>
      <c r="O817" s="2550"/>
      <c r="P817" s="2550"/>
      <c r="Q817" s="2550"/>
      <c r="R817" s="2550"/>
      <c r="S817" s="2551"/>
      <c r="T817" s="2576">
        <f>AK469</f>
        <v>12</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0" t="s">
        <v>1560</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0" t="s">
        <v>1582</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1583</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1584</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1585</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119</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42" workbookViewId="0">
      <selection activeCell="H71" sqref="H7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1586</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11149076</v>
      </c>
      <c r="I3" s="1105"/>
    </row>
    <row r="4" spans="1:13" s="1051" customFormat="1" ht="20.100000000000001" customHeight="1">
      <c r="B4" s="1094"/>
      <c r="D4" s="1108"/>
      <c r="F4" s="1092" t="s">
        <v>1992</v>
      </c>
      <c r="G4" s="1091" t="s">
        <v>1991</v>
      </c>
      <c r="H4" s="1093">
        <f>I18</f>
        <v>7011030.3145424835</v>
      </c>
      <c r="I4" s="1095"/>
      <c r="K4" s="1055"/>
    </row>
    <row r="5" spans="1:13" s="1051" customFormat="1" ht="20.100000000000001" customHeight="1" thickBot="1">
      <c r="B5" s="1096"/>
      <c r="C5" s="1097"/>
      <c r="D5" s="1109"/>
      <c r="E5" s="1098"/>
      <c r="F5" s="1109" t="s">
        <v>1942</v>
      </c>
      <c r="G5" s="1110"/>
      <c r="H5" s="1106">
        <f>IFERROR(H3/H4,0)</f>
        <v>1.5902193400696416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1940</v>
      </c>
      <c r="C8" s="2659"/>
      <c r="D8" s="2659"/>
      <c r="E8" s="2660"/>
      <c r="G8" s="2661" t="s">
        <v>1941</v>
      </c>
      <c r="H8" s="2662"/>
      <c r="I8" s="2663"/>
      <c r="K8" s="1057"/>
    </row>
    <row r="9" spans="1:13" ht="15" customHeight="1">
      <c r="A9" s="1046"/>
      <c r="B9" s="2656" t="s">
        <v>1974</v>
      </c>
      <c r="C9" s="2656"/>
      <c r="D9" s="2656"/>
      <c r="E9" s="1059">
        <f>G33</f>
        <v>2937500</v>
      </c>
      <c r="G9" s="2664" t="s">
        <v>1972</v>
      </c>
      <c r="H9" s="2664"/>
      <c r="I9" s="1060">
        <f>SUMIF(Application!M554:M565,"Loan, Tax-Exempt",Application!AM554:AM565)</f>
        <v>7672330</v>
      </c>
      <c r="K9" s="1061"/>
      <c r="M9" s="1062"/>
    </row>
    <row r="10" spans="1:13" ht="15" customHeight="1" thickBot="1">
      <c r="A10" s="1046"/>
      <c r="B10" s="2656" t="s">
        <v>1975</v>
      </c>
      <c r="C10" s="2656"/>
      <c r="D10" s="2656"/>
      <c r="E10" s="1060">
        <f>G47</f>
        <v>5526576.0000000009</v>
      </c>
      <c r="G10" s="2668" t="s">
        <v>1943</v>
      </c>
      <c r="H10" s="2668"/>
      <c r="I10" s="1140">
        <f>'Basis &amp; Credits'!AB78</f>
        <v>0</v>
      </c>
      <c r="M10" s="1062"/>
    </row>
    <row r="11" spans="1:13" ht="15" customHeight="1">
      <c r="A11" s="1046"/>
      <c r="B11" s="2672" t="s">
        <v>2263</v>
      </c>
      <c r="C11" s="2673"/>
      <c r="D11" s="2674"/>
      <c r="E11" s="1060">
        <f>SUM(E12,E13)</f>
        <v>100000</v>
      </c>
      <c r="G11" s="2671" t="s">
        <v>1983</v>
      </c>
      <c r="H11" s="2671"/>
      <c r="I11" s="1139">
        <f>I9+I10</f>
        <v>7672330</v>
      </c>
      <c r="M11" s="1062"/>
    </row>
    <row r="12" spans="1:13" ht="15" customHeight="1">
      <c r="A12" s="1063"/>
      <c r="B12" s="2657" t="s">
        <v>2265</v>
      </c>
      <c r="C12" s="2657"/>
      <c r="D12" s="2657"/>
      <c r="E12" s="1165">
        <f>G56</f>
        <v>0</v>
      </c>
      <c r="M12" s="1062"/>
    </row>
    <row r="13" spans="1:13" ht="15" customHeight="1">
      <c r="A13" s="1049"/>
      <c r="B13" s="2657" t="s">
        <v>2266</v>
      </c>
      <c r="C13" s="2657"/>
      <c r="D13" s="2657"/>
      <c r="E13" s="1165">
        <f>G65</f>
        <v>100000</v>
      </c>
      <c r="G13" s="2661" t="s">
        <v>2006</v>
      </c>
      <c r="H13" s="2662"/>
      <c r="I13" s="2663"/>
      <c r="M13" s="1062"/>
    </row>
    <row r="14" spans="1:13" ht="15" customHeight="1">
      <c r="A14" s="1049"/>
      <c r="B14" s="2672" t="s">
        <v>2264</v>
      </c>
      <c r="C14" s="2673"/>
      <c r="D14" s="2674"/>
      <c r="E14" s="1167">
        <f>MAX(E15,E16)+E17</f>
        <v>2585000</v>
      </c>
      <c r="G14" s="2664" t="s">
        <v>139</v>
      </c>
      <c r="H14" s="2664"/>
      <c r="I14" s="1064">
        <f>15%*(AND(G120="Yes",G122&lt;&gt;""))</f>
        <v>0</v>
      </c>
      <c r="M14" s="1062"/>
    </row>
    <row r="15" spans="1:13" ht="15" customHeight="1">
      <c r="A15" s="1049"/>
      <c r="B15" s="2675" t="s">
        <v>2270</v>
      </c>
      <c r="C15" s="2676"/>
      <c r="D15" s="2677"/>
      <c r="E15" s="1165">
        <f>G80</f>
        <v>0</v>
      </c>
      <c r="G15" s="1137" t="s">
        <v>1984</v>
      </c>
      <c r="H15" s="1137"/>
      <c r="I15" s="1064">
        <f>IF(Application!AJ1032&gt;0,10%,IF(Application!AJ1036&gt;0,5%,0))</f>
        <v>0</v>
      </c>
      <c r="M15" s="1062"/>
    </row>
    <row r="16" spans="1:13" ht="15" customHeight="1">
      <c r="A16" s="1049"/>
      <c r="B16" s="2675" t="s">
        <v>2269</v>
      </c>
      <c r="C16" s="2676"/>
      <c r="D16" s="2677"/>
      <c r="E16" s="1165">
        <f>G90</f>
        <v>0</v>
      </c>
      <c r="G16" s="2664" t="s">
        <v>1985</v>
      </c>
      <c r="H16" s="2664"/>
      <c r="I16" s="1064">
        <f>G132</f>
        <v>8.6192810457516339E-2</v>
      </c>
    </row>
    <row r="17" spans="1:21" ht="15" customHeight="1" thickBot="1">
      <c r="A17" s="1049"/>
      <c r="B17" s="2675" t="s">
        <v>2268</v>
      </c>
      <c r="C17" s="2676"/>
      <c r="D17" s="2677"/>
      <c r="E17" s="1165">
        <f>G115</f>
        <v>2585000</v>
      </c>
      <c r="G17" s="2664" t="s">
        <v>2278</v>
      </c>
      <c r="H17" s="2664"/>
      <c r="I17" s="1064">
        <f>IF(AND(G139="Yes",OR(G136,G137)),IF(G143&gt;15%,15%,G143),0)</f>
        <v>0</v>
      </c>
    </row>
    <row r="18" spans="1:21" ht="15" customHeight="1">
      <c r="A18" s="1046"/>
      <c r="B18" s="2667" t="s">
        <v>1939</v>
      </c>
      <c r="C18" s="2667"/>
      <c r="D18" s="2667"/>
      <c r="E18" s="1111">
        <f>SUM(E9:E11,E14)</f>
        <v>11149076</v>
      </c>
      <c r="G18" s="1138" t="s">
        <v>1973</v>
      </c>
      <c r="H18" s="1138"/>
      <c r="I18" s="1112">
        <f>I11-((I11*I14)+(I11*I15)+(I11*I16)+(I11*I17))</f>
        <v>7011030.3145424835</v>
      </c>
      <c r="M18" s="1065">
        <f>SUM(Cdlac[Quantity])</f>
        <v>49</v>
      </c>
      <c r="O18" s="1084" t="s">
        <v>583</v>
      </c>
      <c r="P18" s="1044">
        <f>MATCH(Application!T189,Application!CB160:CB217,0)</f>
        <v>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1498</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703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5" t="s">
        <v>1987</v>
      </c>
      <c r="D22" s="2665" t="s">
        <v>1988</v>
      </c>
      <c r="E22" s="2665" t="s">
        <v>1989</v>
      </c>
      <c r="F22" s="2665" t="s">
        <v>2609</v>
      </c>
      <c r="G22" s="2665" t="s">
        <v>1986</v>
      </c>
      <c r="H22" s="1070"/>
      <c r="I22" s="1069"/>
      <c r="L22" s="1044">
        <f>IFERROR(MIN(4,MATCH(Application!B720,UnitSizes,0)-1),"")</f>
        <v>1</v>
      </c>
      <c r="M22" s="1065">
        <f>Application!G720</f>
        <v>14</v>
      </c>
      <c r="N22" s="1071">
        <f>Application!AC720</f>
        <v>0.6</v>
      </c>
      <c r="O22" s="1071">
        <f>IF(Cdlac[[#This Row],[Quantity]]&gt;0,IF(Cdlac[[#This Row],[Federal]],30%,IF(AND(OR(NOT($G$38),$G$38=""),$G$43),40%,Cdlac[[#This Row],[iAMI]])),"")</f>
        <v>0.6</v>
      </c>
      <c r="P22" s="1065" cm="1">
        <f t="array" ref="P22">IF(Cdlac[[#This Row],[Quantity]]&gt;0,INDEX(TcacRents,$P$18,Cdlac[[#This Row],[Bedrooms]]+1)*Cdlac[[#This Row],[AMI]],"")</f>
        <v>1797.6</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403.40000000000009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1</v>
      </c>
      <c r="M23" s="1065">
        <f>Application!G721</f>
        <v>5</v>
      </c>
      <c r="N23" s="1071">
        <f>Application!AC721</f>
        <v>0.7</v>
      </c>
      <c r="O23" s="1071">
        <f>IF(Cdlac[[#This Row],[Quantity]]&gt;0,IF(Cdlac[[#This Row],[Federal]],30%,IF(AND(OR(NOT($G$38),$G$38=""),$G$43),40%,Cdlac[[#This Row],[iAMI]])),"")</f>
        <v>0.7</v>
      </c>
      <c r="P23" s="1065" cm="1">
        <f t="array" ref="P23">IF(Cdlac[[#This Row],[Quantity]]&gt;0,INDEX(TcacRents,$P$18,Cdlac[[#This Row],[Bedrooms]]+1)*Cdlac[[#This Row],[AMI]],"")</f>
        <v>2097.1999999999998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103.80000000000018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1078.8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23</v>
      </c>
      <c r="F25" s="1072">
        <f>E25</f>
        <v>23</v>
      </c>
      <c r="G25" s="1072">
        <f>D25*F25</f>
        <v>23</v>
      </c>
      <c r="L25" s="1044">
        <f>IFERROR(MIN(4,MATCH(Application!B723,UnitSizes,0)-1),"")</f>
        <v>2</v>
      </c>
      <c r="M25" s="1065">
        <f>Application!G723</f>
        <v>1</v>
      </c>
      <c r="N25" s="1071">
        <f>Application!AC723</f>
        <v>0.5</v>
      </c>
      <c r="O25" s="1071">
        <f>IF(Cdlac[[#This Row],[Quantity]]&gt;0,IF(Cdlac[[#This Row],[Federal]],30%,IF(AND(OR(NOT($G$38),$G$38=""),$G$43),40%,Cdlac[[#This Row],[iAMI]])),"")</f>
        <v>0.5</v>
      </c>
      <c r="P25" s="1065" cm="1">
        <f t="array" ref="P25">IF(Cdlac[[#This Row],[Quantity]]&gt;0,INDEX(TcacRents,$P$18,Cdlac[[#This Row],[Bedrooms]]+1)*Cdlac[[#This Row],[AMI]],"")</f>
        <v>1798</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884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13</v>
      </c>
      <c r="F26" s="1075">
        <f>SUM(E26:E28)-SUM(F27:F28)</f>
        <v>13</v>
      </c>
      <c r="G26" s="1072">
        <f>D26*F26</f>
        <v>16.25</v>
      </c>
      <c r="H26" s="1074"/>
      <c r="I26" s="1074"/>
      <c r="L26" s="1044">
        <f>IFERROR(MIN(4,MATCH(Application!B724,UnitSizes,0)-1),"")</f>
        <v>2</v>
      </c>
      <c r="M26" s="1065">
        <f>Application!G724</f>
        <v>6</v>
      </c>
      <c r="N26" s="1071">
        <f>Application!AC724</f>
        <v>0.6</v>
      </c>
      <c r="O26" s="1071">
        <f>IF(Cdlac[[#This Row],[Quantity]]&gt;0,IF(Cdlac[[#This Row],[Federal]],30%,IF(AND(OR(NOT($G$38),$G$38=""),$G$43),40%,Cdlac[[#This Row],[iAMI]])),"")</f>
        <v>0.6</v>
      </c>
      <c r="P26" s="1065" cm="1">
        <f t="array" ref="P26">IF(Cdlac[[#This Row],[Quantity]]&gt;0,INDEX(TcacRents,$P$18,Cdlac[[#This Row],[Bedrooms]]+1)*Cdlac[[#This Row],[AMI]],"")</f>
        <v>2157.6</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524.40000000000009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13</v>
      </c>
      <c r="F27" s="1075">
        <f>MIN(E27,ROUNDDOWN(E29*30%,0))</f>
        <v>13</v>
      </c>
      <c r="G27" s="1072">
        <f>D27*F27</f>
        <v>19.5</v>
      </c>
      <c r="H27" s="1074"/>
      <c r="I27" s="1074"/>
      <c r="L27" s="1044">
        <f>IFERROR(MIN(4,MATCH(Application!B725,UnitSizes,0)-1),"")</f>
        <v>2</v>
      </c>
      <c r="M27" s="1065">
        <f>Application!G725</f>
        <v>4</v>
      </c>
      <c r="N27" s="1071">
        <f>Application!AC725</f>
        <v>0.7</v>
      </c>
      <c r="O27" s="1071">
        <f>IF(Cdlac[[#This Row],[Quantity]]&gt;0,IF(Cdlac[[#This Row],[Federal]],30%,IF(AND(OR(NOT($G$38),$G$38=""),$G$43),40%,Cdlac[[#This Row],[iAMI]])),"")</f>
        <v>0.7</v>
      </c>
      <c r="P27" s="1065" cm="1">
        <f t="array" ref="P27">IF(Cdlac[[#This Row],[Quantity]]&gt;0,INDEX(TcacRents,$P$18,Cdlac[[#This Row],[Bedrooms]]+1)*Cdlac[[#This Row],[AMI]],"")</f>
        <v>2517.1999999999998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164.80000000000018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v>
      </c>
      <c r="N28" s="1071">
        <f>Application!AC726</f>
        <v>0.3</v>
      </c>
      <c r="O28" s="1071">
        <f>IF(Cdlac[[#This Row],[Quantity]]&gt;0,IF(Cdlac[[#This Row],[Federal]],30%,IF(AND(OR(NOT($G$38),$G$38=""),$G$43),40%,Cdlac[[#This Row],[iAMI]])),"")</f>
        <v>0.3</v>
      </c>
      <c r="P28" s="1065" cm="1">
        <f t="array" ref="P28">IF(Cdlac[[#This Row],[Quantity]]&gt;0,INDEX(TcacRents,$P$18,Cdlac[[#This Row],[Bedrooms]]+1)*Cdlac[[#This Row],[AMI]],"")</f>
        <v>1246.2</v>
      </c>
      <c r="Q28" s="1164"/>
      <c r="R28" s="1065" cm="1">
        <f t="array" ref="R28">IF(Cdlac[[#This Row],[Quantity]]&gt;0,INDEX(HudFmrs,$P$18,Cdlac[[#This Row],[Bedrooms]]+1),"")</f>
        <v>3432</v>
      </c>
      <c r="S28" s="1065">
        <f>IF(Cdlac[[#This Row],[Quantity]]&gt;0,MAX(0,Cdlac[[#This Row],[Fair Market Rent]]-IF(AND($G$37,$G$38,$G$38&lt;&gt;"",NOT(Cdlac[[#This Row],[Federal]]),Cdlac[[#This Row],[Preservation Rent]]&lt;&gt;""),Cdlac[[#This Row],[Preservation Rent]],Cdlac[[#This Row],[Restricted Rent]])),"")</f>
        <v>2185.8000000000002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9" t="s">
        <v>1587</v>
      </c>
      <c r="D29" s="2680"/>
      <c r="E29" s="1089">
        <f>SUM(E24:E28)</f>
        <v>49</v>
      </c>
      <c r="F29" s="1089">
        <f>SUM(F24:F28)</f>
        <v>49</v>
      </c>
      <c r="G29" s="1090">
        <f>SUMPRODUCT(D24:D28,F24:F28)</f>
        <v>58.75</v>
      </c>
      <c r="H29" s="1074"/>
      <c r="I29" s="1074"/>
      <c r="L29" s="1044">
        <f>IFERROR(MIN(4,MATCH(Application!B727,UnitSizes,0)-1),"")</f>
        <v>3</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2077</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1355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6</v>
      </c>
      <c r="N30" s="1071">
        <f>Application!AC728</f>
        <v>0.6</v>
      </c>
      <c r="O30" s="1071">
        <f>IF(Cdlac[[#This Row],[Quantity]]&gt;0,IF(Cdlac[[#This Row],[Federal]],30%,IF(AND(OR(NOT($G$38),$G$38=""),$G$43),40%,Cdlac[[#This Row],[iAMI]])),"")</f>
        <v>0.6</v>
      </c>
      <c r="P30" s="1065" cm="1">
        <f t="array" ref="P30">IF(Cdlac[[#This Row],[Quantity]]&gt;0,INDEX(TcacRents,$P$18,Cdlac[[#This Row],[Bedrooms]]+1)*Cdlac[[#This Row],[AMI]],"")</f>
        <v>2492.4</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939.59999999999991</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58.75</v>
      </c>
      <c r="H31" s="1074"/>
      <c r="I31" s="1074"/>
      <c r="L31" s="1044">
        <f>IFERROR(MIN(4,MATCH(Application!B729,UnitSizes,0)-1),"")</f>
        <v>3</v>
      </c>
      <c r="M31" s="1065">
        <f>Application!G729</f>
        <v>4</v>
      </c>
      <c r="N31" s="1071">
        <f>Application!AC729</f>
        <v>0.7</v>
      </c>
      <c r="O31" s="1071">
        <f>IF(Cdlac[[#This Row],[Quantity]]&gt;0,IF(Cdlac[[#This Row],[Federal]],30%,IF(AND(OR(NOT($G$38),$G$38=""),$G$43),40%,Cdlac[[#This Row],[iAMI]])),"")</f>
        <v>0.7</v>
      </c>
      <c r="P31" s="1065" cm="1">
        <f t="array" ref="P31">IF(Cdlac[[#This Row],[Quantity]]&gt;0,INDEX(TcacRents,$P$18,Cdlac[[#This Row],[Bedrooms]]+1)*Cdlac[[#This Row],[AMI]],"")</f>
        <v>2907.7999999999997</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524.20000000000027</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2937500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0.58571428571428574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30703.200000000004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5526576.0000000009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v>
      </c>
    </row>
    <row r="61" spans="2:21" ht="15" customHeight="1">
      <c r="E61" s="1117" t="s">
        <v>1995</v>
      </c>
      <c r="G61" s="1079">
        <f>ROUNDDOWN(E29*50%,0)</f>
        <v>24</v>
      </c>
    </row>
    <row r="62" spans="2:21" ht="15" customHeight="1">
      <c r="E62" s="1117"/>
      <c r="G62" s="1079"/>
    </row>
    <row r="63" spans="2:21" ht="15" customHeight="1">
      <c r="E63" s="1117" t="s">
        <v>1955</v>
      </c>
      <c r="G63" s="1114">
        <f>MIN(G60:G61)</f>
        <v>5</v>
      </c>
    </row>
    <row r="64" spans="2:21" ht="15" customHeight="1">
      <c r="E64" s="1117" t="s">
        <v>1945</v>
      </c>
      <c r="F64" s="1113" t="s">
        <v>1993</v>
      </c>
      <c r="G64" s="1124">
        <v>20000</v>
      </c>
    </row>
    <row r="65" spans="2:14" ht="15" customHeight="1">
      <c r="E65" s="1118" t="s">
        <v>1977</v>
      </c>
      <c r="F65" s="1046"/>
      <c r="G65" s="1123">
        <f>G63*G64</f>
        <v>100000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Low Resource</v>
      </c>
      <c r="L72" s="2652" t="s">
        <v>1970</v>
      </c>
      <c r="M72" s="2653"/>
      <c r="N72" s="1131">
        <v>30000</v>
      </c>
    </row>
    <row r="73" spans="2:14" ht="15" customHeight="1">
      <c r="C73" s="2654" t="s">
        <v>2262</v>
      </c>
      <c r="D73" s="2654"/>
      <c r="E73" s="2654"/>
      <c r="F73" s="2654"/>
      <c r="G73" s="1043"/>
      <c r="L73" s="2669" t="s">
        <v>1938</v>
      </c>
      <c r="M73" s="2670"/>
      <c r="N73" s="1132">
        <v>20000</v>
      </c>
    </row>
    <row r="74" spans="2:14" ht="15" customHeight="1" thickBot="1">
      <c r="C74" s="2654"/>
      <c r="D74" s="2654"/>
      <c r="E74" s="2654"/>
      <c r="F74" s="2654"/>
      <c r="L74" s="2644" t="s">
        <v>1971</v>
      </c>
      <c r="M74" s="2645"/>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58.75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58.75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58.75</v>
      </c>
    </row>
    <row r="97" spans="2:14" ht="15" customHeight="1">
      <c r="E97" s="1118" t="s">
        <v>1962</v>
      </c>
      <c r="F97" s="1046"/>
      <c r="G97" s="1123">
        <f>G94*G95*G96</f>
        <v>1410000</v>
      </c>
      <c r="L97" s="1127" t="str">
        <f>'Points System'!H638</f>
        <v>(i)</v>
      </c>
      <c r="M97" s="2650" t="s">
        <v>1406</v>
      </c>
      <c r="N97" s="2651"/>
    </row>
    <row r="98" spans="2:14" ht="15" customHeight="1">
      <c r="C98" s="1077"/>
      <c r="G98" s="1114"/>
      <c r="L98" s="1128" t="str">
        <f>'Points System'!H650</f>
        <v>(i)</v>
      </c>
      <c r="M98" s="2646" t="s">
        <v>1957</v>
      </c>
      <c r="N98" s="2647"/>
    </row>
    <row r="99" spans="2:14" ht="15" customHeight="1">
      <c r="E99" s="1084" t="s">
        <v>1998</v>
      </c>
      <c r="G99" s="1126">
        <f>COUNTIFS(L97:L104,"(i)")</f>
        <v>5</v>
      </c>
      <c r="L99" s="1128" t="str">
        <f>'Points System'!H685</f>
        <v>(iv)</v>
      </c>
      <c r="M99" s="2646" t="s">
        <v>1958</v>
      </c>
      <c r="N99" s="2647"/>
    </row>
    <row r="100" spans="2:14" ht="15" customHeight="1">
      <c r="E100" s="1084" t="s">
        <v>1945</v>
      </c>
      <c r="F100" s="1113" t="s">
        <v>1993</v>
      </c>
      <c r="G100" s="1124">
        <v>4000</v>
      </c>
      <c r="L100" s="1128" t="str">
        <f>IF(OR('Points System'!H709="(ii)",'Points System'!H709="(i)"),"(i)","N/A")</f>
        <v>(i)</v>
      </c>
      <c r="M100" s="2646" t="s">
        <v>1959</v>
      </c>
      <c r="N100" s="2647"/>
    </row>
    <row r="101" spans="2:14" ht="15" customHeight="1">
      <c r="E101" s="1118" t="s">
        <v>1963</v>
      </c>
      <c r="F101" s="1046"/>
      <c r="G101" s="1123">
        <f>G96*G99*G100</f>
        <v>1175000</v>
      </c>
      <c r="L101" s="1129" t="str">
        <f>'Points System'!H723</f>
        <v>N/A</v>
      </c>
      <c r="M101" s="2646" t="s">
        <v>1432</v>
      </c>
      <c r="N101" s="2647"/>
    </row>
    <row r="102" spans="2:14" ht="15" customHeight="1">
      <c r="L102" s="1128" t="str">
        <f>'Points System'!H735</f>
        <v>N/A</v>
      </c>
      <c r="M102" s="2646" t="s">
        <v>1960</v>
      </c>
      <c r="N102" s="2647"/>
    </row>
    <row r="103" spans="2:14" ht="15" customHeight="1">
      <c r="C103" s="1080" t="s">
        <v>1965</v>
      </c>
      <c r="L103" s="1128" t="str">
        <f>'Points System'!H751</f>
        <v>(i)</v>
      </c>
      <c r="M103" s="2646" t="s">
        <v>1961</v>
      </c>
      <c r="N103" s="2647"/>
    </row>
    <row r="104" spans="2:14" ht="15" customHeight="1" thickBot="1">
      <c r="C104" s="1077" t="s">
        <v>1966</v>
      </c>
      <c r="G104" s="1043"/>
      <c r="L104" s="1130" t="str">
        <f>'Points System'!H763</f>
        <v>(i)</v>
      </c>
      <c r="M104" s="2648" t="s">
        <v>1435</v>
      </c>
      <c r="N104" s="2649"/>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58.75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2585000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2227</v>
      </c>
      <c r="D119" s="2681"/>
      <c r="E119" s="2681"/>
      <c r="F119" s="2681"/>
    </row>
    <row r="120" spans="2:9" ht="15" customHeight="1">
      <c r="C120" s="2681"/>
      <c r="D120" s="2681"/>
      <c r="E120" s="2681"/>
      <c r="F120" s="2681"/>
      <c r="G120" s="1043"/>
    </row>
    <row r="121" spans="2:9" ht="15" customHeight="1"/>
    <row r="122" spans="2:9" ht="15" customHeight="1">
      <c r="C122" s="1044" t="s">
        <v>2229</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2001</v>
      </c>
      <c r="G131" s="1078">
        <f>MEDIAN((Application!CU160:CU217))</f>
        <v>489600</v>
      </c>
    </row>
    <row r="132" spans="2:9" ht="15">
      <c r="D132" s="1046"/>
      <c r="E132" s="1118" t="s">
        <v>2003</v>
      </c>
      <c r="F132" s="1134"/>
      <c r="G132" s="1135">
        <f>((G130-G131)/G131)*0.25</f>
        <v>8.6192810457516339E-2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78" t="s">
        <v>2275</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1150849.5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6"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2</v>
      </c>
      <c r="C4" s="1162"/>
      <c r="D4" s="428">
        <f>Application!O718</f>
        <v>887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v>
      </c>
      <c r="C5" s="1162"/>
      <c r="D5" s="428">
        <f>Application!O719</f>
        <v>1486</v>
      </c>
      <c r="E5" s="429"/>
      <c r="F5" s="1083"/>
      <c r="G5" s="428">
        <f t="shared" ref="G5:G38" si="2">F5*B5</f>
        <v>0</v>
      </c>
      <c r="H5" s="429"/>
      <c r="I5" s="428" t="str">
        <f t="shared" si="0"/>
        <v/>
      </c>
      <c r="J5" s="428" t="str">
        <f t="shared" si="1"/>
        <v/>
      </c>
      <c r="K5" s="204"/>
      <c r="L5" s="305"/>
    </row>
    <row r="6" spans="1:12">
      <c r="A6" s="428" t="str">
        <f>Application!B720</f>
        <v>1 Bedroom</v>
      </c>
      <c r="B6" s="1082">
        <f>Application!G720</f>
        <v>14</v>
      </c>
      <c r="C6" s="1162"/>
      <c r="D6" s="428">
        <f>Application!O720</f>
        <v>1786</v>
      </c>
      <c r="E6" s="429"/>
      <c r="F6" s="1083"/>
      <c r="G6" s="428">
        <f t="shared" si="2"/>
        <v>0</v>
      </c>
      <c r="H6" s="429"/>
      <c r="I6" s="428" t="str">
        <f t="shared" si="0"/>
        <v/>
      </c>
      <c r="J6" s="428" t="str">
        <f t="shared" si="1"/>
        <v/>
      </c>
      <c r="K6" s="204"/>
      <c r="L6" s="305"/>
    </row>
    <row r="7" spans="1:12">
      <c r="A7" s="428" t="str">
        <f>Application!B721</f>
        <v>1 Bedroom</v>
      </c>
      <c r="B7" s="1082">
        <f>Application!G721</f>
        <v>5</v>
      </c>
      <c r="C7" s="1162"/>
      <c r="D7" s="428">
        <f>Application!O721</f>
        <v>1788</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1067</v>
      </c>
      <c r="E8" s="429"/>
      <c r="F8" s="1083"/>
      <c r="G8" s="428">
        <f t="shared" si="2"/>
        <v>0</v>
      </c>
      <c r="H8" s="429"/>
      <c r="I8" s="428" t="str">
        <f t="shared" si="0"/>
        <v/>
      </c>
      <c r="J8" s="428" t="str">
        <f t="shared" si="1"/>
        <v/>
      </c>
      <c r="K8" s="204"/>
      <c r="L8" s="305"/>
    </row>
    <row r="9" spans="1:12">
      <c r="A9" s="428" t="str">
        <f>Application!B723</f>
        <v>2 Bedrooms</v>
      </c>
      <c r="B9" s="1082">
        <f>Application!G723</f>
        <v>1</v>
      </c>
      <c r="C9" s="1162"/>
      <c r="D9" s="428">
        <f>Application!O723</f>
        <v>1786</v>
      </c>
      <c r="E9" s="429"/>
      <c r="F9" s="1083"/>
      <c r="G9" s="428">
        <f t="shared" si="2"/>
        <v>0</v>
      </c>
      <c r="H9" s="429"/>
      <c r="I9" s="428" t="str">
        <f t="shared" si="0"/>
        <v/>
      </c>
      <c r="J9" s="428" t="str">
        <f t="shared" si="1"/>
        <v/>
      </c>
      <c r="K9" s="204"/>
      <c r="L9" s="305"/>
    </row>
    <row r="10" spans="1:12">
      <c r="A10" s="428" t="str">
        <f>Application!B724</f>
        <v>2 Bedrooms</v>
      </c>
      <c r="B10" s="1082">
        <f>Application!G724</f>
        <v>6</v>
      </c>
      <c r="C10" s="1162"/>
      <c r="D10" s="428">
        <f>Application!O724</f>
        <v>2146</v>
      </c>
      <c r="E10" s="429"/>
      <c r="F10" s="1083"/>
      <c r="G10" s="428">
        <f t="shared" si="2"/>
        <v>0</v>
      </c>
      <c r="H10" s="429"/>
      <c r="I10" s="428" t="str">
        <f t="shared" si="0"/>
        <v/>
      </c>
      <c r="J10" s="428" t="str">
        <f t="shared" si="1"/>
        <v/>
      </c>
      <c r="K10" s="204"/>
      <c r="L10" s="305"/>
    </row>
    <row r="11" spans="1:12">
      <c r="A11" s="428" t="str">
        <f>Application!B725</f>
        <v>2 Bedrooms</v>
      </c>
      <c r="B11" s="1082">
        <f>Application!G725</f>
        <v>4</v>
      </c>
      <c r="C11" s="1162"/>
      <c r="D11" s="428">
        <f>Application!O725</f>
        <v>2338</v>
      </c>
      <c r="E11" s="429"/>
      <c r="F11" s="1083"/>
      <c r="G11" s="428">
        <f t="shared" si="2"/>
        <v>0</v>
      </c>
      <c r="H11" s="429"/>
      <c r="I11" s="428" t="str">
        <f t="shared" si="0"/>
        <v/>
      </c>
      <c r="J11" s="428" t="str">
        <f t="shared" si="1"/>
        <v/>
      </c>
      <c r="K11" s="204"/>
      <c r="L11" s="305"/>
    </row>
    <row r="12" spans="1:12">
      <c r="A12" s="428" t="str">
        <f>Application!B726</f>
        <v>3 Bedrooms</v>
      </c>
      <c r="B12" s="1082">
        <f>Application!G726</f>
        <v>1</v>
      </c>
      <c r="C12" s="1162"/>
      <c r="D12" s="428">
        <f>Application!O726</f>
        <v>1234</v>
      </c>
      <c r="E12" s="429"/>
      <c r="F12" s="1083"/>
      <c r="G12" s="428">
        <f t="shared" si="2"/>
        <v>0</v>
      </c>
      <c r="H12" s="429"/>
      <c r="I12" s="428" t="str">
        <f t="shared" si="0"/>
        <v/>
      </c>
      <c r="J12" s="428" t="str">
        <f t="shared" si="1"/>
        <v/>
      </c>
      <c r="K12" s="204"/>
      <c r="L12" s="305"/>
    </row>
    <row r="13" spans="1:12">
      <c r="A13" s="428" t="str">
        <f>Application!B727</f>
        <v>3 Bedrooms</v>
      </c>
      <c r="B13" s="1082">
        <f>Application!G727</f>
        <v>2</v>
      </c>
      <c r="C13" s="1162"/>
      <c r="D13" s="428">
        <f>Application!O727</f>
        <v>2065</v>
      </c>
      <c r="E13" s="429"/>
      <c r="F13" s="1083"/>
      <c r="G13" s="428">
        <f t="shared" si="2"/>
        <v>0</v>
      </c>
      <c r="H13" s="429"/>
      <c r="I13" s="428" t="str">
        <f t="shared" si="0"/>
        <v/>
      </c>
      <c r="J13" s="428" t="str">
        <f t="shared" si="1"/>
        <v/>
      </c>
      <c r="K13" s="204"/>
      <c r="L13" s="305"/>
    </row>
    <row r="14" spans="1:12">
      <c r="A14" s="428" t="str">
        <f>Application!B728</f>
        <v>3 Bedrooms</v>
      </c>
      <c r="B14" s="1082">
        <f>Application!G728</f>
        <v>6</v>
      </c>
      <c r="C14" s="1162"/>
      <c r="D14" s="428">
        <f>Application!O728</f>
        <v>2481</v>
      </c>
      <c r="E14" s="429"/>
      <c r="F14" s="1083"/>
      <c r="G14" s="428">
        <f t="shared" si="2"/>
        <v>0</v>
      </c>
      <c r="H14" s="429"/>
      <c r="I14" s="428" t="str">
        <f t="shared" si="0"/>
        <v/>
      </c>
      <c r="J14" s="428" t="str">
        <f t="shared" si="1"/>
        <v/>
      </c>
      <c r="K14" s="204"/>
      <c r="L14" s="305"/>
    </row>
    <row r="15" spans="1:12">
      <c r="A15" s="428" t="str">
        <f>Application!B729</f>
        <v>3 Bedrooms</v>
      </c>
      <c r="B15" s="1082">
        <f>Application!G729</f>
        <v>4</v>
      </c>
      <c r="C15" s="1162"/>
      <c r="D15" s="428">
        <f>Application!O729</f>
        <v>2763</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96140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6" t="s">
        <v>2496</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2258</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3" sqref="E1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1153680</v>
      </c>
      <c r="G4" s="219">
        <f>E4*$C$4</f>
        <v>1182522</v>
      </c>
      <c r="I4" s="219">
        <f>G4*$C$4</f>
        <v>1212085.0499999998</v>
      </c>
      <c r="K4" s="219">
        <f>I4*$C$4</f>
        <v>1242387.1762499998</v>
      </c>
      <c r="M4" s="219">
        <f>K4*$C$4</f>
        <v>1273446.8556562497</v>
      </c>
      <c r="O4" s="219">
        <f>M4*$C$4</f>
        <v>1305283.0270476558</v>
      </c>
      <c r="Q4" s="219">
        <f>O4*$C$4</f>
        <v>1337915.1027238471</v>
      </c>
      <c r="S4" s="219">
        <f>Q4*$C$4</f>
        <v>1371362.9802919433</v>
      </c>
      <c r="U4" s="219">
        <f>S4*$C$4</f>
        <v>1405647.0547992417</v>
      </c>
      <c r="W4" s="219">
        <f>U4*$C$4</f>
        <v>1440788.2311692226</v>
      </c>
      <c r="Y4" s="219">
        <f>W4*$C$4</f>
        <v>1476807.9369484531</v>
      </c>
      <c r="AA4" s="219">
        <f>Y4*$C$4</f>
        <v>1513728.1353721642</v>
      </c>
      <c r="AC4" s="219">
        <f>AA4*$C$4</f>
        <v>1551571.3387564681</v>
      </c>
      <c r="AE4" s="219">
        <f>AC4*$C$4</f>
        <v>1590360.6222253798</v>
      </c>
      <c r="AG4" s="219">
        <f>AE4*$C$4</f>
        <v>1630119.6377810142</v>
      </c>
    </row>
    <row r="5" spans="1:34" s="210" customFormat="1" ht="14.25">
      <c r="B5" s="210" t="s">
        <v>839</v>
      </c>
      <c r="C5" s="238">
        <f>IF(Application!$D$211="Special Needs",(((0.1*Application!$T$212)+(0.05*(1-Application!$T$212)))),0.05)</f>
        <v>0.05</v>
      </c>
      <c r="E5" s="221">
        <f>-E4*$C$5</f>
        <v>-57684</v>
      </c>
      <c r="F5" s="221"/>
      <c r="G5" s="221">
        <f>-G4*$C$5</f>
        <v>-59126.100000000006</v>
      </c>
      <c r="H5" s="221"/>
      <c r="I5" s="221">
        <f>-I4*$C$5</f>
        <v>-60604.252499999995</v>
      </c>
      <c r="J5" s="221"/>
      <c r="K5" s="221">
        <f>-K4*$C$5</f>
        <v>-62119.358812499995</v>
      </c>
      <c r="L5" s="221"/>
      <c r="M5" s="221">
        <f>-M4*$C$5</f>
        <v>-63672.342782812484</v>
      </c>
      <c r="N5" s="221"/>
      <c r="O5" s="221">
        <f>-O4*$C$5</f>
        <v>-65264.151352382789</v>
      </c>
      <c r="P5" s="221"/>
      <c r="Q5" s="221">
        <f>-Q4*$C$5</f>
        <v>-66895.755136192354</v>
      </c>
      <c r="R5" s="221"/>
      <c r="S5" s="221">
        <f>-S4*$C$5</f>
        <v>-68568.149014597162</v>
      </c>
      <c r="T5" s="221"/>
      <c r="U5" s="221">
        <f>-U4*$C$5</f>
        <v>-70282.352739962094</v>
      </c>
      <c r="V5" s="221"/>
      <c r="W5" s="221">
        <f>-W4*$C$5</f>
        <v>-72039.411558461128</v>
      </c>
      <c r="X5" s="221"/>
      <c r="Y5" s="221">
        <f>-Y4*$C$5</f>
        <v>-73840.396847422657</v>
      </c>
      <c r="Z5" s="221"/>
      <c r="AA5" s="221">
        <f>-AA4*$C$5</f>
        <v>-75686.406768608213</v>
      </c>
      <c r="AB5" s="221"/>
      <c r="AC5" s="221">
        <f>-AC4*$C$5</f>
        <v>-77578.566937823416</v>
      </c>
      <c r="AD5" s="221"/>
      <c r="AE5" s="221">
        <f>-AE4*$C$5</f>
        <v>-79518.031111268996</v>
      </c>
      <c r="AF5" s="221"/>
      <c r="AG5" s="221">
        <f>-AG4*$C$5</f>
        <v>-81505.981889050716</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7600</v>
      </c>
      <c r="F8" s="222"/>
      <c r="G8" s="222">
        <f>E8*$C$8</f>
        <v>7789.9999999999991</v>
      </c>
      <c r="H8" s="222"/>
      <c r="I8" s="222">
        <f>G8*$C$8</f>
        <v>7984.7499999999982</v>
      </c>
      <c r="J8" s="222"/>
      <c r="K8" s="222">
        <f>I8*$C$8</f>
        <v>8184.3687499999978</v>
      </c>
      <c r="L8" s="222"/>
      <c r="M8" s="222">
        <f>K8*$C$8</f>
        <v>8388.9779687499977</v>
      </c>
      <c r="N8" s="222"/>
      <c r="O8" s="222">
        <f>M8*$C$8</f>
        <v>8598.7024179687469</v>
      </c>
      <c r="P8" s="222"/>
      <c r="Q8" s="222">
        <f>O8*$C$8</f>
        <v>8813.6699784179655</v>
      </c>
      <c r="R8" s="222"/>
      <c r="S8" s="222">
        <f>Q8*$C$8</f>
        <v>9034.0117278784146</v>
      </c>
      <c r="T8" s="222"/>
      <c r="U8" s="222">
        <f>S8*$C$8</f>
        <v>9259.8620210753743</v>
      </c>
      <c r="V8" s="222"/>
      <c r="W8" s="222">
        <f>U8*$C$8</f>
        <v>9491.3585716022571</v>
      </c>
      <c r="X8" s="222"/>
      <c r="Y8" s="222">
        <f>W8*$C$8</f>
        <v>9728.6425358923134</v>
      </c>
      <c r="Z8" s="222"/>
      <c r="AA8" s="222">
        <f>Y8*$C$8</f>
        <v>9971.8585992896205</v>
      </c>
      <c r="AB8" s="222"/>
      <c r="AC8" s="222">
        <f>AA8*$C$8</f>
        <v>10221.155064271859</v>
      </c>
      <c r="AD8" s="222"/>
      <c r="AE8" s="222">
        <f>AC8*$C$8</f>
        <v>10476.683940878655</v>
      </c>
      <c r="AF8" s="222"/>
      <c r="AG8" s="222">
        <f>AE8*$C$8</f>
        <v>10738.601039400621</v>
      </c>
    </row>
    <row r="9" spans="1:34" s="210" customFormat="1" ht="14.25">
      <c r="B9" s="210" t="s">
        <v>839</v>
      </c>
      <c r="C9" s="238">
        <f>IF(Application!$D$211="Special Needs",(((0.1*Application!$T$212)+(0.05*(1-Application!$T$212)))),0.05)</f>
        <v>0.05</v>
      </c>
      <c r="E9" s="221">
        <f>-E8*$C$9</f>
        <v>-380</v>
      </c>
      <c r="F9" s="221"/>
      <c r="G9" s="221">
        <f>-G8*$C$9</f>
        <v>-389.5</v>
      </c>
      <c r="H9" s="221"/>
      <c r="I9" s="221">
        <f>-I8*$C$9</f>
        <v>-399.23749999999995</v>
      </c>
      <c r="J9" s="221"/>
      <c r="K9" s="221">
        <f>-K8*$C$9</f>
        <v>-409.21843749999994</v>
      </c>
      <c r="L9" s="221"/>
      <c r="M9" s="221">
        <f>-M8*$C$9</f>
        <v>-419.44889843749991</v>
      </c>
      <c r="N9" s="221"/>
      <c r="O9" s="221">
        <f>-O8*$C$9</f>
        <v>-429.93512089843739</v>
      </c>
      <c r="P9" s="221"/>
      <c r="Q9" s="221">
        <f>-Q8*$C$9</f>
        <v>-440.68349892089827</v>
      </c>
      <c r="R9" s="221"/>
      <c r="S9" s="221">
        <f>-S8*$C$9</f>
        <v>-451.70058639392073</v>
      </c>
      <c r="T9" s="221"/>
      <c r="U9" s="221">
        <f>-U8*$C$9</f>
        <v>-462.99310105376873</v>
      </c>
      <c r="V9" s="221"/>
      <c r="W9" s="221">
        <f>-W8*$C$9</f>
        <v>-474.56792858011289</v>
      </c>
      <c r="X9" s="221"/>
      <c r="Y9" s="221">
        <f>-Y8*$C$9</f>
        <v>-486.43212679461567</v>
      </c>
      <c r="Z9" s="221"/>
      <c r="AA9" s="221">
        <f>-AA8*$C$9</f>
        <v>-498.59292996448107</v>
      </c>
      <c r="AB9" s="221"/>
      <c r="AC9" s="221">
        <f>-AC8*$C$9</f>
        <v>-511.057753213593</v>
      </c>
      <c r="AD9" s="221"/>
      <c r="AE9" s="221">
        <f>-AE8*$C$9</f>
        <v>-523.8341970439327</v>
      </c>
      <c r="AF9" s="221"/>
      <c r="AG9" s="221">
        <f>-AG8*$C$9</f>
        <v>-536.93005197003106</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1103216</v>
      </c>
      <c r="G11" s="223">
        <f>SUM(G4:G10)</f>
        <v>1130796.3999999999</v>
      </c>
      <c r="I11" s="223">
        <f>SUM(I4:I10)</f>
        <v>1159066.3099999998</v>
      </c>
      <c r="K11" s="223">
        <f>SUM(K4:K10)</f>
        <v>1188042.9677499996</v>
      </c>
      <c r="M11" s="223">
        <f>SUM(M4:M10)</f>
        <v>1217744.0419437499</v>
      </c>
      <c r="O11" s="223">
        <f>SUM(O4:O10)</f>
        <v>1248187.6429923433</v>
      </c>
      <c r="Q11" s="223">
        <f>SUM(Q4:Q10)</f>
        <v>1279392.3340671519</v>
      </c>
      <c r="S11" s="223">
        <f>SUM(S4:S10)</f>
        <v>1311377.1424188307</v>
      </c>
      <c r="U11" s="223">
        <f>SUM(U4:U10)</f>
        <v>1344161.5709793011</v>
      </c>
      <c r="W11" s="223">
        <f>SUM(W4:W10)</f>
        <v>1377765.6102537836</v>
      </c>
      <c r="Y11" s="223">
        <f>SUM(Y4:Y10)</f>
        <v>1412209.750510128</v>
      </c>
      <c r="AA11" s="223">
        <f>SUM(AA4:AA10)</f>
        <v>1447514.9942728812</v>
      </c>
      <c r="AC11" s="223">
        <f>SUM(AC4:AC10)</f>
        <v>1483702.8691297029</v>
      </c>
      <c r="AE11" s="223">
        <f>SUM(AE4:AE10)</f>
        <v>1520795.4408579455</v>
      </c>
      <c r="AG11" s="223">
        <f>SUM(AG4:AG10)</f>
        <v>1558815.326879394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28086</v>
      </c>
      <c r="G15" s="219">
        <f>E15*$C$14</f>
        <v>29069.01</v>
      </c>
      <c r="I15" s="219">
        <f>G15*$C$14</f>
        <v>30086.425349999998</v>
      </c>
      <c r="K15" s="219">
        <f>I15*$C$14</f>
        <v>31139.450237249996</v>
      </c>
      <c r="M15" s="219">
        <f>K15*$C$14</f>
        <v>32229.330995553744</v>
      </c>
      <c r="O15" s="219">
        <f>M15*$C$14</f>
        <v>33357.357580398122</v>
      </c>
      <c r="Q15" s="219">
        <f>O15*$C$14</f>
        <v>34524.865095712055</v>
      </c>
      <c r="S15" s="219">
        <f>Q15*$C$14</f>
        <v>35733.235374061973</v>
      </c>
      <c r="U15" s="219">
        <f>S15*$C$14</f>
        <v>36983.898612154138</v>
      </c>
      <c r="W15" s="219">
        <f>U15*$C$14</f>
        <v>38278.335063579529</v>
      </c>
      <c r="Y15" s="219">
        <f>W15*$C$14</f>
        <v>39618.076790804807</v>
      </c>
      <c r="AA15" s="219">
        <f>Y15*$C$14</f>
        <v>41004.709478482975</v>
      </c>
      <c r="AC15" s="219">
        <f>AA15*$C$14</f>
        <v>42439.874310229876</v>
      </c>
      <c r="AE15" s="219">
        <f>AC15*$C$14</f>
        <v>43925.269911087918</v>
      </c>
      <c r="AG15" s="219">
        <f>AE15*$C$14</f>
        <v>45462.654357975989</v>
      </c>
    </row>
    <row r="16" spans="1:34" s="210" customFormat="1" ht="14.25">
      <c r="A16" s="210" t="s">
        <v>344</v>
      </c>
      <c r="C16" s="233"/>
      <c r="E16" s="222">
        <f>Application!W849</f>
        <v>66192.959999999992</v>
      </c>
      <c r="F16" s="222"/>
      <c r="G16" s="222">
        <f t="shared" ref="G16:AG21" si="0">E16*$C$14</f>
        <v>68509.713599999988</v>
      </c>
      <c r="H16" s="222"/>
      <c r="I16" s="222">
        <f t="shared" si="0"/>
        <v>70907.553575999977</v>
      </c>
      <c r="J16" s="222"/>
      <c r="K16" s="222">
        <f t="shared" si="0"/>
        <v>73389.317951159974</v>
      </c>
      <c r="L16" s="222"/>
      <c r="M16" s="222">
        <f t="shared" si="0"/>
        <v>75957.944079450564</v>
      </c>
      <c r="N16" s="222"/>
      <c r="O16" s="222">
        <f t="shared" si="0"/>
        <v>78616.472122231324</v>
      </c>
      <c r="P16" s="222"/>
      <c r="Q16" s="222">
        <f t="shared" si="0"/>
        <v>81368.048646509415</v>
      </c>
      <c r="R16" s="222"/>
      <c r="S16" s="222">
        <f t="shared" si="0"/>
        <v>84215.930349137241</v>
      </c>
      <c r="T16" s="222"/>
      <c r="U16" s="222">
        <f t="shared" si="0"/>
        <v>87163.487911357035</v>
      </c>
      <c r="V16" s="222"/>
      <c r="W16" s="222">
        <f t="shared" si="0"/>
        <v>90214.20998825453</v>
      </c>
      <c r="X16" s="222"/>
      <c r="Y16" s="222">
        <f t="shared" si="0"/>
        <v>93371.707337843429</v>
      </c>
      <c r="Z16" s="222"/>
      <c r="AA16" s="222">
        <f t="shared" si="0"/>
        <v>96639.71709466794</v>
      </c>
      <c r="AB16" s="222"/>
      <c r="AC16" s="222">
        <f t="shared" si="0"/>
        <v>100022.1071929813</v>
      </c>
      <c r="AD16" s="222"/>
      <c r="AE16" s="222">
        <f t="shared" si="0"/>
        <v>103522.88094473565</v>
      </c>
      <c r="AF16" s="222"/>
      <c r="AG16" s="222">
        <f t="shared" si="0"/>
        <v>107146.18177780138</v>
      </c>
    </row>
    <row r="17" spans="1:33" s="210" customFormat="1" ht="14.25">
      <c r="A17" s="210" t="s">
        <v>562</v>
      </c>
      <c r="C17" s="233"/>
      <c r="E17" s="222">
        <f>Application!W855</f>
        <v>80773</v>
      </c>
      <c r="F17" s="222"/>
      <c r="G17" s="222">
        <f t="shared" si="0"/>
        <v>83600.054999999993</v>
      </c>
      <c r="H17" s="222"/>
      <c r="I17" s="222">
        <f t="shared" si="0"/>
        <v>86526.056924999983</v>
      </c>
      <c r="J17" s="222"/>
      <c r="K17" s="222">
        <f t="shared" si="0"/>
        <v>89554.468917374979</v>
      </c>
      <c r="L17" s="222"/>
      <c r="M17" s="222">
        <f t="shared" si="0"/>
        <v>92688.875329483097</v>
      </c>
      <c r="N17" s="222"/>
      <c r="O17" s="222">
        <f t="shared" si="0"/>
        <v>95932.985966014996</v>
      </c>
      <c r="P17" s="222"/>
      <c r="Q17" s="222">
        <f t="shared" si="0"/>
        <v>99290.640474825515</v>
      </c>
      <c r="R17" s="222"/>
      <c r="S17" s="222">
        <f t="shared" si="0"/>
        <v>102765.8128914444</v>
      </c>
      <c r="T17" s="222"/>
      <c r="U17" s="222">
        <f t="shared" si="0"/>
        <v>106362.61634264493</v>
      </c>
      <c r="V17" s="222"/>
      <c r="W17" s="222">
        <f t="shared" si="0"/>
        <v>110085.30791463749</v>
      </c>
      <c r="X17" s="222"/>
      <c r="Y17" s="222">
        <f t="shared" si="0"/>
        <v>113938.2936916498</v>
      </c>
      <c r="Z17" s="222"/>
      <c r="AA17" s="222">
        <f t="shared" si="0"/>
        <v>117926.13397085754</v>
      </c>
      <c r="AB17" s="222"/>
      <c r="AC17" s="222">
        <f t="shared" si="0"/>
        <v>122053.54865983754</v>
      </c>
      <c r="AD17" s="222"/>
      <c r="AE17" s="222">
        <f t="shared" si="0"/>
        <v>126325.42286293185</v>
      </c>
      <c r="AF17" s="222"/>
      <c r="AG17" s="222">
        <f t="shared" si="0"/>
        <v>130746.81266313446</v>
      </c>
    </row>
    <row r="18" spans="1:33" s="210" customFormat="1" ht="14.25">
      <c r="A18" s="210" t="s">
        <v>843</v>
      </c>
      <c r="C18" s="233"/>
      <c r="E18" s="222">
        <f>Application!W862</f>
        <v>48389</v>
      </c>
      <c r="F18" s="222"/>
      <c r="G18" s="222">
        <f t="shared" si="0"/>
        <v>50082.614999999998</v>
      </c>
      <c r="H18" s="222"/>
      <c r="I18" s="222">
        <f t="shared" si="0"/>
        <v>51835.506524999997</v>
      </c>
      <c r="J18" s="222"/>
      <c r="K18" s="222">
        <f t="shared" si="0"/>
        <v>53649.74925337499</v>
      </c>
      <c r="L18" s="222"/>
      <c r="M18" s="222">
        <f t="shared" si="0"/>
        <v>55527.490477243111</v>
      </c>
      <c r="N18" s="222"/>
      <c r="O18" s="222">
        <f t="shared" si="0"/>
        <v>57470.952643946614</v>
      </c>
      <c r="P18" s="222"/>
      <c r="Q18" s="222">
        <f t="shared" si="0"/>
        <v>59482.435986484743</v>
      </c>
      <c r="R18" s="222"/>
      <c r="S18" s="222">
        <f t="shared" si="0"/>
        <v>61564.321246011707</v>
      </c>
      <c r="T18" s="222"/>
      <c r="U18" s="222">
        <f t="shared" si="0"/>
        <v>63719.072489622115</v>
      </c>
      <c r="V18" s="222"/>
      <c r="W18" s="222">
        <f t="shared" si="0"/>
        <v>65949.240026758882</v>
      </c>
      <c r="X18" s="222"/>
      <c r="Y18" s="222">
        <f t="shared" si="0"/>
        <v>68257.463427695431</v>
      </c>
      <c r="Z18" s="222"/>
      <c r="AA18" s="222">
        <f t="shared" si="0"/>
        <v>70646.474647664771</v>
      </c>
      <c r="AB18" s="222"/>
      <c r="AC18" s="222">
        <f t="shared" si="0"/>
        <v>73119.101260333031</v>
      </c>
      <c r="AD18" s="222"/>
      <c r="AE18" s="222">
        <f t="shared" si="0"/>
        <v>75678.269804444688</v>
      </c>
      <c r="AF18" s="222"/>
      <c r="AG18" s="222">
        <f t="shared" si="0"/>
        <v>78327.009247600246</v>
      </c>
    </row>
    <row r="19" spans="1:33" s="210" customFormat="1" ht="14.25">
      <c r="A19" s="210" t="s">
        <v>155</v>
      </c>
      <c r="C19" s="233"/>
      <c r="E19" s="222">
        <f>Application!W863</f>
        <v>50000</v>
      </c>
      <c r="F19" s="222"/>
      <c r="G19" s="222">
        <f t="shared" si="0"/>
        <v>51749.999999999993</v>
      </c>
      <c r="H19" s="222"/>
      <c r="I19" s="222">
        <f t="shared" si="0"/>
        <v>53561.249999999985</v>
      </c>
      <c r="J19" s="222"/>
      <c r="K19" s="222">
        <f t="shared" si="0"/>
        <v>55435.893749999981</v>
      </c>
      <c r="L19" s="222"/>
      <c r="M19" s="222">
        <f t="shared" si="0"/>
        <v>57376.150031249977</v>
      </c>
      <c r="N19" s="222"/>
      <c r="O19" s="222">
        <f t="shared" si="0"/>
        <v>59384.315282343719</v>
      </c>
      <c r="P19" s="222"/>
      <c r="Q19" s="222">
        <f t="shared" si="0"/>
        <v>61462.766317225745</v>
      </c>
      <c r="R19" s="222"/>
      <c r="S19" s="222">
        <f t="shared" si="0"/>
        <v>63613.96313832864</v>
      </c>
      <c r="T19" s="222"/>
      <c r="U19" s="222">
        <f t="shared" si="0"/>
        <v>65840.451848170138</v>
      </c>
      <c r="V19" s="222"/>
      <c r="W19" s="222">
        <f t="shared" si="0"/>
        <v>68144.867662856093</v>
      </c>
      <c r="X19" s="222"/>
      <c r="Y19" s="222">
        <f t="shared" si="0"/>
        <v>70529.938031056052</v>
      </c>
      <c r="Z19" s="222"/>
      <c r="AA19" s="222">
        <f t="shared" si="0"/>
        <v>72998.485862143003</v>
      </c>
      <c r="AB19" s="222"/>
      <c r="AC19" s="222">
        <f t="shared" si="0"/>
        <v>75553.432867317999</v>
      </c>
      <c r="AD19" s="222"/>
      <c r="AE19" s="222">
        <f t="shared" si="0"/>
        <v>78197.803017674116</v>
      </c>
      <c r="AF19" s="222"/>
      <c r="AG19" s="222">
        <f t="shared" si="0"/>
        <v>80934.726123292698</v>
      </c>
    </row>
    <row r="20" spans="1:33" s="210" customFormat="1" ht="14.25">
      <c r="A20" s="210" t="s">
        <v>390</v>
      </c>
      <c r="C20" s="233"/>
      <c r="E20" s="222">
        <f>Application!W872</f>
        <v>70455</v>
      </c>
      <c r="F20" s="222"/>
      <c r="G20" s="222">
        <f t="shared" si="0"/>
        <v>72920.924999999988</v>
      </c>
      <c r="H20" s="222"/>
      <c r="I20" s="222">
        <f t="shared" si="0"/>
        <v>75473.157374999981</v>
      </c>
      <c r="J20" s="222"/>
      <c r="K20" s="222">
        <f t="shared" si="0"/>
        <v>78114.717883124977</v>
      </c>
      <c r="L20" s="222"/>
      <c r="M20" s="222">
        <f t="shared" si="0"/>
        <v>80848.733009034346</v>
      </c>
      <c r="N20" s="222"/>
      <c r="O20" s="222">
        <f t="shared" si="0"/>
        <v>83678.438664350542</v>
      </c>
      <c r="P20" s="222"/>
      <c r="Q20" s="222">
        <f t="shared" si="0"/>
        <v>86607.184017602805</v>
      </c>
      <c r="R20" s="222"/>
      <c r="S20" s="222">
        <f t="shared" si="0"/>
        <v>89638.435458218897</v>
      </c>
      <c r="T20" s="222"/>
      <c r="U20" s="222">
        <f t="shared" si="0"/>
        <v>92775.780699256546</v>
      </c>
      <c r="V20" s="222"/>
      <c r="W20" s="222">
        <f t="shared" si="0"/>
        <v>96022.933023730511</v>
      </c>
      <c r="X20" s="222"/>
      <c r="Y20" s="222">
        <f t="shared" si="0"/>
        <v>99383.735679561069</v>
      </c>
      <c r="Z20" s="222"/>
      <c r="AA20" s="222">
        <f t="shared" si="0"/>
        <v>102862.16642834569</v>
      </c>
      <c r="AB20" s="222"/>
      <c r="AC20" s="222">
        <f t="shared" si="0"/>
        <v>106462.34225333779</v>
      </c>
      <c r="AD20" s="222"/>
      <c r="AE20" s="222">
        <f t="shared" si="0"/>
        <v>110188.5242322046</v>
      </c>
      <c r="AF20" s="222"/>
      <c r="AG20" s="222">
        <f t="shared" si="0"/>
        <v>114045.12258033175</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343895.95999999996</v>
      </c>
      <c r="G22" s="223">
        <f>SUM(G15:G21)</f>
        <v>355932.31859999994</v>
      </c>
      <c r="I22" s="223">
        <f>SUM(I15:I21)</f>
        <v>368389.94975099992</v>
      </c>
      <c r="K22" s="223">
        <f>SUM(K15:K21)</f>
        <v>381283.59799228492</v>
      </c>
      <c r="M22" s="223">
        <f>SUM(M15:M21)</f>
        <v>394628.52392201487</v>
      </c>
      <c r="O22" s="223">
        <f>SUM(O15:O21)</f>
        <v>408440.52225928532</v>
      </c>
      <c r="Q22" s="223">
        <f>SUM(Q15:Q21)</f>
        <v>422735.94053836033</v>
      </c>
      <c r="S22" s="223">
        <f>SUM(S15:S21)</f>
        <v>437531.69845720287</v>
      </c>
      <c r="U22" s="223">
        <f>SUM(U15:U21)</f>
        <v>452845.30790320493</v>
      </c>
      <c r="W22" s="223">
        <f>SUM(W15:W21)</f>
        <v>468694.89367981709</v>
      </c>
      <c r="Y22" s="223">
        <f>SUM(Y15:Y21)</f>
        <v>485099.2149586106</v>
      </c>
      <c r="AA22" s="223">
        <f>SUM(AA15:AA21)</f>
        <v>502077.68748216191</v>
      </c>
      <c r="AC22" s="223">
        <f>SUM(AC15:AC21)</f>
        <v>519650.40654403757</v>
      </c>
      <c r="AE22" s="223">
        <f>SUM(AE15:AE21)</f>
        <v>537838.1707730788</v>
      </c>
      <c r="AG22" s="223">
        <f>SUM(AG15:AG21)</f>
        <v>556662.5067501365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237"/>
      <c r="E28" s="222">
        <f>Application!AC889</f>
        <v>12500</v>
      </c>
      <c r="F28" s="222"/>
      <c r="G28" s="222">
        <f>$E$28</f>
        <v>12500</v>
      </c>
      <c r="H28" s="222"/>
      <c r="I28" s="222">
        <f>$E$28</f>
        <v>12500</v>
      </c>
      <c r="J28" s="222"/>
      <c r="K28" s="222">
        <f>$E$28</f>
        <v>12500</v>
      </c>
      <c r="L28" s="222"/>
      <c r="M28" s="222">
        <f>$E$28</f>
        <v>12500</v>
      </c>
      <c r="N28" s="222"/>
      <c r="O28" s="222">
        <f>$E$28</f>
        <v>12500</v>
      </c>
      <c r="P28" s="222"/>
      <c r="Q28" s="222">
        <f>$E$28</f>
        <v>12500</v>
      </c>
      <c r="R28" s="222"/>
      <c r="S28" s="222">
        <f>$E$28</f>
        <v>12500</v>
      </c>
      <c r="T28" s="222"/>
      <c r="U28" s="222">
        <f>$E$28</f>
        <v>12500</v>
      </c>
      <c r="V28" s="222"/>
      <c r="W28" s="222">
        <f>$E$28</f>
        <v>12500</v>
      </c>
      <c r="X28" s="222"/>
      <c r="Y28" s="222">
        <f>$E$28</f>
        <v>12500</v>
      </c>
      <c r="Z28" s="222"/>
      <c r="AA28" s="222">
        <f>$E$28</f>
        <v>12500</v>
      </c>
      <c r="AB28" s="222"/>
      <c r="AC28" s="222">
        <f>$E$28</f>
        <v>12500</v>
      </c>
      <c r="AD28" s="222"/>
      <c r="AE28" s="222">
        <f>$E$28</f>
        <v>12500</v>
      </c>
      <c r="AF28" s="222"/>
      <c r="AG28" s="222">
        <f>$E$28</f>
        <v>12500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379195.95999999996</v>
      </c>
      <c r="G35" s="223">
        <f>SUM(G22:G33)</f>
        <v>392030.31859999994</v>
      </c>
      <c r="I35" s="223">
        <f>SUM(I22:I33)</f>
        <v>405313.87975099991</v>
      </c>
      <c r="K35" s="223">
        <f>SUM(K22:K33)</f>
        <v>419062.36554228491</v>
      </c>
      <c r="M35" s="223">
        <f>SUM(M22:M33)</f>
        <v>433292.04833626485</v>
      </c>
      <c r="O35" s="223">
        <f>SUM(O22:O33)</f>
        <v>448019.77002803405</v>
      </c>
      <c r="Q35" s="223">
        <f>SUM(Q22:Q33)</f>
        <v>463262.96197901526</v>
      </c>
      <c r="S35" s="223">
        <f>SUM(S22:S33)</f>
        <v>479039.66564828076</v>
      </c>
      <c r="U35" s="223">
        <f>SUM(U22:U33)</f>
        <v>495368.55394597049</v>
      </c>
      <c r="W35" s="223">
        <f>SUM(W22:W33)</f>
        <v>512268.95333407947</v>
      </c>
      <c r="Y35" s="223">
        <f>SUM(Y22:Y33)</f>
        <v>529760.8667007722</v>
      </c>
      <c r="AA35" s="223">
        <f>SUM(AA22:AA33)</f>
        <v>547864.99703529908</v>
      </c>
      <c r="AC35" s="223">
        <f>SUM(AC22:AC33)</f>
        <v>566602.77193153463</v>
      </c>
      <c r="AE35" s="223">
        <f>SUM(AE22:AE33)</f>
        <v>585996.36894913821</v>
      </c>
      <c r="AG35" s="223">
        <f>SUM(AG22:AG33)</f>
        <v>606068.74186235794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724020.04</v>
      </c>
      <c r="G37" s="223">
        <f>G11-G35</f>
        <v>738766.08140000002</v>
      </c>
      <c r="I37" s="223">
        <f>I11-I35</f>
        <v>753752.43024899997</v>
      </c>
      <c r="K37" s="223">
        <f>K11-K35</f>
        <v>768980.60220771469</v>
      </c>
      <c r="M37" s="223">
        <f>M11-M35</f>
        <v>784451.99360748497</v>
      </c>
      <c r="O37" s="223">
        <f>O11-O35</f>
        <v>800167.8729643093</v>
      </c>
      <c r="Q37" s="223">
        <f>Q11-Q35</f>
        <v>816129.37208813662</v>
      </c>
      <c r="S37" s="223">
        <f>S11-S35</f>
        <v>832337.4767705499</v>
      </c>
      <c r="U37" s="223">
        <f>U11-U35</f>
        <v>848793.01703333063</v>
      </c>
      <c r="W37" s="223">
        <f>W11-W35</f>
        <v>865496.65691970417</v>
      </c>
      <c r="Y37" s="223">
        <f>Y11-Y35</f>
        <v>882448.88380935579</v>
      </c>
      <c r="AA37" s="223">
        <f>AA11-AA35</f>
        <v>899649.99723758211</v>
      </c>
      <c r="AC37" s="223">
        <f>AC11-AC35</f>
        <v>917100.09719816828</v>
      </c>
      <c r="AE37" s="223">
        <f>AE11-AE35</f>
        <v>934799.07190880727</v>
      </c>
      <c r="AG37" s="223">
        <f>AG11-AG35</f>
        <v>952746.58501703606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Permanent Loan</v>
      </c>
      <c r="B40" s="226"/>
      <c r="C40" s="220"/>
      <c r="E40" s="222">
        <f>Application!AF627</f>
        <v>629583</v>
      </c>
      <c r="F40" s="222"/>
      <c r="G40" s="222">
        <f>$E$40</f>
        <v>629583</v>
      </c>
      <c r="H40" s="222"/>
      <c r="I40" s="222">
        <f>$E$40</f>
        <v>629583</v>
      </c>
      <c r="J40" s="222"/>
      <c r="K40" s="222">
        <f>$E$40</f>
        <v>629583</v>
      </c>
      <c r="L40" s="222"/>
      <c r="M40" s="222">
        <f>$E$40</f>
        <v>629583</v>
      </c>
      <c r="N40" s="222"/>
      <c r="O40" s="222">
        <f>$E$40</f>
        <v>629583</v>
      </c>
      <c r="P40" s="222"/>
      <c r="Q40" s="222">
        <f>$E$40</f>
        <v>629583</v>
      </c>
      <c r="R40" s="222"/>
      <c r="S40" s="222">
        <f>$E$40</f>
        <v>629583</v>
      </c>
      <c r="T40" s="222"/>
      <c r="U40" s="222">
        <f>$E$40</f>
        <v>629583</v>
      </c>
      <c r="V40" s="222"/>
      <c r="W40" s="222">
        <f>$E$40</f>
        <v>629583</v>
      </c>
      <c r="X40" s="222"/>
      <c r="Y40" s="222">
        <f>$E$40</f>
        <v>629583</v>
      </c>
      <c r="Z40" s="222"/>
      <c r="AA40" s="222">
        <f>$E$40</f>
        <v>629583</v>
      </c>
      <c r="AB40" s="222"/>
      <c r="AC40" s="222">
        <f>$E$40</f>
        <v>629583</v>
      </c>
      <c r="AD40" s="222"/>
      <c r="AE40" s="222">
        <f>$E$40</f>
        <v>629583</v>
      </c>
      <c r="AF40" s="222"/>
      <c r="AG40" s="222">
        <f>$E$40</f>
        <v>629583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629583</v>
      </c>
      <c r="G43" s="223">
        <f>SUM(G40:G42)</f>
        <v>629583</v>
      </c>
      <c r="I43" s="223">
        <f>SUM(I40:I42)</f>
        <v>629583</v>
      </c>
      <c r="K43" s="223">
        <f>SUM(K40:K42)</f>
        <v>629583</v>
      </c>
      <c r="M43" s="223">
        <f>SUM(M40:M42)</f>
        <v>629583</v>
      </c>
      <c r="O43" s="223">
        <f>SUM(O40:O42)</f>
        <v>629583</v>
      </c>
      <c r="Q43" s="223">
        <f>SUM(Q40:Q42)</f>
        <v>629583</v>
      </c>
      <c r="S43" s="223">
        <f>SUM(S40:S42)</f>
        <v>629583</v>
      </c>
      <c r="U43" s="223">
        <f>SUM(U40:U42)</f>
        <v>629583</v>
      </c>
      <c r="W43" s="223">
        <f>SUM(W40:W42)</f>
        <v>629583</v>
      </c>
      <c r="Y43" s="223">
        <f>SUM(Y40:Y42)</f>
        <v>629583</v>
      </c>
      <c r="AA43" s="223">
        <f>SUM(AA40:AA42)</f>
        <v>629583</v>
      </c>
      <c r="AC43" s="223">
        <f>SUM(AC40:AC42)</f>
        <v>629583</v>
      </c>
      <c r="AE43" s="223">
        <f>SUM(AE40:AE42)</f>
        <v>629583</v>
      </c>
      <c r="AG43" s="223">
        <f>SUM(AG40:AG42)</f>
        <v>629583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94437.040000000037</v>
      </c>
      <c r="G45" s="223">
        <f>G37-G43</f>
        <v>109183.08140000002</v>
      </c>
      <c r="I45" s="223">
        <f>I37-I43</f>
        <v>124169.43024899997</v>
      </c>
      <c r="K45" s="223">
        <f>K37-K43</f>
        <v>139397.60220771469</v>
      </c>
      <c r="M45" s="223">
        <f>M37-M43</f>
        <v>154868.99360748497</v>
      </c>
      <c r="O45" s="223">
        <f>O37-O43</f>
        <v>170584.8729643093</v>
      </c>
      <c r="Q45" s="223">
        <f>Q37-Q43</f>
        <v>186546.37208813662</v>
      </c>
      <c r="S45" s="223">
        <f>S37-S43</f>
        <v>202754.4767705499</v>
      </c>
      <c r="U45" s="223">
        <f>U37-U43</f>
        <v>219210.01703333063</v>
      </c>
      <c r="W45" s="223">
        <f>W37-W43</f>
        <v>235913.65691970417</v>
      </c>
      <c r="Y45" s="223">
        <f>Y37-Y43</f>
        <v>252865.88380935579</v>
      </c>
      <c r="AA45" s="223">
        <f>AA37-AA43</f>
        <v>270066.99723758211</v>
      </c>
      <c r="AC45" s="223">
        <f>AC37-AC43</f>
        <v>287517.09719816828</v>
      </c>
      <c r="AE45" s="223">
        <f>AE37-AE43</f>
        <v>305216.07190880727</v>
      </c>
      <c r="AG45" s="223">
        <f>AG37-AG43</f>
        <v>323163.58501703606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8.1321507302287169E-2</v>
      </c>
      <c r="G47" s="227">
        <f>G45/(G4+G6+G8)</f>
        <v>9.1726439286506409E-2</v>
      </c>
      <c r="I47" s="227">
        <f>I45/(I4+I6+I8)</f>
        <v>0.10177239879964244</v>
      </c>
      <c r="K47" s="227">
        <f>K45/(K4+K6+K8)</f>
        <v>0.11146711498838295</v>
      </c>
      <c r="M47" s="227">
        <f>M45/(M4+M6+M8)</f>
        <v>0.12081811847116125</v>
      </c>
      <c r="O47" s="227">
        <f>O45/(O4+O6+O8)</f>
        <v>0.12983274608262399</v>
      </c>
      <c r="Q47" s="227">
        <f>Q45/(Q4+Q6+Q8)</f>
        <v>0.13851814550143149</v>
      </c>
      <c r="S47" s="227">
        <f>S45/(S4+S6+S8)</f>
        <v>0.14688127976421905</v>
      </c>
      <c r="U47" s="227">
        <f>U45/(U4+U6+U8)</f>
        <v>0.15492893166849131</v>
      </c>
      <c r="W47" s="227">
        <f>W45/(W4+W6+W8)</f>
        <v>0.16266770806714834</v>
      </c>
      <c r="Y47" s="227">
        <f>Y45/(Y4+Y6+Y8)</f>
        <v>0.17010404405727489</v>
      </c>
      <c r="AA47" s="227">
        <f>AA45/(AA4+AA6+AA8)</f>
        <v>0.17724420706576557</v>
      </c>
      <c r="AC47" s="227">
        <f>AC45/(AC4+AC6+AC8)</f>
        <v>0.18409430083428807</v>
      </c>
      <c r="AE47" s="227">
        <f>AE45/(AE4+AE6+AE8)</f>
        <v>0.19066026930603552</v>
      </c>
      <c r="AG47" s="227">
        <f>AG45/(AG4+AG6+AG8)</f>
        <v>0.19694790041664592</v>
      </c>
    </row>
    <row r="48" spans="1:33" s="227" customFormat="1" ht="14.25">
      <c r="A48" s="227" t="s">
        <v>853</v>
      </c>
      <c r="C48" s="220"/>
      <c r="E48" s="227">
        <f>E45/E43</f>
        <v>0.14999934877530052</v>
      </c>
      <c r="G48" s="227">
        <f>G45/G43</f>
        <v>0.17342126677499237</v>
      </c>
      <c r="I48" s="227">
        <f>I45/I43</f>
        <v>0.19722487781436279</v>
      </c>
      <c r="K48" s="227">
        <f>K45/K43</f>
        <v>0.22141258929754248</v>
      </c>
      <c r="M48" s="227">
        <f>M45/M43</f>
        <v>0.2459866190915018</v>
      </c>
      <c r="O48" s="227">
        <f>O45/O43</f>
        <v>0.27094898204733814</v>
      </c>
      <c r="Q48" s="227">
        <f>Q45/Q43</f>
        <v>0.29630147587869526</v>
      </c>
      <c r="S48" s="227">
        <f>S45/S43</f>
        <v>0.32204566637051812</v>
      </c>
      <c r="U48" s="227">
        <f>U45/U43</f>
        <v>0.34818287189033159</v>
      </c>
      <c r="W48" s="227">
        <f>W45/W43</f>
        <v>0.3747141471731355</v>
      </c>
      <c r="Y48" s="227">
        <f>Y45/Y43</f>
        <v>0.40164026634987887</v>
      </c>
      <c r="AA48" s="227">
        <f>AA45/AA43</f>
        <v>0.42896170518832644</v>
      </c>
      <c r="AC48" s="227">
        <f>AC45/AC43</f>
        <v>0.45667862251389935</v>
      </c>
      <c r="AE48" s="227">
        <f>AE45/AE43</f>
        <v>0.4847908407768432</v>
      </c>
      <c r="AG48" s="227">
        <f>AG45/AG43</f>
        <v>0.51329782573073934</v>
      </c>
    </row>
    <row r="49" spans="1:34" s="228" customFormat="1" ht="14.25">
      <c r="A49" s="228" t="s">
        <v>851</v>
      </c>
      <c r="C49" s="229"/>
      <c r="E49" s="228">
        <f>E37/E43</f>
        <v>1.1499993487753006</v>
      </c>
      <c r="G49" s="228">
        <f>G37/G43</f>
        <v>1.1734212667749924</v>
      </c>
      <c r="I49" s="228">
        <f>I37/I43</f>
        <v>1.1972248778143628</v>
      </c>
      <c r="K49" s="228">
        <f>K37/K43</f>
        <v>1.2214125892975425</v>
      </c>
      <c r="M49" s="228">
        <f>M37/M43</f>
        <v>1.2459866190915019</v>
      </c>
      <c r="O49" s="228">
        <f>O37/O43</f>
        <v>1.2709489820473381</v>
      </c>
      <c r="Q49" s="228">
        <f>Q37/Q43</f>
        <v>1.2963014758786953</v>
      </c>
      <c r="S49" s="228">
        <f>S37/S43</f>
        <v>1.322045666370518</v>
      </c>
      <c r="U49" s="228">
        <f>U37/U43</f>
        <v>1.3481828718903315</v>
      </c>
      <c r="W49" s="228">
        <f>W37/W43</f>
        <v>1.3747141471731354</v>
      </c>
      <c r="Y49" s="228">
        <f>Y37/Y43</f>
        <v>1.4016402663498788</v>
      </c>
      <c r="AA49" s="228">
        <f>AA37/AA43</f>
        <v>1.4289617051883263</v>
      </c>
      <c r="AC49" s="228">
        <f>AC37/AC43</f>
        <v>1.4566786225138992</v>
      </c>
      <c r="AE49" s="228">
        <f>AE37/AE43</f>
        <v>1.4847908407768431</v>
      </c>
      <c r="AG49" s="228">
        <f>AG37/AG43</f>
        <v>1.5132978257307392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f>+Application!AO628</f>
        <v>2122936</v>
      </c>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94437.040000000037</v>
      </c>
      <c r="G60" s="962">
        <f>G45-G58</f>
        <v>109183.08140000002</v>
      </c>
      <c r="I60" s="962">
        <f>I45-I58</f>
        <v>124169.43024899997</v>
      </c>
      <c r="K60" s="962">
        <f>K45-K58</f>
        <v>139397.60220771469</v>
      </c>
      <c r="M60" s="962">
        <f>M45-M58</f>
        <v>154868.99360748497</v>
      </c>
      <c r="O60" s="962">
        <f>O45-O58</f>
        <v>170584.8729643093</v>
      </c>
      <c r="Q60" s="962">
        <f>Q45-Q58</f>
        <v>186546.37208813662</v>
      </c>
      <c r="S60" s="962">
        <f>S45-S58</f>
        <v>202754.4767705499</v>
      </c>
      <c r="U60" s="962">
        <f>U45-U58</f>
        <v>219210.01703333063</v>
      </c>
      <c r="W60" s="962">
        <f>W45-W58</f>
        <v>235913.65691970417</v>
      </c>
      <c r="Y60" s="962">
        <f>Y45-Y58</f>
        <v>252865.88380935579</v>
      </c>
      <c r="AA60" s="962">
        <f>AA45-AA58</f>
        <v>270066.99723758211</v>
      </c>
      <c r="AC60" s="962">
        <f>AC45-AC58</f>
        <v>287517.09719816828</v>
      </c>
      <c r="AE60" s="962">
        <f>AE45-AE58</f>
        <v>305216.07190880727</v>
      </c>
      <c r="AG60" s="962">
        <f>AG45-AG58</f>
        <v>323163.58501703606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94437.040000000037</v>
      </c>
      <c r="G62" s="962">
        <f>G60*$C$62</f>
        <v>109183.08140000002</v>
      </c>
      <c r="I62" s="962">
        <f>I60*$C$62</f>
        <v>124169.43024899997</v>
      </c>
      <c r="K62" s="962">
        <f>K60*$C$62</f>
        <v>139397.60220771469</v>
      </c>
      <c r="M62" s="962">
        <f>M60*$C$62</f>
        <v>154868.99360748497</v>
      </c>
      <c r="O62" s="962">
        <f>O60*$C$62</f>
        <v>170584.8729643093</v>
      </c>
      <c r="Q62" s="962">
        <f>Q60*$C$62</f>
        <v>186546.37208813662</v>
      </c>
      <c r="S62" s="962">
        <f>S60*$C$62</f>
        <v>202754.4767705499</v>
      </c>
      <c r="U62" s="962">
        <f>U60*$C$62</f>
        <v>219210.01703333063</v>
      </c>
      <c r="W62" s="962">
        <f>W60*$C$62</f>
        <v>235913.65691970417</v>
      </c>
      <c r="Y62" s="962">
        <f>+C59-SUM(E62:W62)</f>
        <v>485870.45675976947</v>
      </c>
    </row>
    <row r="63" spans="1:34" s="962" customFormat="1">
      <c r="A63" s="2689" t="s">
        <v>1185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2615</v>
      </c>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v>171018</v>
      </c>
      <c r="AA66" s="960">
        <v>278611</v>
      </c>
      <c r="AC66" s="960">
        <f>+AC60</f>
        <v>287517.09719816828</v>
      </c>
      <c r="AE66" s="960">
        <f>+AE60</f>
        <v>305216.07190880727</v>
      </c>
      <c r="AG66" s="960">
        <f>+AG60</f>
        <v>323163.58501703606</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171018</v>
      </c>
      <c r="AA70" s="960">
        <f>SUM(AA66:AA69)</f>
        <v>278611</v>
      </c>
      <c r="AC70" s="960">
        <f>SUM(AC66:AC69)</f>
        <v>287517.09719816828</v>
      </c>
      <c r="AE70" s="960">
        <f>SUM(AE66:AE69)</f>
        <v>305216.07190880727</v>
      </c>
      <c r="AG70" s="960">
        <f>SUM(AG66:AG69)</f>
        <v>323163.58501703606</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-404022.57295041368</v>
      </c>
      <c r="AA72" s="962">
        <f>AA60-AA62-AA70</f>
        <v>-8544.0027624178911</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3932262</v>
      </c>
      <c r="C5" s="266">
        <f>'Sources and Uses Budget'!$C4</f>
        <v>3932262</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3932262</v>
      </c>
      <c r="C9" s="270">
        <f>SUM(C5:C8)</f>
        <v>3932262</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3932262</v>
      </c>
      <c r="C13" s="270">
        <f>SUM(C9+C12)</f>
        <v>3932262</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11793311</v>
      </c>
      <c r="C31" s="266">
        <f>'Sources and Uses Budget'!$C30</f>
        <v>11793311</v>
      </c>
      <c r="D31" s="270">
        <f t="shared" si="0"/>
        <v>0</v>
      </c>
      <c r="E31" s="268"/>
      <c r="F31" s="267"/>
    </row>
    <row r="32" spans="1:6" s="352" customFormat="1">
      <c r="A32" s="145" t="s">
        <v>601</v>
      </c>
      <c r="B32" s="266">
        <f>'Sources and Uses Budget'!$C31</f>
        <v>707599</v>
      </c>
      <c r="C32" s="266">
        <f>'Sources and Uses Budget'!$C31</f>
        <v>707599</v>
      </c>
      <c r="D32" s="270">
        <f t="shared" si="0"/>
        <v>0</v>
      </c>
      <c r="E32" s="268"/>
      <c r="F32" s="267"/>
    </row>
    <row r="33" spans="1:6" s="352" customFormat="1">
      <c r="A33" s="145" t="s">
        <v>137</v>
      </c>
      <c r="B33" s="266">
        <f>'Sources and Uses Budget'!$C32</f>
        <v>250018</v>
      </c>
      <c r="C33" s="266">
        <f>'Sources and Uses Budget'!$C32</f>
        <v>250018</v>
      </c>
      <c r="D33" s="270">
        <f t="shared" si="0"/>
        <v>0</v>
      </c>
      <c r="E33" s="268"/>
      <c r="F33" s="267"/>
    </row>
    <row r="34" spans="1:6" s="352" customFormat="1">
      <c r="A34" s="145" t="s">
        <v>138</v>
      </c>
      <c r="B34" s="266">
        <f>'Sources and Uses Budget'!$C33</f>
        <v>750055</v>
      </c>
      <c r="C34" s="266">
        <f>'Sources and Uses Budget'!$C33</f>
        <v>750055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405029</v>
      </c>
      <c r="C36" s="266">
        <f>'Sources and Uses Budget'!$C35</f>
        <v>405029</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13906012</v>
      </c>
      <c r="C39" s="270">
        <f>SUM(C30:C38)</f>
        <v>13906012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450000</v>
      </c>
      <c r="C41" s="266">
        <f>'Sources and Uses Budget'!$C40</f>
        <v>450000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450000</v>
      </c>
      <c r="C43" s="270">
        <f>SUM(C41:C42)</f>
        <v>450000</v>
      </c>
      <c r="D43" s="270">
        <f t="shared" si="0"/>
        <v>0</v>
      </c>
      <c r="E43" s="268"/>
      <c r="F43" s="267"/>
    </row>
    <row r="44" spans="1:6" s="352" customFormat="1">
      <c r="A44" s="271" t="s">
        <v>148</v>
      </c>
      <c r="B44" s="266">
        <f>'Sources and Uses Budget'!$C43</f>
        <v>100000</v>
      </c>
      <c r="C44" s="266">
        <f>'Sources and Uses Budget'!$C43</f>
        <v>100000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600000</v>
      </c>
      <c r="C46" s="266">
        <f>'Sources and Uses Budget'!$C45</f>
        <v>600000</v>
      </c>
      <c r="D46" s="270">
        <f t="shared" si="0"/>
        <v>0</v>
      </c>
      <c r="E46" s="268"/>
      <c r="F46" s="267"/>
    </row>
    <row r="47" spans="1:6" s="352" customFormat="1">
      <c r="A47" s="145" t="s">
        <v>151</v>
      </c>
      <c r="B47" s="266">
        <f>'Sources and Uses Budget'!$C46</f>
        <v>244536</v>
      </c>
      <c r="C47" s="266">
        <f>'Sources and Uses Budget'!$C46</f>
        <v>244536</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78645</v>
      </c>
      <c r="C52" s="266">
        <f>'Sources and Uses Budget'!$C51</f>
        <v>78645</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1018181</v>
      </c>
      <c r="C55" s="273">
        <f>SUM(C46:C54)</f>
        <v>1018181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Cost of Issuance</v>
      </c>
      <c r="B62" s="266">
        <f>'Sources and Uses Budget'!$C61</f>
        <v>185512</v>
      </c>
      <c r="C62" s="266">
        <f>'Sources and Uses Budget'!$C61</f>
        <v>185512</v>
      </c>
      <c r="D62" s="270">
        <f t="shared" si="0"/>
        <v>0</v>
      </c>
      <c r="E62" s="268"/>
      <c r="F62" s="267"/>
    </row>
    <row r="63" spans="1:6" s="352" customFormat="1" ht="13.7" customHeight="1">
      <c r="A63" s="271" t="s">
        <v>301</v>
      </c>
      <c r="B63" s="270">
        <f>SUM(B57:B62)</f>
        <v>200512</v>
      </c>
      <c r="C63" s="270">
        <f>SUM(C57:C62)</f>
        <v>200512</v>
      </c>
      <c r="D63" s="270">
        <f t="shared" si="0"/>
        <v>0</v>
      </c>
      <c r="E63" s="268"/>
      <c r="F63" s="267"/>
    </row>
    <row r="64" spans="1:6" s="352" customFormat="1">
      <c r="A64" s="274" t="s">
        <v>302</v>
      </c>
      <c r="B64" s="270">
        <f>SUM(B9+B12+B14+B15+B17+B26+B28+B39+B43+B44+B55+B63)</f>
        <v>19606967</v>
      </c>
      <c r="C64" s="270">
        <f>SUM(C9+C12+C14+C15+C17+C26+C28+C39+C43+C44+C55+C63)</f>
        <v>19606967</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1646</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252195</v>
      </c>
      <c r="C76" s="266">
        <f>'Sources and Uses Budget'!$C75</f>
        <v>252195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252195</v>
      </c>
      <c r="C78" s="270">
        <f>SUM(C73:C77)</f>
        <v>252195</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695301</v>
      </c>
      <c r="C80" s="266">
        <f>'Sources and Uses Budget'!$C79</f>
        <v>695301</v>
      </c>
      <c r="D80" s="270">
        <f t="shared" si="1"/>
        <v>0</v>
      </c>
      <c r="E80" s="268"/>
      <c r="F80" s="267"/>
    </row>
    <row r="81" spans="1:6" s="352" customFormat="1">
      <c r="A81" s="510" t="s">
        <v>58</v>
      </c>
      <c r="B81" s="266">
        <f>'Sources and Uses Budget'!$C80</f>
        <v>113729</v>
      </c>
      <c r="C81" s="266">
        <f>'Sources and Uses Budget'!$C80</f>
        <v>113729</v>
      </c>
      <c r="D81" s="270">
        <f>C81-B81</f>
        <v>0</v>
      </c>
      <c r="E81" s="268"/>
      <c r="F81" s="267"/>
    </row>
    <row r="82" spans="1:6" s="352" customFormat="1">
      <c r="A82" s="271" t="s">
        <v>1210</v>
      </c>
      <c r="B82" s="270">
        <f>SUM(B80:B81)</f>
        <v>809030</v>
      </c>
      <c r="C82" s="270">
        <f>SUM(C80:C81)</f>
        <v>809030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63234</v>
      </c>
      <c r="C84" s="266">
        <f>'Sources and Uses Budget'!$C83</f>
        <v>63234</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515658</v>
      </c>
      <c r="C86" s="266">
        <f>'Sources and Uses Budget'!$C85</f>
        <v>515658</v>
      </c>
      <c r="D86" s="270">
        <f t="shared" si="1"/>
        <v>0</v>
      </c>
      <c r="E86" s="268"/>
      <c r="F86" s="267"/>
    </row>
    <row r="87" spans="1:6" s="352" customFormat="1">
      <c r="A87" s="269" t="s">
        <v>770</v>
      </c>
      <c r="B87" s="266">
        <f>'Sources and Uses Budget'!$C86</f>
        <v>550000</v>
      </c>
      <c r="C87" s="266">
        <f>'Sources and Uses Budget'!$C86</f>
        <v>550000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10000</v>
      </c>
      <c r="C90" s="266">
        <f>'Sources and Uses Budget'!$C89</f>
        <v>10000</v>
      </c>
      <c r="D90" s="270">
        <f t="shared" si="1"/>
        <v>0</v>
      </c>
      <c r="E90" s="268"/>
      <c r="F90" s="267"/>
    </row>
    <row r="91" spans="1:6" s="352" customFormat="1">
      <c r="A91" s="269" t="s">
        <v>774</v>
      </c>
      <c r="B91" s="266">
        <f>'Sources and Uses Budget'!$C90</f>
        <v>10750</v>
      </c>
      <c r="C91" s="266">
        <f>'Sources and Uses Budget'!$C90</f>
        <v>10750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42000</v>
      </c>
      <c r="C94" s="266">
        <f>'Sources and Uses Budget'!$C93</f>
        <v>42000</v>
      </c>
      <c r="D94" s="270">
        <f t="shared" si="1"/>
        <v>0</v>
      </c>
      <c r="E94" s="268"/>
      <c r="F94" s="267"/>
    </row>
    <row r="95" spans="1:6" s="352" customFormat="1">
      <c r="A95" s="272" t="s">
        <v>34</v>
      </c>
      <c r="B95" s="266">
        <f>'Sources and Uses Budget'!$C94</f>
        <v>2000000</v>
      </c>
      <c r="C95" s="266">
        <f>'Sources and Uses Budget'!$C94</f>
        <v>2000000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3251142</v>
      </c>
      <c r="C97" s="270">
        <f>SUM(C84:C96)</f>
        <v>3251142</v>
      </c>
      <c r="D97" s="270">
        <f t="shared" si="1"/>
        <v>0</v>
      </c>
      <c r="E97" s="268"/>
      <c r="F97" s="267"/>
    </row>
    <row r="98" spans="1:6" s="352" customFormat="1">
      <c r="A98" s="271" t="s">
        <v>776</v>
      </c>
      <c r="B98" s="270">
        <f>SUM(B64+B71+B78+B82+B97)</f>
        <v>24034334</v>
      </c>
      <c r="C98" s="270">
        <f>SUM(C64+C71+C78+C82+C97)</f>
        <v>24034334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2937919</v>
      </c>
      <c r="C100" s="266">
        <f>'Sources and Uses Budget'!$C99</f>
        <v>2937919</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2937919</v>
      </c>
      <c r="C105" s="270">
        <f>SUM(C100:C104)</f>
        <v>2937919</v>
      </c>
      <c r="D105" s="270">
        <f t="shared" si="1"/>
        <v>0</v>
      </c>
      <c r="E105" s="268"/>
      <c r="F105" s="267"/>
    </row>
    <row r="106" spans="1:6" s="352" customFormat="1">
      <c r="A106" s="271" t="s">
        <v>781</v>
      </c>
      <c r="B106" s="273">
        <f>SUM(B98+B105)</f>
        <v>26972253</v>
      </c>
      <c r="C106" s="273">
        <f>SUM(C98+C105)</f>
        <v>26972253</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6" t="s">
        <v>1869</v>
      </c>
      <c r="B1" s="1277"/>
      <c r="C1" s="1277"/>
      <c r="D1" s="1277"/>
      <c r="E1" s="1277"/>
      <c r="F1" s="1277"/>
      <c r="G1" s="1277"/>
      <c r="H1" s="1277"/>
      <c r="I1" s="1277"/>
      <c r="J1" s="1277"/>
    </row>
    <row r="2" spans="1:10" ht="15">
      <c r="A2" s="1280" t="s">
        <v>1269</v>
      </c>
      <c r="B2" s="1281"/>
      <c r="C2" s="1281"/>
      <c r="D2" s="1281"/>
      <c r="E2" s="1281"/>
      <c r="F2" s="1281"/>
      <c r="G2" s="1281"/>
      <c r="H2" s="1281"/>
      <c r="I2" s="1281"/>
      <c r="J2" s="1281"/>
    </row>
    <row r="3" spans="1:10" ht="12.75"/>
    <row r="4" spans="1:10" ht="12.75" customHeight="1">
      <c r="A4" s="1278" t="s">
        <v>2047</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2" t="s">
        <v>1874</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1" t="s">
        <v>1190</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1191</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1870</v>
      </c>
      <c r="B71" s="1279"/>
      <c r="C71" s="1279"/>
      <c r="D71" s="1279"/>
      <c r="E71" s="1279"/>
      <c r="F71" s="1279"/>
      <c r="G71" s="1279"/>
      <c r="H71" s="1279"/>
      <c r="I71" s="1279"/>
    </row>
    <row r="72" spans="1:9" ht="12.75">
      <c r="A72" s="1271" t="s">
        <v>2045</v>
      </c>
      <c r="B72" s="1271"/>
      <c r="C72" s="1271"/>
      <c r="D72" s="1271"/>
      <c r="E72" s="1271"/>
    </row>
    <row r="73" spans="1:9" ht="12.75">
      <c r="A73" s="1271" t="s">
        <v>2046</v>
      </c>
      <c r="B73" s="1271"/>
      <c r="C73" s="1271"/>
      <c r="D73" s="1271"/>
      <c r="E73" s="1271"/>
    </row>
    <row r="74" spans="1:9" ht="12.75">
      <c r="A74" s="1271" t="s">
        <v>1871</v>
      </c>
      <c r="B74" s="1271"/>
      <c r="C74" s="1271"/>
      <c r="D74" s="1271"/>
      <c r="E74" s="127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3" t="s">
        <v>2458</v>
      </c>
      <c r="B2" s="1333"/>
      <c r="C2" s="1333"/>
      <c r="D2" s="1333"/>
      <c r="E2" s="1333"/>
      <c r="F2" s="1333"/>
      <c r="G2" s="1333"/>
      <c r="H2" s="1333"/>
      <c r="I2" s="1333"/>
    </row>
    <row r="3" spans="1:13">
      <c r="A3" s="1321" t="s">
        <v>2219</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2218</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1102</v>
      </c>
      <c r="B9" s="1310"/>
      <c r="C9" s="1310"/>
      <c r="D9" s="1310"/>
      <c r="E9" s="1310"/>
      <c r="F9" s="1310"/>
      <c r="G9" s="1310"/>
      <c r="H9" s="1028"/>
      <c r="I9" s="1029"/>
    </row>
    <row r="10" spans="1:13">
      <c r="A10" s="482"/>
      <c r="B10" s="482"/>
      <c r="E10" s="404"/>
    </row>
    <row r="11" spans="1:13" ht="13.7" customHeight="1">
      <c r="C11" s="482"/>
      <c r="D11" s="1323" t="s">
        <v>1101</v>
      </c>
      <c r="E11" s="1323"/>
      <c r="F11" s="1323"/>
    </row>
    <row r="12" spans="1:13">
      <c r="C12" s="482"/>
      <c r="D12" s="1323"/>
      <c r="E12" s="1323"/>
      <c r="F12" s="1323"/>
    </row>
    <row r="13" spans="1:13">
      <c r="A13" s="483"/>
      <c r="B13" s="483"/>
      <c r="C13" s="483"/>
      <c r="D13" s="1301" t="s">
        <v>1091</v>
      </c>
      <c r="E13" s="1301"/>
      <c r="F13" s="1301"/>
      <c r="M13" s="96"/>
    </row>
    <row r="14" spans="1:13">
      <c r="A14" s="483"/>
      <c r="B14" s="483"/>
      <c r="C14" s="483"/>
      <c r="D14" s="476"/>
      <c r="L14" s="312"/>
    </row>
    <row r="15" spans="1:13" ht="14.25">
      <c r="A15" s="484"/>
      <c r="B15" s="485" t="s">
        <v>307</v>
      </c>
      <c r="C15" s="483"/>
      <c r="D15" s="1303" t="s">
        <v>1922</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1920</v>
      </c>
      <c r="F18" s="445"/>
      <c r="I18" s="490"/>
    </row>
    <row r="19" spans="1:9">
      <c r="A19" s="483"/>
      <c r="B19" s="483"/>
      <c r="C19" s="483"/>
      <c r="I19" s="490"/>
    </row>
    <row r="20" spans="1:9" ht="14.25">
      <c r="A20" s="484"/>
      <c r="B20" s="485" t="s">
        <v>307</v>
      </c>
      <c r="D20" s="1303" t="s">
        <v>1923</v>
      </c>
      <c r="E20" s="1303"/>
      <c r="F20" s="1303"/>
      <c r="I20" s="490"/>
    </row>
    <row r="21" spans="1:9" ht="14.25">
      <c r="A21" s="484"/>
      <c r="D21" s="1303"/>
      <c r="E21" s="1303"/>
      <c r="F21" s="1303"/>
      <c r="I21" s="490"/>
    </row>
    <row r="22" spans="1:9" ht="14.25">
      <c r="A22" s="484"/>
      <c r="D22" s="392"/>
      <c r="E22" s="96" t="s">
        <v>1919</v>
      </c>
      <c r="F22" s="392"/>
      <c r="I22" s="490"/>
    </row>
    <row r="23" spans="1:9" ht="14.25">
      <c r="A23" s="484"/>
      <c r="B23" s="484"/>
      <c r="D23" s="446"/>
      <c r="I23" s="490"/>
    </row>
    <row r="24" spans="1:9" ht="14.25">
      <c r="A24" s="484"/>
      <c r="B24" s="485" t="s">
        <v>307</v>
      </c>
      <c r="D24" s="1303" t="s">
        <v>1092</v>
      </c>
      <c r="E24" s="1303"/>
      <c r="F24" s="1303"/>
      <c r="I24" s="490"/>
    </row>
    <row r="25" spans="1:9" ht="14.25">
      <c r="A25" s="484"/>
      <c r="B25" s="484"/>
      <c r="D25" s="1303"/>
      <c r="E25" s="1303"/>
      <c r="F25" s="1303"/>
      <c r="I25" s="490"/>
    </row>
    <row r="26" spans="1:9">
      <c r="I26" s="490"/>
    </row>
    <row r="27" spans="1:9" ht="14.25">
      <c r="A27" s="484"/>
      <c r="B27" s="485" t="s">
        <v>307</v>
      </c>
      <c r="D27" s="1303" t="s">
        <v>2048</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307</v>
      </c>
      <c r="D33" s="1303" t="s">
        <v>2049</v>
      </c>
      <c r="E33" s="1303"/>
      <c r="F33" s="1303"/>
      <c r="I33" s="490"/>
    </row>
    <row r="34" spans="1:9">
      <c r="D34" s="1303"/>
      <c r="E34" s="1303"/>
      <c r="F34" s="1303"/>
      <c r="I34" s="490"/>
    </row>
    <row r="35" spans="1:9" ht="14.25">
      <c r="A35" s="484"/>
      <c r="B35" s="484"/>
      <c r="D35" s="447"/>
      <c r="I35" s="490"/>
    </row>
    <row r="36" spans="1:9" ht="14.45" customHeight="1">
      <c r="A36" s="484"/>
      <c r="B36" s="485" t="s">
        <v>307</v>
      </c>
      <c r="D36" s="1303" t="s">
        <v>1215</v>
      </c>
      <c r="E36" s="1303"/>
      <c r="F36" s="1303"/>
      <c r="I36" s="490"/>
    </row>
    <row r="37" spans="1:9" ht="14.25">
      <c r="A37" s="484"/>
      <c r="B37" s="484"/>
      <c r="D37" s="1303"/>
      <c r="E37" s="1303"/>
      <c r="F37" s="1303"/>
      <c r="I37" s="490"/>
    </row>
    <row r="38" spans="1:9" ht="14.25">
      <c r="A38" s="484"/>
      <c r="B38" s="484"/>
      <c r="D38" s="1303"/>
      <c r="E38" s="1303"/>
      <c r="F38" s="1303"/>
      <c r="I38" s="490"/>
    </row>
    <row r="39" spans="1:9" ht="14.25">
      <c r="A39" s="484"/>
      <c r="B39" s="484"/>
      <c r="D39" s="1303"/>
      <c r="E39" s="1303"/>
      <c r="F39" s="1303"/>
      <c r="I39" s="490"/>
    </row>
    <row r="40" spans="1:9" ht="14.25">
      <c r="A40" s="484"/>
      <c r="B40" s="484"/>
      <c r="I40" s="490"/>
    </row>
    <row r="41" spans="1:9" ht="14.25">
      <c r="A41" s="484"/>
      <c r="B41" s="485" t="s">
        <v>307</v>
      </c>
      <c r="D41" s="1303" t="s">
        <v>1093</v>
      </c>
      <c r="E41" s="1303"/>
      <c r="F41" s="1303"/>
      <c r="I41" s="490"/>
    </row>
    <row r="42" spans="1:9" ht="14.25">
      <c r="A42" s="484"/>
      <c r="B42" s="484"/>
      <c r="D42" s="1303"/>
      <c r="E42" s="1303"/>
      <c r="F42" s="1303"/>
      <c r="I42" s="490"/>
    </row>
    <row r="43" spans="1:9" ht="14.25">
      <c r="A43" s="484"/>
      <c r="B43" s="484"/>
      <c r="D43" s="1303"/>
      <c r="E43" s="1303"/>
      <c r="F43" s="1303"/>
      <c r="I43" s="490"/>
    </row>
    <row r="44" spans="1:9" ht="14.25">
      <c r="A44" s="484"/>
      <c r="B44" s="484"/>
      <c r="D44" s="1303"/>
      <c r="E44" s="1303"/>
      <c r="F44" s="1303"/>
      <c r="I44" s="490"/>
    </row>
    <row r="45" spans="1:9" ht="14.25">
      <c r="A45" s="484"/>
      <c r="B45" s="484"/>
      <c r="D45" s="1303"/>
      <c r="E45" s="1303"/>
      <c r="F45" s="1303"/>
      <c r="I45" s="490"/>
    </row>
    <row r="46" spans="1:9" ht="14.25">
      <c r="A46" s="484"/>
      <c r="B46" s="484"/>
      <c r="D46" s="445"/>
      <c r="E46" s="445"/>
      <c r="F46" s="445"/>
      <c r="I46" s="490"/>
    </row>
    <row r="47" spans="1:9" ht="14.25">
      <c r="A47" s="484"/>
      <c r="B47" s="485" t="s">
        <v>307</v>
      </c>
      <c r="D47" s="1303" t="s">
        <v>1094</v>
      </c>
      <c r="E47" s="1303"/>
      <c r="F47" s="1303"/>
      <c r="I47" s="490"/>
    </row>
    <row r="48" spans="1:9" ht="14.25">
      <c r="A48" s="484"/>
      <c r="B48" s="484"/>
      <c r="D48" s="1303"/>
      <c r="E48" s="1303"/>
      <c r="F48" s="1303"/>
      <c r="I48" s="490"/>
    </row>
    <row r="49" spans="1:9" ht="14.25">
      <c r="A49" s="484"/>
      <c r="B49" s="484"/>
      <c r="D49" s="1303"/>
      <c r="E49" s="1303"/>
      <c r="F49" s="1303"/>
      <c r="I49" s="490"/>
    </row>
    <row r="50" spans="1:9" ht="23.25" customHeight="1">
      <c r="A50" s="484"/>
      <c r="B50" s="484"/>
      <c r="D50" s="1303"/>
      <c r="E50" s="1303"/>
      <c r="F50" s="1303"/>
      <c r="I50" s="490"/>
    </row>
    <row r="51" spans="1:9" ht="14.25">
      <c r="A51" s="484"/>
      <c r="B51" s="484"/>
      <c r="D51" s="446"/>
      <c r="I51" s="490"/>
    </row>
    <row r="52" spans="1:9" ht="14.45" customHeight="1">
      <c r="A52" s="484"/>
      <c r="B52" s="485" t="s">
        <v>307</v>
      </c>
      <c r="D52" s="1303" t="s">
        <v>1095</v>
      </c>
      <c r="E52" s="1303"/>
      <c r="F52" s="1303"/>
      <c r="I52" s="490"/>
    </row>
    <row r="53" spans="1:9" ht="14.25">
      <c r="A53" s="484"/>
      <c r="B53" s="484"/>
      <c r="D53" s="1303"/>
      <c r="E53" s="1303"/>
      <c r="F53" s="1303"/>
      <c r="I53" s="490"/>
    </row>
    <row r="54" spans="1:9" ht="14.25">
      <c r="A54" s="484"/>
      <c r="B54" s="484"/>
      <c r="D54" s="1303"/>
      <c r="E54" s="1303"/>
      <c r="F54" s="1303"/>
      <c r="I54" s="490"/>
    </row>
    <row r="55" spans="1:9" ht="14.25">
      <c r="A55" s="484"/>
      <c r="B55" s="484"/>
      <c r="I55" s="490"/>
    </row>
    <row r="56" spans="1:9" ht="14.25">
      <c r="A56" s="484"/>
      <c r="B56" s="485" t="s">
        <v>307</v>
      </c>
      <c r="D56" s="1326" t="s">
        <v>1096</v>
      </c>
      <c r="E56" s="1326"/>
      <c r="F56" s="1326"/>
      <c r="I56" s="490"/>
    </row>
    <row r="57" spans="1:9" ht="14.25">
      <c r="A57" s="484"/>
      <c r="B57" s="484"/>
      <c r="D57" s="1326"/>
      <c r="E57" s="1326"/>
      <c r="F57" s="1326"/>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307</v>
      </c>
      <c r="D61" s="1303" t="s">
        <v>1097</v>
      </c>
      <c r="E61" s="1303"/>
      <c r="F61" s="1303"/>
      <c r="I61" s="490"/>
    </row>
    <row r="62" spans="1:9">
      <c r="D62" s="1303"/>
      <c r="E62" s="1303"/>
      <c r="F62" s="1303"/>
      <c r="I62" s="490"/>
    </row>
    <row r="63" spans="1:9">
      <c r="D63" s="1303"/>
      <c r="E63" s="1303"/>
      <c r="F63" s="1303"/>
      <c r="I63" s="490"/>
    </row>
    <row r="64" spans="1:9">
      <c r="I64" s="490"/>
    </row>
    <row r="65" spans="1:9" ht="14.25">
      <c r="A65" s="484"/>
      <c r="B65" s="485" t="s">
        <v>307</v>
      </c>
      <c r="D65" s="1303" t="s">
        <v>1098</v>
      </c>
      <c r="E65" s="1303"/>
      <c r="F65" s="1303"/>
      <c r="I65" s="490"/>
    </row>
    <row r="66" spans="1:9">
      <c r="D66" s="1303"/>
      <c r="E66" s="1303"/>
      <c r="F66" s="1303"/>
      <c r="I66" s="490"/>
    </row>
    <row r="67" spans="1:9">
      <c r="I67" s="490"/>
    </row>
    <row r="68" spans="1:9" ht="14.25">
      <c r="A68" s="484"/>
      <c r="B68" s="485" t="s">
        <v>307</v>
      </c>
      <c r="D68" s="1303" t="s">
        <v>1099</v>
      </c>
      <c r="E68" s="1303"/>
      <c r="F68" s="1303"/>
      <c r="I68" s="490"/>
    </row>
    <row r="69" spans="1:9">
      <c r="D69" s="1303"/>
      <c r="E69" s="1303"/>
      <c r="F69" s="1303"/>
      <c r="I69" s="490"/>
    </row>
    <row r="70" spans="1:9">
      <c r="D70" s="1303"/>
      <c r="E70" s="1303"/>
      <c r="F70" s="1303"/>
      <c r="I70" s="490"/>
    </row>
    <row r="71" spans="1:9">
      <c r="I71" s="490"/>
    </row>
    <row r="72" spans="1:9" ht="14.25">
      <c r="A72" s="484"/>
      <c r="B72" s="485" t="s">
        <v>307</v>
      </c>
      <c r="D72" s="1303" t="s">
        <v>1100</v>
      </c>
      <c r="E72" s="1303"/>
      <c r="F72" s="1303"/>
      <c r="I72" s="490"/>
    </row>
    <row r="73" spans="1:9">
      <c r="D73" s="1303"/>
      <c r="E73" s="1303"/>
      <c r="F73" s="1303"/>
      <c r="I73" s="490"/>
    </row>
    <row r="74" spans="1:9" ht="14.25">
      <c r="A74" s="484"/>
      <c r="B74" s="484"/>
      <c r="D74" s="446"/>
      <c r="I74" s="490"/>
    </row>
    <row r="75" spans="1:9">
      <c r="A75" s="1310" t="s">
        <v>1045</v>
      </c>
      <c r="B75" s="1310"/>
      <c r="C75" s="1310"/>
      <c r="D75" s="1310"/>
      <c r="E75" s="1310"/>
      <c r="F75" s="1310"/>
      <c r="G75" s="1310"/>
      <c r="H75" s="1028"/>
      <c r="I75" s="1153"/>
    </row>
    <row r="76" spans="1:9">
      <c r="I76" s="490"/>
    </row>
    <row r="77" spans="1:9">
      <c r="C77" s="486"/>
      <c r="D77" s="1319" t="s">
        <v>1103</v>
      </c>
      <c r="E77" s="1319"/>
      <c r="F77" s="1319"/>
      <c r="I77" s="490"/>
    </row>
    <row r="78" spans="1:9">
      <c r="A78" s="446"/>
      <c r="B78" s="446"/>
      <c r="D78" s="1303" t="s">
        <v>1118</v>
      </c>
      <c r="E78" s="1303"/>
      <c r="F78" s="1303"/>
      <c r="I78" s="490"/>
    </row>
    <row r="79" spans="1:9">
      <c r="A79" s="446"/>
      <c r="B79" s="446"/>
      <c r="I79" s="490"/>
    </row>
    <row r="80" spans="1:9" ht="13.7" customHeight="1">
      <c r="A80" s="484"/>
      <c r="B80" s="485" t="s">
        <v>307</v>
      </c>
      <c r="D80" s="1303" t="s">
        <v>1246</v>
      </c>
      <c r="E80" s="1303"/>
      <c r="F80" s="1303"/>
      <c r="I80" s="490"/>
    </row>
    <row r="81" spans="1:9" ht="14.25">
      <c r="A81" s="484"/>
      <c r="B81" s="484"/>
      <c r="D81" s="1303"/>
      <c r="E81" s="1303"/>
      <c r="F81" s="1303"/>
      <c r="I81" s="490"/>
    </row>
    <row r="82" spans="1:9" ht="14.25">
      <c r="A82" s="484"/>
      <c r="B82" s="484"/>
      <c r="D82" s="1303"/>
      <c r="E82" s="1303"/>
      <c r="F82" s="1303"/>
      <c r="I82" s="490"/>
    </row>
    <row r="83" spans="1:9" ht="14.25">
      <c r="A83" s="484"/>
      <c r="B83" s="484"/>
      <c r="D83" s="1303"/>
      <c r="E83" s="1303"/>
      <c r="F83" s="1303"/>
      <c r="I83" s="490"/>
    </row>
    <row r="84" spans="1:9" ht="14.25">
      <c r="A84" s="484"/>
      <c r="B84" s="484"/>
      <c r="D84" s="1303"/>
      <c r="E84" s="1303"/>
      <c r="F84" s="1303"/>
      <c r="I84" s="490"/>
    </row>
    <row r="85" spans="1:9" ht="14.25">
      <c r="A85" s="484"/>
      <c r="B85" s="484"/>
      <c r="D85" s="1303"/>
      <c r="E85" s="1303"/>
      <c r="F85" s="1303"/>
      <c r="I85" s="490"/>
    </row>
    <row r="86" spans="1:9" ht="14.25">
      <c r="A86" s="484"/>
      <c r="B86" s="484"/>
      <c r="D86" s="1303"/>
      <c r="E86" s="1303"/>
      <c r="F86" s="1303"/>
      <c r="I86" s="490"/>
    </row>
    <row r="87" spans="1:9" ht="14.25">
      <c r="A87" s="484"/>
      <c r="B87" s="484"/>
      <c r="D87" s="1303"/>
      <c r="E87" s="1303"/>
      <c r="F87" s="1303"/>
      <c r="I87" s="490"/>
    </row>
    <row r="88" spans="1:9" ht="14.25">
      <c r="A88" s="484"/>
      <c r="B88" s="484"/>
      <c r="D88" s="385"/>
      <c r="E88" s="385"/>
      <c r="F88" s="385"/>
      <c r="I88" s="490"/>
    </row>
    <row r="89" spans="1:9" ht="15" customHeight="1">
      <c r="A89" s="484"/>
      <c r="B89" s="485" t="s">
        <v>307</v>
      </c>
      <c r="D89" s="1303" t="s">
        <v>1743</v>
      </c>
      <c r="E89" s="1303"/>
      <c r="F89" s="1303"/>
      <c r="I89" s="490"/>
    </row>
    <row r="90" spans="1:9" ht="14.25">
      <c r="A90" s="484"/>
      <c r="B90" s="484"/>
      <c r="D90" s="1303"/>
      <c r="E90" s="1303"/>
      <c r="F90" s="1303"/>
      <c r="I90" s="490"/>
    </row>
    <row r="91" spans="1:9" ht="14.25">
      <c r="A91" s="484"/>
      <c r="B91" s="484"/>
      <c r="D91" s="445"/>
      <c r="E91" s="445"/>
      <c r="F91" s="445"/>
      <c r="I91" s="490"/>
    </row>
    <row r="92" spans="1:9" ht="14.25">
      <c r="A92" s="484"/>
      <c r="B92" s="485" t="s">
        <v>307</v>
      </c>
      <c r="D92" s="1303" t="s">
        <v>1746</v>
      </c>
      <c r="E92" s="1303"/>
      <c r="F92" s="1303"/>
      <c r="I92" s="490"/>
    </row>
    <row r="93" spans="1:9" ht="14.25">
      <c r="A93" s="484"/>
      <c r="B93" s="484"/>
      <c r="D93" s="1303"/>
      <c r="E93" s="1303"/>
      <c r="F93" s="1303"/>
      <c r="I93" s="490"/>
    </row>
    <row r="94" spans="1:9" ht="14.25">
      <c r="A94" s="484"/>
      <c r="B94" s="484"/>
      <c r="D94" s="1303"/>
      <c r="E94" s="1303"/>
      <c r="F94" s="1303"/>
      <c r="I94" s="490"/>
    </row>
    <row r="95" spans="1:9" ht="14.25">
      <c r="A95" s="484"/>
      <c r="B95" s="484"/>
      <c r="D95" s="445"/>
      <c r="E95" s="445"/>
      <c r="F95" s="445"/>
      <c r="I95" s="490"/>
    </row>
    <row r="96" spans="1:9" ht="14.25">
      <c r="A96" s="484"/>
      <c r="B96" s="485" t="s">
        <v>307</v>
      </c>
      <c r="D96" s="1303" t="s">
        <v>1745</v>
      </c>
      <c r="E96" s="1303"/>
      <c r="F96" s="1303"/>
      <c r="I96" s="490"/>
    </row>
    <row r="97" spans="1:9" s="987" customFormat="1" ht="14.25">
      <c r="A97" s="985"/>
      <c r="B97" s="985"/>
      <c r="C97" s="986"/>
      <c r="D97" s="1303"/>
      <c r="E97" s="1303"/>
      <c r="F97" s="130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307</v>
      </c>
      <c r="D100" s="1303" t="s">
        <v>1744</v>
      </c>
      <c r="E100" s="1303"/>
      <c r="F100" s="1303"/>
      <c r="I100" s="490"/>
    </row>
    <row r="101" spans="1:9" ht="14.25">
      <c r="A101" s="484"/>
      <c r="B101" s="484"/>
      <c r="D101" s="1303"/>
      <c r="E101" s="1303"/>
      <c r="F101" s="1303"/>
      <c r="I101" s="490"/>
    </row>
    <row r="102" spans="1:9" ht="14.25">
      <c r="A102" s="484"/>
      <c r="B102" s="484"/>
      <c r="D102" s="445"/>
      <c r="E102" s="445"/>
      <c r="F102" s="445"/>
      <c r="I102" s="490"/>
    </row>
    <row r="103" spans="1:9" ht="14.45" customHeight="1">
      <c r="A103" s="484"/>
      <c r="B103" s="485" t="s">
        <v>307</v>
      </c>
      <c r="D103" s="1303" t="s">
        <v>1195</v>
      </c>
      <c r="E103" s="1303"/>
      <c r="F103" s="1303"/>
      <c r="I103" s="490"/>
    </row>
    <row r="104" spans="1:9" ht="14.25">
      <c r="A104" s="484"/>
      <c r="B104" s="484"/>
      <c r="D104" s="1303"/>
      <c r="E104" s="1303"/>
      <c r="F104" s="1303"/>
      <c r="I104" s="490"/>
    </row>
    <row r="105" spans="1:9" ht="14.25">
      <c r="A105" s="484"/>
      <c r="B105" s="484"/>
      <c r="D105" s="1303"/>
      <c r="E105" s="1303"/>
      <c r="F105" s="1303"/>
      <c r="I105" s="490"/>
    </row>
    <row r="106" spans="1:9" ht="14.25">
      <c r="A106" s="484"/>
      <c r="B106" s="484"/>
      <c r="D106" s="1303"/>
      <c r="E106" s="1303"/>
      <c r="F106" s="1303"/>
      <c r="I106" s="490"/>
    </row>
    <row r="107" spans="1:9" ht="14.25">
      <c r="A107" s="484"/>
      <c r="B107" s="484"/>
      <c r="D107" s="1303"/>
      <c r="E107" s="1303"/>
      <c r="F107" s="1303"/>
      <c r="I107" s="490"/>
    </row>
    <row r="108" spans="1:9" ht="14.25">
      <c r="A108" s="484"/>
      <c r="B108" s="484"/>
      <c r="D108" s="1303"/>
      <c r="E108" s="1303"/>
      <c r="F108" s="1303"/>
      <c r="I108" s="490"/>
    </row>
    <row r="109" spans="1:9" ht="14.25">
      <c r="A109" s="484"/>
      <c r="B109" s="484"/>
      <c r="D109" s="1303"/>
      <c r="E109" s="1303"/>
      <c r="F109" s="1303"/>
      <c r="I109" s="490"/>
    </row>
    <row r="110" spans="1:9" ht="14.25">
      <c r="A110" s="484"/>
      <c r="B110" s="484"/>
      <c r="D110" s="1303"/>
      <c r="E110" s="1303"/>
      <c r="F110" s="1303"/>
      <c r="I110" s="490"/>
    </row>
    <row r="111" spans="1:9" ht="14.25">
      <c r="A111" s="484"/>
      <c r="B111" s="484"/>
      <c r="D111" s="1303"/>
      <c r="E111" s="1303"/>
      <c r="F111" s="1303"/>
      <c r="I111" s="490"/>
    </row>
    <row r="112" spans="1:9" ht="14.25">
      <c r="A112" s="484"/>
      <c r="B112" s="484"/>
      <c r="D112" s="1303"/>
      <c r="E112" s="1303"/>
      <c r="F112" s="1303"/>
      <c r="I112" s="490"/>
    </row>
    <row r="113" spans="1:9" ht="14.25">
      <c r="A113" s="484"/>
      <c r="B113" s="484"/>
      <c r="D113" s="1303"/>
      <c r="E113" s="1303"/>
      <c r="F113" s="1303"/>
      <c r="I113" s="490"/>
    </row>
    <row r="114" spans="1:9" ht="14.25">
      <c r="A114" s="484"/>
      <c r="B114" s="484"/>
      <c r="D114" s="1303"/>
      <c r="E114" s="1303"/>
      <c r="F114" s="1303"/>
      <c r="I114" s="490"/>
    </row>
    <row r="115" spans="1:9" ht="14.25">
      <c r="A115" s="484"/>
      <c r="B115" s="484"/>
      <c r="D115" s="1303"/>
      <c r="E115" s="1303"/>
      <c r="F115" s="1303"/>
      <c r="I115" s="490"/>
    </row>
    <row r="116" spans="1:9" ht="14.25">
      <c r="A116" s="484"/>
      <c r="B116" s="484"/>
      <c r="D116" s="1303"/>
      <c r="E116" s="1303"/>
      <c r="F116" s="1303"/>
      <c r="I116" s="490"/>
    </row>
    <row r="117" spans="1:9" ht="14.25">
      <c r="A117" s="484"/>
      <c r="B117" s="484"/>
      <c r="D117" s="1303"/>
      <c r="E117" s="1303"/>
      <c r="F117" s="1303"/>
      <c r="I117" s="490"/>
    </row>
    <row r="118" spans="1:9" ht="14.25">
      <c r="A118" s="484"/>
      <c r="B118" s="484"/>
      <c r="D118" s="524"/>
      <c r="E118" s="524"/>
      <c r="F118" s="524"/>
      <c r="I118" s="490"/>
    </row>
    <row r="119" spans="1:9" ht="14.25" customHeight="1">
      <c r="A119" s="484"/>
      <c r="B119" s="485" t="s">
        <v>307</v>
      </c>
      <c r="D119" s="1325" t="s">
        <v>1104</v>
      </c>
      <c r="E119" s="1325"/>
      <c r="F119" s="1325"/>
      <c r="I119" s="490"/>
    </row>
    <row r="120" spans="1:9" ht="14.25">
      <c r="A120" s="484"/>
      <c r="B120" s="484"/>
      <c r="D120" s="1325"/>
      <c r="E120" s="1325"/>
      <c r="F120" s="1325"/>
      <c r="I120" s="490"/>
    </row>
    <row r="121" spans="1:9" ht="14.25">
      <c r="A121" s="484"/>
      <c r="B121" s="484"/>
      <c r="D121" s="1325"/>
      <c r="E121" s="1325"/>
      <c r="F121" s="1325"/>
      <c r="I121" s="490"/>
    </row>
    <row r="122" spans="1:9" ht="14.25">
      <c r="A122" s="484"/>
      <c r="B122" s="484"/>
      <c r="D122" s="1325"/>
      <c r="E122" s="1325"/>
      <c r="F122" s="1325"/>
      <c r="I122" s="490"/>
    </row>
    <row r="123" spans="1:9" ht="14.25">
      <c r="A123" s="484"/>
      <c r="B123" s="484"/>
      <c r="D123" s="1325"/>
      <c r="E123" s="1325"/>
      <c r="F123" s="1325"/>
      <c r="I123" s="490"/>
    </row>
    <row r="124" spans="1:9" ht="14.25">
      <c r="A124" s="484"/>
      <c r="B124" s="484"/>
      <c r="D124" s="1325"/>
      <c r="E124" s="1325"/>
      <c r="F124" s="1325"/>
      <c r="I124" s="490"/>
    </row>
    <row r="125" spans="1:9" ht="14.25">
      <c r="A125" s="484"/>
      <c r="B125" s="484"/>
      <c r="D125" s="1325"/>
      <c r="E125" s="1325"/>
      <c r="F125" s="1325"/>
      <c r="I125" s="490"/>
    </row>
    <row r="126" spans="1:9" ht="14.25">
      <c r="A126" s="484"/>
      <c r="B126" s="484"/>
      <c r="D126" s="1325"/>
      <c r="E126" s="1325"/>
      <c r="F126" s="1325"/>
      <c r="I126" s="490"/>
    </row>
    <row r="127" spans="1:9">
      <c r="C127" s="402"/>
      <c r="D127" s="525"/>
      <c r="E127" s="525"/>
      <c r="F127" s="525"/>
      <c r="I127" s="490"/>
    </row>
    <row r="128" spans="1:9" ht="14.25">
      <c r="A128" s="484"/>
      <c r="B128" s="485" t="s">
        <v>307</v>
      </c>
      <c r="C128" s="402"/>
      <c r="D128" s="1325" t="s">
        <v>2050</v>
      </c>
      <c r="E128" s="1325"/>
      <c r="F128" s="1325"/>
      <c r="I128" s="490"/>
    </row>
    <row r="129" spans="1:9" ht="14.25">
      <c r="A129" s="484"/>
      <c r="B129" s="484"/>
      <c r="C129" s="402"/>
      <c r="D129" s="1325"/>
      <c r="E129" s="1325"/>
      <c r="F129" s="1325"/>
      <c r="I129" s="490"/>
    </row>
    <row r="130" spans="1:9">
      <c r="I130" s="490"/>
    </row>
    <row r="131" spans="1:9" ht="14.25">
      <c r="A131" s="484"/>
      <c r="B131" s="485" t="s">
        <v>307</v>
      </c>
      <c r="D131" s="1303" t="s">
        <v>1105</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ht="14.25">
      <c r="A137" s="484"/>
      <c r="B137" s="485" t="s">
        <v>307</v>
      </c>
      <c r="D137" s="1303" t="s">
        <v>1106</v>
      </c>
      <c r="E137" s="1303"/>
      <c r="F137" s="1303"/>
      <c r="I137" s="490"/>
    </row>
    <row r="138" spans="1:9" s="417" customFormat="1" ht="13.7" customHeight="1">
      <c r="A138" s="488"/>
      <c r="B138" s="488"/>
      <c r="C138" s="488"/>
      <c r="D138" s="1303"/>
      <c r="E138" s="1303"/>
      <c r="F138" s="1303"/>
      <c r="I138" s="1155"/>
    </row>
    <row r="139" spans="1:9" ht="13.7" customHeight="1">
      <c r="D139" s="1303"/>
      <c r="E139" s="1303"/>
      <c r="F139" s="1303"/>
      <c r="I139" s="490"/>
    </row>
    <row r="140" spans="1:9" ht="13.7" customHeight="1">
      <c r="D140" s="1303"/>
      <c r="E140" s="1303"/>
      <c r="F140" s="1303"/>
      <c r="I140" s="490"/>
    </row>
    <row r="141" spans="1:9" ht="13.7" customHeight="1">
      <c r="D141" s="1303"/>
      <c r="E141" s="1303"/>
      <c r="F141" s="1303"/>
      <c r="I141" s="490"/>
    </row>
    <row r="142" spans="1:9" ht="13.7" customHeight="1">
      <c r="A142" s="489"/>
      <c r="B142" s="489"/>
      <c r="D142" s="1303"/>
      <c r="E142" s="1303"/>
      <c r="F142" s="1303"/>
      <c r="I142" s="490"/>
    </row>
    <row r="143" spans="1:9" ht="13.7" customHeight="1">
      <c r="D143" s="1303"/>
      <c r="E143" s="1303"/>
      <c r="F143" s="1303"/>
      <c r="I143" s="490"/>
    </row>
    <row r="144" spans="1:9" ht="13.7" customHeight="1">
      <c r="D144" s="1303"/>
      <c r="E144" s="1303"/>
      <c r="F144" s="1303"/>
      <c r="I144" s="490"/>
    </row>
    <row r="145" spans="2:9" ht="13.7" customHeight="1">
      <c r="D145" s="1303"/>
      <c r="E145" s="1303"/>
      <c r="F145" s="1303"/>
      <c r="I145" s="490"/>
    </row>
    <row r="146" spans="2:9" ht="13.7" customHeight="1">
      <c r="D146" s="1303"/>
      <c r="E146" s="1303"/>
      <c r="F146" s="1303"/>
      <c r="I146" s="490"/>
    </row>
    <row r="147" spans="2:9" ht="13.7" customHeight="1">
      <c r="D147" s="1303"/>
      <c r="E147" s="1303"/>
      <c r="F147" s="1303"/>
      <c r="I147" s="490"/>
    </row>
    <row r="148" spans="2:9" ht="13.7" customHeight="1">
      <c r="D148" s="1303"/>
      <c r="E148" s="1303"/>
      <c r="F148" s="1303"/>
      <c r="I148" s="490"/>
    </row>
    <row r="149" spans="2:9" ht="13.7" customHeight="1">
      <c r="D149" s="1303"/>
      <c r="E149" s="1303"/>
      <c r="F149" s="1303"/>
      <c r="I149" s="490"/>
    </row>
    <row r="150" spans="2:9" ht="13.7" customHeight="1">
      <c r="D150" s="476"/>
      <c r="E150" s="446"/>
      <c r="F150" s="446"/>
      <c r="I150" s="490"/>
    </row>
    <row r="151" spans="2:9" ht="13.7" customHeight="1">
      <c r="B151" s="485" t="s">
        <v>307</v>
      </c>
      <c r="D151" s="1303" t="s">
        <v>1178</v>
      </c>
      <c r="E151" s="1303"/>
      <c r="F151" s="1303"/>
      <c r="I151" s="490"/>
    </row>
    <row r="152" spans="2:9" ht="13.7" customHeight="1">
      <c r="D152" s="1303"/>
      <c r="E152" s="1303"/>
      <c r="F152" s="1303"/>
      <c r="I152" s="490"/>
    </row>
    <row r="153" spans="2:9" ht="13.7" customHeight="1">
      <c r="D153" s="1303"/>
      <c r="E153" s="1303"/>
      <c r="F153" s="1303"/>
      <c r="I153" s="490"/>
    </row>
    <row r="154" spans="2:9" ht="13.7" customHeight="1">
      <c r="D154" s="1303"/>
      <c r="E154" s="1303"/>
      <c r="F154" s="1303"/>
      <c r="I154" s="490"/>
    </row>
    <row r="155" spans="2:9" ht="13.7" customHeight="1">
      <c r="D155" s="1303"/>
      <c r="E155" s="1303"/>
      <c r="F155" s="1303"/>
      <c r="I155" s="490"/>
    </row>
    <row r="156" spans="2:9" ht="13.7" customHeight="1">
      <c r="D156" s="1303"/>
      <c r="E156" s="1303"/>
      <c r="F156" s="1303"/>
      <c r="I156" s="490"/>
    </row>
    <row r="157" spans="2:9" ht="13.7" customHeight="1">
      <c r="D157" s="1303"/>
      <c r="E157" s="1303"/>
      <c r="F157" s="1303"/>
      <c r="I157" s="490"/>
    </row>
    <row r="158" spans="2:9" ht="13.7" customHeight="1">
      <c r="D158" s="1303"/>
      <c r="E158" s="1303"/>
      <c r="F158" s="1303"/>
      <c r="I158" s="490"/>
    </row>
    <row r="159" spans="2:9" ht="13.7" customHeight="1">
      <c r="D159" s="1303"/>
      <c r="E159" s="1303"/>
      <c r="F159" s="1303"/>
      <c r="I159" s="490"/>
    </row>
    <row r="160" spans="2:9" ht="13.7" customHeight="1">
      <c r="D160" s="1303"/>
      <c r="E160" s="1303"/>
      <c r="F160" s="1303"/>
      <c r="I160" s="490"/>
    </row>
    <row r="161" spans="1:9" ht="13.7" customHeight="1">
      <c r="D161" s="1303"/>
      <c r="E161" s="1303"/>
      <c r="F161" s="1303"/>
      <c r="I161" s="490"/>
    </row>
    <row r="162" spans="1:9" ht="13.7" customHeight="1">
      <c r="D162" s="1303"/>
      <c r="E162" s="1303"/>
      <c r="F162" s="1303"/>
      <c r="I162" s="490"/>
    </row>
    <row r="163" spans="1:9" ht="13.7" customHeight="1">
      <c r="D163" s="1303"/>
      <c r="E163" s="1303"/>
      <c r="F163" s="1303"/>
      <c r="I163" s="490"/>
    </row>
    <row r="164" spans="1:9" ht="13.7" customHeight="1">
      <c r="D164" s="1303"/>
      <c r="E164" s="1303"/>
      <c r="F164" s="1303"/>
      <c r="I164" s="490"/>
    </row>
    <row r="165" spans="1:9" ht="13.7" customHeight="1">
      <c r="D165" s="1303"/>
      <c r="E165" s="1303"/>
      <c r="F165" s="1303"/>
      <c r="I165" s="490"/>
    </row>
    <row r="166" spans="1:9" ht="13.7" customHeight="1">
      <c r="D166" s="1303"/>
      <c r="E166" s="1303"/>
      <c r="F166" s="1303"/>
      <c r="I166" s="490"/>
    </row>
    <row r="167" spans="1:9" ht="13.7" customHeight="1">
      <c r="D167" s="1303"/>
      <c r="E167" s="1303"/>
      <c r="F167" s="1303"/>
      <c r="I167" s="490"/>
    </row>
    <row r="168" spans="1:9" ht="13.7" customHeight="1">
      <c r="D168" s="1303"/>
      <c r="E168" s="1303"/>
      <c r="F168" s="1303"/>
      <c r="I168" s="490"/>
    </row>
    <row r="169" spans="1:9" ht="13.7" customHeight="1">
      <c r="D169" s="1322" t="s">
        <v>2073</v>
      </c>
      <c r="E169" s="1322"/>
      <c r="F169" s="1322"/>
      <c r="G169" s="507"/>
      <c r="I169" s="490"/>
    </row>
    <row r="170" spans="1:9" ht="13.7" customHeight="1">
      <c r="D170" s="1320"/>
      <c r="E170" s="1320"/>
      <c r="F170" s="1320"/>
      <c r="G170" s="1320"/>
      <c r="I170" s="490"/>
    </row>
    <row r="171" spans="1:9" ht="14.45" customHeight="1">
      <c r="A171" s="489"/>
      <c r="B171" s="485" t="s">
        <v>307</v>
      </c>
      <c r="C171" s="476"/>
      <c r="D171" s="1274" t="s">
        <v>2213</v>
      </c>
      <c r="E171" s="1274"/>
      <c r="F171" s="1274"/>
      <c r="G171" s="476"/>
      <c r="I171" s="490"/>
    </row>
    <row r="172" spans="1:9" ht="14.45" customHeight="1">
      <c r="A172" s="489"/>
      <c r="B172" s="489"/>
      <c r="C172" s="476"/>
      <c r="D172" s="1274"/>
      <c r="E172" s="1274"/>
      <c r="F172" s="1274"/>
      <c r="G172" s="476"/>
      <c r="I172" s="490"/>
    </row>
    <row r="173" spans="1:9" ht="14.45" customHeight="1">
      <c r="A173" s="489"/>
      <c r="B173" s="489"/>
      <c r="C173" s="476"/>
      <c r="D173" s="1274"/>
      <c r="E173" s="1274"/>
      <c r="F173" s="1274"/>
      <c r="G173" s="476"/>
      <c r="I173" s="490"/>
    </row>
    <row r="174" spans="1:9" ht="14.45" customHeight="1">
      <c r="A174" s="489"/>
      <c r="B174" s="489"/>
      <c r="C174" s="476"/>
      <c r="D174" s="1274"/>
      <c r="E174" s="1274"/>
      <c r="F174" s="1274"/>
      <c r="G174" s="476"/>
      <c r="I174" s="490"/>
    </row>
    <row r="175" spans="1:9" ht="13.7" customHeight="1">
      <c r="A175" s="489"/>
      <c r="B175" s="489"/>
      <c r="C175" s="476"/>
      <c r="D175" s="1274"/>
      <c r="E175" s="1274"/>
      <c r="F175" s="1274"/>
      <c r="G175" s="476"/>
      <c r="I175" s="490"/>
    </row>
    <row r="176" spans="1:9" ht="13.7" customHeight="1">
      <c r="A176" s="489"/>
      <c r="B176" s="489"/>
      <c r="C176" s="476"/>
      <c r="D176" s="476"/>
      <c r="E176" s="476"/>
      <c r="F176" s="476"/>
      <c r="G176" s="476"/>
      <c r="I176" s="490"/>
    </row>
    <row r="177" spans="1:9" ht="13.7" customHeight="1">
      <c r="A177" s="489"/>
      <c r="B177" s="485" t="s">
        <v>307</v>
      </c>
      <c r="C177" s="476"/>
      <c r="D177" s="1274" t="s">
        <v>1107</v>
      </c>
      <c r="E177" s="1274"/>
      <c r="F177" s="1274"/>
      <c r="G177" s="476"/>
      <c r="I177" s="490"/>
    </row>
    <row r="178" spans="1:9" ht="13.7" customHeight="1">
      <c r="A178" s="489"/>
      <c r="B178" s="489"/>
      <c r="C178" s="476"/>
      <c r="D178" s="1274"/>
      <c r="E178" s="1274"/>
      <c r="F178" s="1274"/>
      <c r="G178" s="476"/>
      <c r="I178" s="490"/>
    </row>
    <row r="179" spans="1:9" ht="13.7" customHeight="1">
      <c r="A179" s="489"/>
      <c r="B179" s="489"/>
      <c r="C179" s="476"/>
      <c r="D179" s="1274"/>
      <c r="E179" s="1274"/>
      <c r="F179" s="1274"/>
      <c r="G179" s="476"/>
      <c r="I179" s="490"/>
    </row>
    <row r="180" spans="1:9" ht="13.7" customHeight="1">
      <c r="A180" s="489"/>
      <c r="B180" s="489"/>
      <c r="C180" s="476"/>
      <c r="D180" s="1274"/>
      <c r="E180" s="1274"/>
      <c r="F180" s="1274"/>
      <c r="G180" s="476"/>
      <c r="I180" s="490"/>
    </row>
    <row r="181" spans="1:9" ht="13.7" customHeight="1">
      <c r="D181" s="446"/>
      <c r="E181" s="446"/>
      <c r="F181" s="446"/>
      <c r="I181" s="490"/>
    </row>
    <row r="182" spans="1:9" ht="13.7" customHeight="1">
      <c r="B182" s="485" t="s">
        <v>307</v>
      </c>
      <c r="D182" s="1315" t="s">
        <v>2051</v>
      </c>
      <c r="E182" s="1315"/>
      <c r="F182" s="1315"/>
      <c r="I182" s="490"/>
    </row>
    <row r="183" spans="1:9" ht="13.7" customHeight="1">
      <c r="D183" s="1315"/>
      <c r="E183" s="1315"/>
      <c r="F183" s="1315"/>
      <c r="I183" s="490"/>
    </row>
    <row r="184" spans="1:9" ht="13.7" customHeight="1">
      <c r="D184" s="1315"/>
      <c r="E184" s="1315"/>
      <c r="F184" s="1315"/>
      <c r="I184" s="490"/>
    </row>
    <row r="185" spans="1:9" ht="13.7" customHeight="1">
      <c r="A185" s="490"/>
      <c r="B185" s="490"/>
      <c r="E185" s="446"/>
      <c r="F185" s="446"/>
      <c r="I185" s="490"/>
    </row>
    <row r="186" spans="1:9">
      <c r="A186" s="1310" t="s">
        <v>2052</v>
      </c>
      <c r="B186" s="1310"/>
      <c r="C186" s="1310"/>
      <c r="D186" s="1310"/>
      <c r="E186" s="1310"/>
      <c r="F186" s="1310"/>
      <c r="G186" s="1310"/>
      <c r="H186" s="1028"/>
      <c r="I186" s="1153"/>
    </row>
    <row r="187" spans="1:9" ht="12" customHeight="1">
      <c r="D187" s="446"/>
      <c r="E187" s="446"/>
      <c r="F187" s="446"/>
      <c r="I187" s="490"/>
    </row>
    <row r="188" spans="1:9">
      <c r="B188" s="1305" t="s">
        <v>447</v>
      </c>
      <c r="C188" s="1305"/>
      <c r="D188" s="1305"/>
      <c r="E188" s="1305"/>
      <c r="F188" s="1305"/>
      <c r="I188" s="490"/>
    </row>
    <row r="189" spans="1:9">
      <c r="B189" s="392" t="s">
        <v>1875</v>
      </c>
      <c r="C189" s="392"/>
      <c r="D189" s="392"/>
      <c r="E189" s="392"/>
      <c r="F189" s="392"/>
      <c r="I189" s="490"/>
    </row>
    <row r="190" spans="1:9" ht="12" customHeight="1">
      <c r="A190" s="482"/>
      <c r="B190" s="482"/>
      <c r="C190" s="482"/>
      <c r="I190" s="490"/>
    </row>
    <row r="191" spans="1:9">
      <c r="A191" s="1310" t="s">
        <v>1046</v>
      </c>
      <c r="B191" s="1310"/>
      <c r="C191" s="1310"/>
      <c r="D191" s="1310"/>
      <c r="E191" s="1310"/>
      <c r="F191" s="1310"/>
      <c r="G191" s="1310"/>
      <c r="H191" s="1028"/>
      <c r="I191" s="1153"/>
    </row>
    <row r="192" spans="1:9" ht="12" customHeight="1">
      <c r="A192" s="404"/>
      <c r="B192" s="404"/>
      <c r="E192" s="404"/>
      <c r="I192" s="490"/>
    </row>
    <row r="193" spans="1:9" ht="13.7" customHeight="1">
      <c r="A193" s="404"/>
      <c r="B193" s="404"/>
      <c r="D193" s="1319" t="s">
        <v>1747</v>
      </c>
      <c r="E193" s="1319"/>
      <c r="F193" s="1319"/>
      <c r="I193" s="490"/>
    </row>
    <row r="194" spans="1:9">
      <c r="A194" s="404"/>
      <c r="B194" s="404"/>
      <c r="D194" s="1319"/>
      <c r="E194" s="1319"/>
      <c r="F194" s="1319"/>
      <c r="I194" s="490"/>
    </row>
    <row r="195" spans="1:9">
      <c r="A195" s="404"/>
      <c r="B195" s="404"/>
      <c r="D195" s="1305" t="s">
        <v>1196</v>
      </c>
      <c r="E195" s="1305"/>
      <c r="F195" s="1305"/>
      <c r="I195" s="490"/>
    </row>
    <row r="196" spans="1:9">
      <c r="A196" s="404"/>
      <c r="B196" s="404"/>
      <c r="D196" s="392"/>
      <c r="E196" s="392"/>
      <c r="F196" s="392"/>
      <c r="I196" s="490"/>
    </row>
    <row r="197" spans="1:9">
      <c r="A197" s="404"/>
      <c r="B197" s="485" t="s">
        <v>307</v>
      </c>
      <c r="D197" s="1290" t="s">
        <v>1748</v>
      </c>
      <c r="E197" s="1290"/>
      <c r="F197" s="1290"/>
      <c r="I197" s="490"/>
    </row>
    <row r="198" spans="1:9">
      <c r="A198" s="404"/>
      <c r="B198" s="404"/>
      <c r="D198" s="1289" t="s">
        <v>1902</v>
      </c>
      <c r="E198" s="1289"/>
      <c r="F198" s="1289"/>
      <c r="I198" s="490"/>
    </row>
    <row r="199" spans="1:9">
      <c r="A199" s="404"/>
      <c r="B199" s="404"/>
      <c r="D199" s="96" t="s">
        <v>1749</v>
      </c>
      <c r="E199" s="1327" t="s">
        <v>1925</v>
      </c>
      <c r="F199" s="1327"/>
      <c r="I199" s="490"/>
    </row>
    <row r="200" spans="1:9">
      <c r="A200" s="404"/>
      <c r="B200" s="404"/>
      <c r="D200" s="3"/>
      <c r="E200" s="3"/>
      <c r="F200" s="3"/>
      <c r="I200" s="490"/>
    </row>
    <row r="201" spans="1:9">
      <c r="A201" s="404"/>
      <c r="B201" s="485" t="s">
        <v>307</v>
      </c>
      <c r="D201" s="1289" t="s">
        <v>1750</v>
      </c>
      <c r="E201" s="1289"/>
      <c r="F201" s="1289"/>
      <c r="I201" s="490"/>
    </row>
    <row r="202" spans="1:9">
      <c r="A202" s="404"/>
      <c r="B202" s="404"/>
      <c r="D202" s="1290" t="s">
        <v>1902</v>
      </c>
      <c r="E202" s="1290"/>
      <c r="F202" s="1290"/>
      <c r="I202" s="490"/>
    </row>
    <row r="203" spans="1:9">
      <c r="A203" s="404"/>
      <c r="B203" s="404"/>
      <c r="D203" s="57" t="s">
        <v>1751</v>
      </c>
      <c r="E203" s="1327" t="s">
        <v>1926</v>
      </c>
      <c r="F203" s="1327"/>
      <c r="I203" s="490"/>
    </row>
    <row r="204" spans="1:9">
      <c r="A204" s="404"/>
      <c r="B204" s="404"/>
      <c r="D204" s="3"/>
      <c r="E204" s="3"/>
      <c r="F204" s="3"/>
      <c r="I204" s="490"/>
    </row>
    <row r="205" spans="1:9">
      <c r="A205" s="404"/>
      <c r="B205" s="485" t="s">
        <v>307</v>
      </c>
      <c r="D205" s="1289" t="s">
        <v>1752</v>
      </c>
      <c r="E205" s="1289"/>
      <c r="F205" s="1289"/>
      <c r="I205" s="490"/>
    </row>
    <row r="206" spans="1:9">
      <c r="A206" s="404"/>
      <c r="B206" s="404"/>
      <c r="D206" s="1290" t="s">
        <v>1902</v>
      </c>
      <c r="E206" s="1290"/>
      <c r="F206" s="1290"/>
      <c r="I206" s="490"/>
    </row>
    <row r="207" spans="1:9">
      <c r="A207" s="404"/>
      <c r="B207" s="404"/>
      <c r="D207" s="57" t="s">
        <v>1749</v>
      </c>
      <c r="E207" s="1327" t="s">
        <v>1927</v>
      </c>
      <c r="F207" s="1327"/>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290" t="s">
        <v>1902</v>
      </c>
      <c r="E210" s="1290"/>
      <c r="F210" s="1290"/>
      <c r="I210" s="490"/>
    </row>
    <row r="211" spans="1:9">
      <c r="D211" s="385"/>
      <c r="E211" s="1327" t="s">
        <v>1928</v>
      </c>
      <c r="F211" s="1327"/>
      <c r="I211" s="490"/>
    </row>
    <row r="212" spans="1:9">
      <c r="D212" s="447"/>
      <c r="I212" s="490"/>
    </row>
    <row r="213" spans="1:9">
      <c r="B213" s="485" t="s">
        <v>307</v>
      </c>
      <c r="D213" s="1289" t="s">
        <v>1753</v>
      </c>
      <c r="E213" s="1289"/>
      <c r="F213" s="1289"/>
      <c r="I213" s="490"/>
    </row>
    <row r="214" spans="1:9">
      <c r="D214" s="1290" t="s">
        <v>1902</v>
      </c>
      <c r="E214" s="1290"/>
      <c r="F214" s="1290"/>
      <c r="I214" s="490"/>
    </row>
    <row r="215" spans="1:9">
      <c r="D215" s="57" t="s">
        <v>1749</v>
      </c>
      <c r="E215" s="1327" t="s">
        <v>1929</v>
      </c>
      <c r="F215" s="1327"/>
      <c r="I215" s="490"/>
    </row>
    <row r="216" spans="1:9">
      <c r="D216" s="451"/>
      <c r="E216" s="451"/>
      <c r="F216" s="451"/>
      <c r="I216" s="490"/>
    </row>
    <row r="217" spans="1:9" ht="14.25">
      <c r="A217" s="484"/>
      <c r="B217" s="485" t="s">
        <v>307</v>
      </c>
      <c r="D217" s="1303" t="s">
        <v>1217</v>
      </c>
      <c r="E217" s="1303"/>
      <c r="F217" s="1303"/>
      <c r="I217" s="490"/>
    </row>
    <row r="218" spans="1:9" ht="14.45" customHeight="1">
      <c r="A218" s="484"/>
      <c r="B218" s="402"/>
      <c r="D218" s="1303"/>
      <c r="E218" s="1303"/>
      <c r="F218" s="1303"/>
      <c r="I218" s="490"/>
    </row>
    <row r="219" spans="1:9" ht="14.25">
      <c r="A219" s="484"/>
      <c r="D219" s="1303"/>
      <c r="E219" s="1303"/>
      <c r="F219" s="1303"/>
      <c r="I219" s="490"/>
    </row>
    <row r="220" spans="1:9" ht="14.25">
      <c r="A220" s="484"/>
      <c r="D220" s="1303"/>
      <c r="E220" s="1303"/>
      <c r="F220" s="1303"/>
      <c r="I220" s="490"/>
    </row>
    <row r="221" spans="1:9">
      <c r="D221" s="451"/>
      <c r="E221" s="451"/>
      <c r="F221" s="451"/>
      <c r="I221" s="490"/>
    </row>
    <row r="222" spans="1:9">
      <c r="A222" s="1310" t="s">
        <v>1047</v>
      </c>
      <c r="B222" s="1310"/>
      <c r="C222" s="1310"/>
      <c r="D222" s="1310"/>
      <c r="E222" s="1310"/>
      <c r="F222" s="1310"/>
      <c r="G222" s="1310"/>
      <c r="H222" s="1028"/>
      <c r="I222" s="1153"/>
    </row>
    <row r="223" spans="1:9" ht="12" customHeight="1">
      <c r="D223" s="446"/>
      <c r="E223" s="446"/>
      <c r="F223" s="446"/>
      <c r="I223" s="490"/>
    </row>
    <row r="224" spans="1:9">
      <c r="C224" s="486"/>
      <c r="D224" s="1311" t="s">
        <v>208</v>
      </c>
      <c r="E224" s="1311"/>
      <c r="F224" s="1311"/>
      <c r="I224" s="490"/>
    </row>
    <row r="225" spans="1:9">
      <c r="A225" s="482"/>
      <c r="B225" s="482"/>
      <c r="C225" s="482"/>
      <c r="D225" s="1301" t="s">
        <v>1121</v>
      </c>
      <c r="E225" s="1301"/>
      <c r="F225" s="1301"/>
      <c r="I225" s="490"/>
    </row>
    <row r="226" spans="1:9" ht="12" customHeight="1">
      <c r="A226" s="490"/>
      <c r="B226" s="490"/>
      <c r="C226" s="490"/>
      <c r="I226" s="490"/>
    </row>
    <row r="227" spans="1:9" ht="13.7" customHeight="1">
      <c r="A227" s="490"/>
      <c r="C227" s="490"/>
      <c r="D227" s="1311" t="s">
        <v>547</v>
      </c>
      <c r="E227" s="1311"/>
      <c r="F227" s="1311"/>
      <c r="I227" s="490"/>
    </row>
    <row r="228" spans="1:9" ht="14.25">
      <c r="A228" s="484"/>
      <c r="B228" s="485" t="s">
        <v>307</v>
      </c>
      <c r="D228" s="1303" t="s">
        <v>1754</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ht="14.25">
      <c r="A231" s="484"/>
      <c r="B231" s="484"/>
      <c r="D231" s="1303"/>
      <c r="E231" s="1303"/>
      <c r="F231" s="1303"/>
      <c r="I231" s="490"/>
    </row>
    <row r="232" spans="1:9" ht="14.25">
      <c r="A232" s="484"/>
      <c r="B232" s="484"/>
      <c r="D232" s="445"/>
      <c r="E232" s="445"/>
      <c r="F232" s="445"/>
      <c r="I232" s="490"/>
    </row>
    <row r="233" spans="1:9" ht="14.25">
      <c r="A233" s="484"/>
      <c r="B233" s="485" t="s">
        <v>307</v>
      </c>
      <c r="D233" s="1303" t="s">
        <v>1755</v>
      </c>
      <c r="E233" s="1303"/>
      <c r="F233" s="1303"/>
      <c r="I233" s="490"/>
    </row>
    <row r="234" spans="1:9" ht="14.25">
      <c r="A234" s="484"/>
      <c r="B234" s="484"/>
      <c r="D234" s="1303"/>
      <c r="E234" s="1303"/>
      <c r="F234" s="1303"/>
      <c r="I234" s="490"/>
    </row>
    <row r="235" spans="1:9" ht="14.25">
      <c r="A235" s="484"/>
      <c r="B235" s="484"/>
      <c r="D235" s="1303"/>
      <c r="E235" s="1303"/>
      <c r="F235" s="1303"/>
      <c r="I235" s="490"/>
    </row>
    <row r="236" spans="1:9" ht="14.25">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ht="14.25">
      <c r="A239" s="484"/>
      <c r="B239" s="484"/>
      <c r="D239" s="1303" t="s">
        <v>1119</v>
      </c>
      <c r="E239" s="1303"/>
      <c r="F239" s="1303"/>
      <c r="I239" s="490"/>
    </row>
    <row r="240" spans="1:9" ht="14.25">
      <c r="A240" s="484"/>
      <c r="B240" s="484"/>
      <c r="D240" s="1303"/>
      <c r="E240" s="1303"/>
      <c r="F240" s="1303"/>
      <c r="I240" s="490"/>
    </row>
    <row r="241" spans="1:9" ht="14.25">
      <c r="A241" s="484"/>
      <c r="B241" s="484"/>
      <c r="D241" s="1303"/>
      <c r="E241" s="1303"/>
      <c r="F241" s="1303"/>
      <c r="I241" s="490"/>
    </row>
    <row r="242" spans="1:9" ht="14.25">
      <c r="A242" s="484"/>
      <c r="B242" s="484"/>
      <c r="D242" s="1303"/>
      <c r="E242" s="1303"/>
      <c r="F242" s="1303"/>
      <c r="I242" s="490"/>
    </row>
    <row r="243" spans="1:9" ht="14.25">
      <c r="A243" s="484"/>
      <c r="B243" s="484"/>
      <c r="D243" s="1303"/>
      <c r="E243" s="1303"/>
      <c r="F243" s="1303"/>
      <c r="I243" s="490"/>
    </row>
    <row r="244" spans="1:9" ht="14.25">
      <c r="A244" s="484"/>
      <c r="B244" s="484"/>
      <c r="D244" s="446"/>
      <c r="E244" s="446"/>
      <c r="F244" s="446"/>
      <c r="I244" s="490"/>
    </row>
    <row r="245" spans="1:9" ht="14.25">
      <c r="A245" s="484"/>
      <c r="B245" s="485" t="s">
        <v>307</v>
      </c>
      <c r="D245" s="1303" t="s">
        <v>2053</v>
      </c>
      <c r="E245" s="1303"/>
      <c r="F245" s="1303"/>
      <c r="I245" s="490"/>
    </row>
    <row r="246" spans="1:9" ht="14.25">
      <c r="A246" s="484"/>
      <c r="B246" s="484"/>
      <c r="D246" s="1303"/>
      <c r="E246" s="1303"/>
      <c r="F246" s="1303"/>
      <c r="I246" s="490"/>
    </row>
    <row r="247" spans="1:9" ht="14.25">
      <c r="A247" s="484"/>
      <c r="B247" s="484"/>
      <c r="D247" s="1303"/>
      <c r="E247" s="1303"/>
      <c r="F247" s="130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303" t="s">
        <v>2054</v>
      </c>
      <c r="E250" s="1303"/>
      <c r="F250" s="1303"/>
      <c r="I250" s="490"/>
    </row>
    <row r="251" spans="1:9" ht="14.25">
      <c r="A251" s="484"/>
      <c r="B251" s="484"/>
      <c r="D251" s="1303"/>
      <c r="E251" s="1303"/>
      <c r="F251" s="1303"/>
      <c r="I251" s="490"/>
    </row>
    <row r="252" spans="1:9" ht="14.25">
      <c r="A252" s="484"/>
      <c r="B252" s="484"/>
      <c r="D252" s="1303"/>
      <c r="E252" s="1303"/>
      <c r="F252" s="1303"/>
      <c r="I252" s="490"/>
    </row>
    <row r="253" spans="1:9" ht="14.25">
      <c r="A253" s="484"/>
      <c r="B253" s="484"/>
      <c r="D253" s="1303"/>
      <c r="E253" s="1303"/>
      <c r="F253" s="1303"/>
      <c r="I253" s="490"/>
    </row>
    <row r="254" spans="1:9" ht="14.25">
      <c r="A254" s="484"/>
      <c r="B254" s="484"/>
      <c r="D254" s="1303"/>
      <c r="E254" s="1303"/>
      <c r="F254" s="1303"/>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303" t="s">
        <v>1120</v>
      </c>
      <c r="E259" s="1303"/>
      <c r="F259" s="1303"/>
      <c r="I259" s="490"/>
    </row>
    <row r="260" spans="1:9" ht="14.25">
      <c r="A260" s="484"/>
      <c r="B260" s="484"/>
      <c r="D260" s="1303"/>
      <c r="E260" s="1303"/>
      <c r="F260" s="1303"/>
      <c r="I260" s="490"/>
    </row>
    <row r="261" spans="1:9">
      <c r="D261" s="491"/>
      <c r="I261" s="490"/>
    </row>
    <row r="262" spans="1:9">
      <c r="A262" s="1310" t="s">
        <v>1048</v>
      </c>
      <c r="B262" s="1310"/>
      <c r="C262" s="1310"/>
      <c r="D262" s="1310"/>
      <c r="E262" s="1310"/>
      <c r="F262" s="1310"/>
      <c r="G262" s="1310"/>
      <c r="H262" s="1028"/>
      <c r="I262" s="1153"/>
    </row>
    <row r="263" spans="1:9">
      <c r="D263" s="491"/>
      <c r="I263" s="490"/>
    </row>
    <row r="264" spans="1:9">
      <c r="C264" s="486"/>
      <c r="D264" s="1311" t="s">
        <v>1122</v>
      </c>
      <c r="E264" s="1311"/>
      <c r="F264" s="1311"/>
      <c r="I264" s="490"/>
    </row>
    <row r="265" spans="1:9">
      <c r="A265" s="482"/>
      <c r="B265" s="482"/>
      <c r="C265" s="482"/>
      <c r="D265" s="446"/>
      <c r="E265" s="446"/>
      <c r="F265" s="446"/>
      <c r="I265" s="490"/>
    </row>
    <row r="266" spans="1:9">
      <c r="A266" s="483"/>
      <c r="B266" s="483"/>
      <c r="C266" s="483"/>
      <c r="D266" s="1311" t="s">
        <v>269</v>
      </c>
      <c r="E266" s="1311"/>
      <c r="F266" s="1311"/>
      <c r="I266" s="490"/>
    </row>
    <row r="267" spans="1:9" ht="14.45" customHeight="1">
      <c r="A267" s="484"/>
      <c r="B267" s="485" t="s">
        <v>307</v>
      </c>
      <c r="D267" s="1303" t="s">
        <v>1197</v>
      </c>
      <c r="E267" s="1303"/>
      <c r="F267" s="1303"/>
      <c r="I267" s="490"/>
    </row>
    <row r="268" spans="1:9">
      <c r="D268" s="1303"/>
      <c r="E268" s="1303"/>
      <c r="F268" s="1303"/>
      <c r="I268" s="490"/>
    </row>
    <row r="269" spans="1:9">
      <c r="E269" s="1036" t="s">
        <v>1898</v>
      </c>
      <c r="I269" s="490"/>
    </row>
    <row r="270" spans="1:9">
      <c r="D270" s="446"/>
      <c r="E270" s="446"/>
      <c r="F270" s="446"/>
      <c r="I270" s="490"/>
    </row>
    <row r="271" spans="1:9" ht="14.45" customHeight="1">
      <c r="A271" s="484"/>
      <c r="B271" s="485" t="s">
        <v>307</v>
      </c>
      <c r="D271" s="1303" t="s">
        <v>2056</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ht="14.25">
      <c r="A278" s="484"/>
      <c r="B278" s="485" t="s">
        <v>307</v>
      </c>
      <c r="D278" s="1303" t="s">
        <v>1123</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1049</v>
      </c>
      <c r="B282" s="1310"/>
      <c r="C282" s="1310"/>
      <c r="D282" s="1310"/>
      <c r="E282" s="1310"/>
      <c r="F282" s="1310"/>
      <c r="G282" s="1310"/>
      <c r="H282" s="1028"/>
      <c r="I282" s="1153"/>
    </row>
    <row r="283" spans="1:9">
      <c r="D283" s="492"/>
      <c r="E283" s="446"/>
      <c r="F283" s="446"/>
      <c r="I283" s="490"/>
    </row>
    <row r="284" spans="1:9">
      <c r="C284" s="482"/>
      <c r="D284" s="1319" t="s">
        <v>1124</v>
      </c>
      <c r="E284" s="1319"/>
      <c r="F284" s="1319"/>
      <c r="I284" s="490"/>
    </row>
    <row r="285" spans="1:9">
      <c r="C285" s="482"/>
      <c r="D285" s="1319"/>
      <c r="E285" s="1319"/>
      <c r="F285" s="1319"/>
      <c r="I285" s="490"/>
    </row>
    <row r="286" spans="1:9">
      <c r="A286" s="483"/>
      <c r="B286" s="483"/>
      <c r="C286" s="483"/>
      <c r="D286" s="404"/>
      <c r="I286" s="490"/>
    </row>
    <row r="287" spans="1:9">
      <c r="C287" s="483"/>
      <c r="D287" s="1311" t="s">
        <v>209</v>
      </c>
      <c r="E287" s="1311"/>
      <c r="F287" s="1311"/>
      <c r="I287" s="490"/>
    </row>
    <row r="288" spans="1:9" ht="15.75" customHeight="1">
      <c r="A288" s="484"/>
      <c r="B288" s="484"/>
      <c r="D288" s="1328" t="s">
        <v>1125</v>
      </c>
      <c r="E288" s="1328"/>
      <c r="F288" s="1328"/>
      <c r="I288" s="490"/>
    </row>
    <row r="289" spans="1:9">
      <c r="E289" s="446"/>
      <c r="F289" s="446"/>
      <c r="I289" s="490"/>
    </row>
    <row r="290" spans="1:9" ht="14.25">
      <c r="A290" s="484"/>
      <c r="B290" s="485" t="s">
        <v>307</v>
      </c>
      <c r="D290" s="1303" t="s">
        <v>1126</v>
      </c>
      <c r="E290" s="1303"/>
      <c r="F290" s="1303"/>
      <c r="I290" s="490"/>
    </row>
    <row r="291" spans="1:9" ht="14.25">
      <c r="A291" s="484"/>
      <c r="B291" s="484"/>
      <c r="D291" s="1303"/>
      <c r="E291" s="1303"/>
      <c r="F291" s="1303"/>
      <c r="I291" s="490"/>
    </row>
    <row r="292" spans="1:9">
      <c r="D292" s="446"/>
      <c r="E292" s="446"/>
      <c r="F292" s="446"/>
      <c r="I292" s="490"/>
    </row>
    <row r="293" spans="1:9" ht="14.25">
      <c r="A293" s="484"/>
      <c r="B293" s="485" t="s">
        <v>307</v>
      </c>
      <c r="D293" s="1303" t="s">
        <v>1127</v>
      </c>
      <c r="E293" s="1303"/>
      <c r="F293" s="1303"/>
      <c r="I293" s="490"/>
    </row>
    <row r="294" spans="1:9" ht="14.25">
      <c r="A294" s="484"/>
      <c r="B294" s="484"/>
      <c r="D294" s="1303"/>
      <c r="E294" s="1303"/>
      <c r="F294" s="1303"/>
      <c r="I294" s="490"/>
    </row>
    <row r="295" spans="1:9" ht="14.25">
      <c r="A295" s="484"/>
      <c r="B295" s="484"/>
      <c r="D295" s="1303"/>
      <c r="E295" s="1303"/>
      <c r="F295" s="1303"/>
      <c r="I295" s="490"/>
    </row>
    <row r="296" spans="1:9">
      <c r="D296" s="446"/>
      <c r="E296" s="446"/>
      <c r="F296" s="446"/>
      <c r="I296" s="490"/>
    </row>
    <row r="297" spans="1:9" ht="14.25">
      <c r="A297" s="484"/>
      <c r="B297" s="485" t="s">
        <v>307</v>
      </c>
      <c r="D297" s="1303" t="s">
        <v>1128</v>
      </c>
      <c r="E297" s="1303"/>
      <c r="F297" s="1303"/>
      <c r="I297" s="490"/>
    </row>
    <row r="298" spans="1:9" ht="14.25">
      <c r="A298" s="484"/>
      <c r="B298" s="484"/>
      <c r="D298" s="1303"/>
      <c r="E298" s="1303"/>
      <c r="F298" s="1303"/>
      <c r="I298" s="490"/>
    </row>
    <row r="299" spans="1:9">
      <c r="A299" s="490"/>
      <c r="B299" s="490"/>
      <c r="E299" s="446"/>
      <c r="F299" s="446"/>
      <c r="I299" s="490"/>
    </row>
    <row r="300" spans="1:9">
      <c r="A300" s="1310" t="s">
        <v>1050</v>
      </c>
      <c r="B300" s="1310"/>
      <c r="C300" s="1310"/>
      <c r="D300" s="1310"/>
      <c r="E300" s="1310"/>
      <c r="F300" s="1310"/>
      <c r="G300" s="1310"/>
      <c r="H300" s="1028"/>
      <c r="I300" s="1153"/>
    </row>
    <row r="301" spans="1:9">
      <c r="A301" s="490"/>
      <c r="B301" s="490"/>
      <c r="D301" s="446"/>
      <c r="E301" s="446"/>
      <c r="F301" s="446"/>
      <c r="I301" s="490"/>
    </row>
    <row r="302" spans="1:9">
      <c r="C302" s="490"/>
      <c r="D302" s="1311" t="s">
        <v>683</v>
      </c>
      <c r="E302" s="1311"/>
      <c r="F302" s="1311"/>
      <c r="I302" s="490"/>
    </row>
    <row r="303" spans="1:9">
      <c r="C303" s="490"/>
      <c r="D303" s="1301" t="s">
        <v>1129</v>
      </c>
      <c r="E303" s="1301"/>
      <c r="F303" s="1301"/>
      <c r="I303" s="490"/>
    </row>
    <row r="304" spans="1:9">
      <c r="C304" s="490"/>
      <c r="D304" s="493"/>
      <c r="I304" s="490"/>
    </row>
    <row r="305" spans="1:9">
      <c r="B305" s="485" t="s">
        <v>307</v>
      </c>
      <c r="D305" s="1301" t="s">
        <v>1130</v>
      </c>
      <c r="E305" s="1301"/>
      <c r="F305" s="1301"/>
      <c r="I305" s="490"/>
    </row>
    <row r="306" spans="1:9" ht="14.25">
      <c r="A306" s="484"/>
      <c r="B306" s="484"/>
      <c r="D306" s="494"/>
      <c r="E306" s="495"/>
      <c r="F306" s="495"/>
      <c r="I306" s="490"/>
    </row>
    <row r="307" spans="1:9" ht="13.7" customHeight="1">
      <c r="B307" s="485" t="s">
        <v>307</v>
      </c>
      <c r="D307" s="1312" t="s">
        <v>1220</v>
      </c>
      <c r="E307" s="1312"/>
      <c r="F307" s="1312"/>
      <c r="I307" s="490"/>
    </row>
    <row r="308" spans="1:9" ht="14.25">
      <c r="A308" s="484"/>
      <c r="B308" s="484"/>
      <c r="D308" s="1312"/>
      <c r="E308" s="1312"/>
      <c r="F308" s="1312"/>
      <c r="I308" s="490"/>
    </row>
    <row r="309" spans="1:9" ht="14.25">
      <c r="A309" s="484"/>
      <c r="B309" s="484"/>
      <c r="D309" s="1312"/>
      <c r="E309" s="1312"/>
      <c r="F309" s="1312"/>
      <c r="I309" s="490"/>
    </row>
    <row r="310" spans="1:9" ht="14.25">
      <c r="A310" s="484"/>
      <c r="B310" s="484"/>
      <c r="D310" s="1312"/>
      <c r="E310" s="1312"/>
      <c r="F310" s="1312"/>
      <c r="I310" s="490"/>
    </row>
    <row r="311" spans="1:9" ht="14.25">
      <c r="A311" s="484"/>
      <c r="B311" s="484"/>
      <c r="D311" s="1312"/>
      <c r="E311" s="1312"/>
      <c r="F311" s="1312"/>
      <c r="I311" s="490"/>
    </row>
    <row r="312" spans="1:9" ht="14.25">
      <c r="A312" s="484"/>
      <c r="B312" s="484"/>
      <c r="D312" s="494"/>
      <c r="E312" s="495"/>
      <c r="F312" s="495"/>
      <c r="I312" s="490"/>
    </row>
    <row r="313" spans="1:9" ht="13.7" customHeight="1">
      <c r="B313" s="485" t="s">
        <v>307</v>
      </c>
      <c r="D313" s="1312" t="s">
        <v>1131</v>
      </c>
      <c r="E313" s="1312"/>
      <c r="F313" s="1312"/>
      <c r="I313" s="490"/>
    </row>
    <row r="314" spans="1:9">
      <c r="D314" s="1312"/>
      <c r="E314" s="1312"/>
      <c r="F314" s="1312"/>
      <c r="I314" s="490"/>
    </row>
    <row r="315" spans="1:9" ht="14.25">
      <c r="A315" s="484"/>
      <c r="B315" s="484"/>
      <c r="D315" s="494"/>
      <c r="E315" s="495"/>
      <c r="F315" s="495"/>
      <c r="I315" s="490"/>
    </row>
    <row r="316" spans="1:9">
      <c r="B316" s="485" t="s">
        <v>307</v>
      </c>
      <c r="D316" s="1301" t="s">
        <v>1132</v>
      </c>
      <c r="E316" s="1301"/>
      <c r="F316" s="1301"/>
      <c r="I316" s="490"/>
    </row>
    <row r="317" spans="1:9">
      <c r="E317" s="446"/>
      <c r="F317" s="446"/>
      <c r="I317" s="490"/>
    </row>
    <row r="318" spans="1:9" ht="14.25">
      <c r="A318" s="484"/>
      <c r="B318" s="485" t="s">
        <v>307</v>
      </c>
      <c r="D318" s="1303" t="s">
        <v>2245</v>
      </c>
      <c r="E318" s="1303"/>
      <c r="F318" s="1303"/>
      <c r="I318" s="490"/>
    </row>
    <row r="319" spans="1:9" ht="14.25">
      <c r="A319" s="484"/>
      <c r="B319" s="484"/>
      <c r="D319" s="1303"/>
      <c r="E319" s="1303"/>
      <c r="F319" s="1303"/>
      <c r="I319" s="490"/>
    </row>
    <row r="320" spans="1:9" ht="14.25">
      <c r="A320" s="484"/>
      <c r="B320" s="484"/>
      <c r="D320" s="1303"/>
      <c r="E320" s="1303"/>
      <c r="F320" s="1303"/>
      <c r="I320" s="490"/>
    </row>
    <row r="321" spans="1:9" ht="14.25">
      <c r="A321" s="484"/>
      <c r="B321" s="484"/>
      <c r="D321" s="1303"/>
      <c r="E321" s="1303"/>
      <c r="F321" s="1303"/>
      <c r="I321" s="490"/>
    </row>
    <row r="322" spans="1:9" ht="14.25">
      <c r="A322" s="484"/>
      <c r="B322" s="484"/>
      <c r="D322" s="1303"/>
      <c r="E322" s="1303"/>
      <c r="F322" s="1303"/>
      <c r="I322" s="490"/>
    </row>
    <row r="323" spans="1:9" ht="14.25">
      <c r="A323" s="484"/>
      <c r="B323" s="484"/>
      <c r="D323" s="1303"/>
      <c r="E323" s="1303"/>
      <c r="F323" s="1303"/>
      <c r="I323" s="490"/>
    </row>
    <row r="324" spans="1:9" ht="14.25">
      <c r="A324" s="484"/>
      <c r="B324" s="484"/>
      <c r="D324" s="1303"/>
      <c r="E324" s="1303"/>
      <c r="F324" s="1303"/>
      <c r="I324" s="490"/>
    </row>
    <row r="325" spans="1:9" ht="14.25">
      <c r="A325" s="484"/>
      <c r="B325" s="484"/>
      <c r="D325" s="1303"/>
      <c r="E325" s="1303"/>
      <c r="F325" s="1303"/>
      <c r="I325" s="490"/>
    </row>
    <row r="326" spans="1:9" ht="14.25">
      <c r="A326" s="484"/>
      <c r="B326" s="484"/>
      <c r="D326" s="1303"/>
      <c r="E326" s="1303"/>
      <c r="F326" s="1303"/>
      <c r="I326" s="490"/>
    </row>
    <row r="327" spans="1:9" ht="14.25">
      <c r="A327" s="484"/>
      <c r="B327" s="484"/>
      <c r="D327" s="1303"/>
      <c r="E327" s="1303"/>
      <c r="F327" s="1303"/>
      <c r="I327" s="490"/>
    </row>
    <row r="328" spans="1:9" ht="14.25">
      <c r="A328" s="484"/>
      <c r="B328" s="484"/>
      <c r="D328" s="1303"/>
      <c r="E328" s="1303"/>
      <c r="F328" s="1303"/>
      <c r="I328" s="490"/>
    </row>
    <row r="329" spans="1:9" ht="14.25">
      <c r="A329" s="484"/>
      <c r="B329" s="484"/>
      <c r="D329" s="1303"/>
      <c r="E329" s="1303"/>
      <c r="F329" s="1303"/>
      <c r="I329" s="490"/>
    </row>
    <row r="330" spans="1:9" ht="14.25">
      <c r="A330" s="484"/>
      <c r="B330" s="484"/>
      <c r="D330" s="1303"/>
      <c r="E330" s="1303"/>
      <c r="F330" s="1303"/>
      <c r="I330" s="490"/>
    </row>
    <row r="331" spans="1:9" ht="14.25">
      <c r="A331" s="484"/>
      <c r="B331" s="484"/>
      <c r="D331" s="1303"/>
      <c r="E331" s="1303"/>
      <c r="F331" s="1303"/>
      <c r="I331" s="490"/>
    </row>
    <row r="332" spans="1:9" ht="14.25">
      <c r="A332" s="484"/>
      <c r="B332" s="484"/>
      <c r="D332" s="1303"/>
      <c r="E332" s="1303"/>
      <c r="F332" s="1303"/>
      <c r="I332" s="490"/>
    </row>
    <row r="333" spans="1:9">
      <c r="D333" s="446"/>
      <c r="E333" s="446"/>
      <c r="F333" s="446"/>
      <c r="I333" s="490"/>
    </row>
    <row r="334" spans="1:9" ht="14.25">
      <c r="A334" s="484"/>
      <c r="B334" s="485" t="s">
        <v>307</v>
      </c>
      <c r="D334" s="1303" t="s">
        <v>1133</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307</v>
      </c>
      <c r="D344" s="1303" t="s">
        <v>1903</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1" t="s">
        <v>980</v>
      </c>
      <c r="E351" s="1331"/>
      <c r="F351" s="1331"/>
      <c r="G351" s="1027"/>
      <c r="H351" s="1027"/>
      <c r="I351" s="1156"/>
    </row>
    <row r="352" spans="1:9" ht="13.5" thickTop="1">
      <c r="D352" s="1330" t="s">
        <v>2246</v>
      </c>
      <c r="E352" s="1330"/>
      <c r="F352" s="1330"/>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01" t="s">
        <v>1901</v>
      </c>
      <c r="E355" s="1301"/>
      <c r="F355" s="1301"/>
      <c r="I355" s="490"/>
    </row>
    <row r="356" spans="1:9" ht="12.75" customHeight="1">
      <c r="D356" s="1037"/>
      <c r="E356" s="96" t="s">
        <v>1900</v>
      </c>
      <c r="F356" s="1037"/>
      <c r="I356" s="490"/>
    </row>
    <row r="357" spans="1:9">
      <c r="D357" s="1303" t="s">
        <v>1240</v>
      </c>
      <c r="E357" s="1303"/>
      <c r="F357" s="1303"/>
      <c r="I357" s="490"/>
    </row>
    <row r="358" spans="1:9">
      <c r="D358" s="1303"/>
      <c r="E358" s="1303"/>
      <c r="F358" s="1303"/>
      <c r="I358" s="490"/>
    </row>
    <row r="359" spans="1:9">
      <c r="D359" s="1303"/>
      <c r="E359" s="1303"/>
      <c r="F359" s="1303"/>
      <c r="I359" s="490"/>
    </row>
    <row r="360" spans="1:9" ht="14.25">
      <c r="A360" s="484"/>
      <c r="B360" s="485" t="s">
        <v>307</v>
      </c>
      <c r="C360" s="476"/>
      <c r="D360" s="1320" t="s">
        <v>2057</v>
      </c>
      <c r="E360" s="1320"/>
      <c r="F360" s="1320"/>
      <c r="I360" s="480"/>
    </row>
    <row r="361" spans="1:9">
      <c r="A361" s="476"/>
      <c r="B361" s="476"/>
      <c r="C361" s="476"/>
      <c r="D361" s="447"/>
      <c r="E361" s="447"/>
      <c r="F361" s="446"/>
      <c r="I361" s="490"/>
    </row>
    <row r="362" spans="1:9">
      <c r="A362" s="476"/>
      <c r="B362" s="485" t="s">
        <v>307</v>
      </c>
      <c r="C362" s="476"/>
      <c r="D362" s="1274" t="s">
        <v>2058</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4" customHeight="1">
      <c r="A375" s="476"/>
      <c r="B375" s="485" t="s">
        <v>307</v>
      </c>
      <c r="C375" s="476"/>
      <c r="D375" s="1282" t="s">
        <v>1222</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4" t="s">
        <v>1134</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1135</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 customHeight="1">
      <c r="A401" s="476"/>
      <c r="B401" s="476"/>
      <c r="C401" s="476"/>
      <c r="D401" s="1274" t="s">
        <v>1136</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307</v>
      </c>
      <c r="C420" s="476"/>
      <c r="D420" s="1274" t="s">
        <v>1137</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45" customHeight="1">
      <c r="A423" s="484"/>
      <c r="B423" s="485" t="s">
        <v>307</v>
      </c>
      <c r="D423" s="1274" t="s">
        <v>1882</v>
      </c>
      <c r="E423" s="1274"/>
      <c r="F423" s="1274"/>
      <c r="I423" s="490"/>
    </row>
    <row r="424" spans="1:9" ht="14.45" customHeight="1">
      <c r="A424" s="484"/>
      <c r="D424" s="1274"/>
      <c r="E424" s="1274"/>
      <c r="F424" s="1274"/>
      <c r="I424" s="490"/>
    </row>
    <row r="425" spans="1:9" ht="14.45" customHeight="1">
      <c r="A425" s="484"/>
      <c r="D425" s="1274"/>
      <c r="E425" s="1274"/>
      <c r="F425" s="1274"/>
      <c r="I425" s="490"/>
    </row>
    <row r="426" spans="1:9" ht="14.45" customHeight="1">
      <c r="A426" s="484"/>
      <c r="D426" s="1274"/>
      <c r="E426" s="1274"/>
      <c r="F426" s="1274"/>
      <c r="I426" s="490"/>
    </row>
    <row r="427" spans="1:9" ht="14.45" customHeight="1">
      <c r="A427" s="484"/>
      <c r="D427" s="1274"/>
      <c r="E427" s="1274"/>
      <c r="F427" s="1274"/>
      <c r="I427" s="490"/>
    </row>
    <row r="428" spans="1:9" ht="14.45" customHeight="1">
      <c r="A428" s="484"/>
      <c r="D428" s="385"/>
      <c r="E428" s="385"/>
      <c r="F428" s="385"/>
      <c r="I428" s="490"/>
    </row>
    <row r="429" spans="1:9" ht="13.7" customHeight="1">
      <c r="A429" s="484"/>
      <c r="B429" s="485" t="s">
        <v>307</v>
      </c>
      <c r="C429" s="476"/>
      <c r="D429" s="1274" t="s">
        <v>1241</v>
      </c>
      <c r="E429" s="1274"/>
      <c r="F429" s="1274"/>
      <c r="I429" s="490"/>
    </row>
    <row r="430" spans="1:9" ht="14.25">
      <c r="A430" s="497"/>
      <c r="B430" s="497"/>
      <c r="C430" s="476"/>
      <c r="D430" s="1274"/>
      <c r="E430" s="1274"/>
      <c r="F430" s="1274"/>
      <c r="I430" s="490"/>
    </row>
    <row r="431" spans="1:9" ht="14.25">
      <c r="A431" s="497"/>
      <c r="B431" s="497"/>
      <c r="C431" s="476"/>
      <c r="D431" s="1274"/>
      <c r="E431" s="1274"/>
      <c r="F431" s="1274"/>
      <c r="I431" s="490"/>
    </row>
    <row r="432" spans="1:9" ht="14.25">
      <c r="A432" s="497"/>
      <c r="B432" s="497"/>
      <c r="C432" s="476"/>
      <c r="D432" s="1274"/>
      <c r="E432" s="1274"/>
      <c r="F432" s="1274"/>
      <c r="I432" s="490"/>
    </row>
    <row r="433" spans="1:9" ht="15.75" customHeight="1">
      <c r="A433" s="497"/>
      <c r="B433" s="497"/>
      <c r="C433" s="476"/>
      <c r="D433" s="1332" t="s">
        <v>2074</v>
      </c>
      <c r="E433" s="1274"/>
      <c r="F433" s="1274"/>
      <c r="I433" s="490"/>
    </row>
    <row r="434" spans="1:9">
      <c r="D434" s="446"/>
      <c r="E434" s="446"/>
      <c r="F434" s="446"/>
      <c r="I434" s="490"/>
    </row>
    <row r="435" spans="1:9" ht="14.25">
      <c r="A435" s="484"/>
      <c r="B435" s="485" t="s">
        <v>307</v>
      </c>
      <c r="C435" s="487"/>
      <c r="D435" s="1303" t="s">
        <v>2059</v>
      </c>
      <c r="E435" s="1303"/>
      <c r="F435" s="1303"/>
      <c r="I435" s="490"/>
    </row>
    <row r="436" spans="1:9" ht="14.25">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00000000000003" customHeight="1">
      <c r="D465" s="1303"/>
      <c r="E465" s="1303"/>
      <c r="F465" s="1303"/>
      <c r="I465" s="490"/>
    </row>
    <row r="466" spans="1:9">
      <c r="D466" s="446"/>
      <c r="E466" s="446"/>
      <c r="F466" s="446"/>
      <c r="I466" s="490"/>
    </row>
    <row r="467" spans="1:9" ht="14.25">
      <c r="A467" s="484"/>
      <c r="B467" s="485" t="s">
        <v>307</v>
      </c>
      <c r="C467" s="487"/>
      <c r="D467" s="1303" t="s">
        <v>1138</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ht="14.25">
      <c r="B471" s="485" t="s">
        <v>307</v>
      </c>
      <c r="C471" s="484"/>
      <c r="D471" s="1303" t="s">
        <v>1198</v>
      </c>
      <c r="E471" s="1303"/>
      <c r="F471" s="1303"/>
      <c r="I471" s="490"/>
    </row>
    <row r="472" spans="1:9">
      <c r="D472" s="1303"/>
      <c r="E472" s="1303"/>
      <c r="F472" s="1303"/>
      <c r="I472" s="490"/>
    </row>
    <row r="473" spans="1:9">
      <c r="D473" s="446"/>
      <c r="E473" s="446"/>
      <c r="F473" s="446"/>
      <c r="I473" s="490"/>
    </row>
    <row r="474" spans="1:9" ht="14.25">
      <c r="B474" s="485" t="s">
        <v>307</v>
      </c>
      <c r="C474" s="484"/>
      <c r="D474" s="1303" t="s">
        <v>1139</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307</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307</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307</v>
      </c>
      <c r="C486" s="402"/>
      <c r="D486" s="1303"/>
      <c r="E486" s="1303"/>
      <c r="F486" s="1303"/>
      <c r="I486" s="490"/>
    </row>
    <row r="487" spans="1:9">
      <c r="A487" s="402"/>
      <c r="C487" s="402"/>
      <c r="D487" s="1303"/>
      <c r="E487" s="1303"/>
      <c r="F487" s="1303"/>
      <c r="I487" s="490"/>
    </row>
    <row r="488" spans="1:9">
      <c r="A488" s="402"/>
      <c r="B488" s="485" t="s">
        <v>307</v>
      </c>
      <c r="C488" s="402"/>
      <c r="D488" s="1303" t="s">
        <v>1140</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307</v>
      </c>
      <c r="D494" s="1301" t="s">
        <v>1141</v>
      </c>
      <c r="E494" s="1301"/>
      <c r="F494" s="1301"/>
      <c r="I494" s="490"/>
    </row>
    <row r="495" spans="1:9">
      <c r="A495" s="446"/>
      <c r="B495" s="446"/>
      <c r="I495" s="490"/>
    </row>
    <row r="496" spans="1:9">
      <c r="A496" s="1310" t="s">
        <v>1051</v>
      </c>
      <c r="B496" s="1310"/>
      <c r="C496" s="1310"/>
      <c r="D496" s="1310"/>
      <c r="E496" s="1310"/>
      <c r="F496" s="1310"/>
      <c r="G496" s="1310"/>
      <c r="H496" s="1028"/>
      <c r="I496" s="1153"/>
    </row>
    <row r="497" spans="1:9">
      <c r="A497" s="446"/>
      <c r="B497" s="446"/>
      <c r="I497" s="490"/>
    </row>
    <row r="498" spans="1:9">
      <c r="D498" s="1329" t="s">
        <v>884</v>
      </c>
      <c r="E498" s="1329"/>
      <c r="F498" s="1329"/>
      <c r="I498" s="490"/>
    </row>
    <row r="499" spans="1:9" ht="14.25">
      <c r="A499" s="484"/>
      <c r="B499" s="484"/>
      <c r="D499" s="1320" t="s">
        <v>1142</v>
      </c>
      <c r="E499" s="1320"/>
      <c r="F499" s="1320"/>
      <c r="I499" s="490"/>
    </row>
    <row r="500" spans="1:9" ht="14.25">
      <c r="A500" s="484"/>
      <c r="B500" s="484"/>
      <c r="D500" s="447"/>
      <c r="I500" s="490"/>
    </row>
    <row r="501" spans="1:9" ht="14.25">
      <c r="A501" s="484"/>
      <c r="B501" s="485" t="s">
        <v>307</v>
      </c>
      <c r="D501" s="1274" t="s">
        <v>1143</v>
      </c>
      <c r="E501" s="1274"/>
      <c r="F501" s="1274"/>
      <c r="I501" s="490"/>
    </row>
    <row r="502" spans="1:9" ht="14.25">
      <c r="A502" s="484"/>
      <c r="B502" s="484"/>
      <c r="D502" s="1274"/>
      <c r="E502" s="1274"/>
      <c r="F502" s="1274"/>
      <c r="I502" s="490"/>
    </row>
    <row r="503" spans="1:9" ht="14.25">
      <c r="A503" s="484"/>
      <c r="B503" s="484"/>
      <c r="D503" s="446"/>
      <c r="I503" s="490"/>
    </row>
    <row r="504" spans="1:9" ht="12.75" customHeight="1">
      <c r="B504" s="485" t="s">
        <v>307</v>
      </c>
      <c r="D504" s="1315" t="s">
        <v>1274</v>
      </c>
      <c r="E504" s="1315"/>
      <c r="F504" s="1315"/>
      <c r="I504" s="490"/>
    </row>
    <row r="505" spans="1:9" ht="14.25">
      <c r="A505" s="484"/>
      <c r="D505" s="1315"/>
      <c r="E505" s="1315"/>
      <c r="F505" s="1315"/>
      <c r="I505" s="490"/>
    </row>
    <row r="506" spans="1:9" ht="14.25">
      <c r="A506" s="484"/>
      <c r="B506" s="484"/>
      <c r="D506" s="1315"/>
      <c r="E506" s="1315"/>
      <c r="F506" s="1315"/>
      <c r="I506" s="490"/>
    </row>
    <row r="507" spans="1:9" ht="14.25">
      <c r="A507" s="484"/>
      <c r="B507" s="484"/>
      <c r="D507" s="1315"/>
      <c r="E507" s="1315"/>
      <c r="F507" s="1315"/>
      <c r="I507" s="490"/>
    </row>
    <row r="508" spans="1:9" ht="14.25">
      <c r="A508" s="484"/>
      <c r="D508" s="520"/>
      <c r="E508" s="520"/>
      <c r="F508" s="520"/>
      <c r="I508" s="490"/>
    </row>
    <row r="509" spans="1:9" ht="14.25">
      <c r="A509" s="484"/>
      <c r="B509" s="485" t="s">
        <v>307</v>
      </c>
      <c r="D509" s="1301" t="s">
        <v>1144</v>
      </c>
      <c r="E509" s="1301"/>
      <c r="F509" s="1301"/>
      <c r="I509" s="490"/>
    </row>
    <row r="510" spans="1:9" ht="14.25">
      <c r="A510" s="484"/>
      <c r="B510" s="484"/>
      <c r="D510" s="446"/>
      <c r="I510" s="490"/>
    </row>
    <row r="511" spans="1:9" ht="14.25">
      <c r="A511" s="484"/>
      <c r="B511" s="485" t="s">
        <v>307</v>
      </c>
      <c r="D511" s="1303" t="s">
        <v>1145</v>
      </c>
      <c r="E511" s="1303"/>
      <c r="F511" s="1303"/>
      <c r="I511" s="490"/>
    </row>
    <row r="512" spans="1:9" ht="14.25">
      <c r="A512" s="484"/>
      <c r="D512" s="1303"/>
      <c r="E512" s="1303"/>
      <c r="F512" s="1303"/>
      <c r="I512" s="490"/>
    </row>
    <row r="513" spans="1:9">
      <c r="A513" s="490"/>
      <c r="B513" s="490"/>
      <c r="D513" s="447"/>
      <c r="I513" s="490"/>
    </row>
    <row r="514" spans="1:9">
      <c r="A514" s="490"/>
      <c r="B514" s="485" t="s">
        <v>307</v>
      </c>
      <c r="D514" s="1301" t="s">
        <v>1146</v>
      </c>
      <c r="E514" s="1301"/>
      <c r="F514" s="1301"/>
      <c r="I514" s="490"/>
    </row>
    <row r="515" spans="1:9">
      <c r="D515" s="446"/>
      <c r="E515" s="446"/>
      <c r="F515" s="446"/>
      <c r="I515" s="490"/>
    </row>
    <row r="516" spans="1:9">
      <c r="B516" s="485" t="s">
        <v>307</v>
      </c>
      <c r="D516" s="1303" t="s">
        <v>2280</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ht="14.25">
      <c r="A520" s="484"/>
      <c r="B520" s="484"/>
      <c r="D520" s="446"/>
      <c r="I520" s="490"/>
    </row>
    <row r="521" spans="1:9">
      <c r="A521" s="1310" t="s">
        <v>1052</v>
      </c>
      <c r="B521" s="1310"/>
      <c r="C521" s="1310"/>
      <c r="D521" s="1310"/>
      <c r="E521" s="1310"/>
      <c r="F521" s="1310"/>
      <c r="G521" s="1310"/>
      <c r="H521" s="1028"/>
      <c r="I521" s="1153"/>
    </row>
    <row r="522" spans="1:9" ht="12" customHeight="1">
      <c r="A522" s="484"/>
      <c r="B522" s="484"/>
      <c r="D522" s="446"/>
      <c r="I522" s="490"/>
    </row>
    <row r="523" spans="1:9">
      <c r="C523" s="482"/>
      <c r="D523" s="1311" t="s">
        <v>794</v>
      </c>
      <c r="E523" s="1311"/>
      <c r="F523" s="131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4" t="s">
        <v>2060</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15" customHeight="1">
      <c r="A536" s="483"/>
      <c r="B536" s="485" t="s">
        <v>307</v>
      </c>
      <c r="C536" s="483"/>
      <c r="D536" s="1303" t="s">
        <v>2062</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1053</v>
      </c>
      <c r="B539" s="1310"/>
      <c r="C539" s="1310"/>
      <c r="D539" s="1310"/>
      <c r="E539" s="1310"/>
      <c r="F539" s="1310"/>
      <c r="G539" s="1310"/>
      <c r="H539" s="1028"/>
      <c r="I539" s="1153"/>
    </row>
    <row r="540" spans="1:9">
      <c r="A540" s="446"/>
      <c r="B540" s="446"/>
      <c r="C540" s="487"/>
      <c r="F540" s="448"/>
      <c r="I540" s="490"/>
    </row>
    <row r="541" spans="1:9">
      <c r="B541" s="1305" t="s">
        <v>447</v>
      </c>
      <c r="C541" s="1305"/>
      <c r="D541" s="1305"/>
      <c r="E541" s="1305"/>
      <c r="F541" s="1305"/>
      <c r="I541" s="490"/>
    </row>
    <row r="542" spans="1:9">
      <c r="A542" s="446"/>
      <c r="B542" s="446"/>
      <c r="C542" s="487"/>
      <c r="D542" s="446"/>
      <c r="F542" s="446"/>
      <c r="I542" s="490"/>
    </row>
    <row r="543" spans="1:9">
      <c r="A543" s="1302" t="s">
        <v>1054</v>
      </c>
      <c r="B543" s="1302"/>
      <c r="C543" s="1302"/>
      <c r="D543" s="1302"/>
      <c r="E543" s="1302"/>
      <c r="F543" s="1302"/>
      <c r="G543" s="1302"/>
      <c r="H543" s="1028"/>
      <c r="I543" s="1153"/>
    </row>
    <row r="544" spans="1:9">
      <c r="A544" s="446"/>
      <c r="B544" s="446"/>
      <c r="C544" s="487"/>
      <c r="D544" s="446"/>
      <c r="F544" s="446"/>
      <c r="I544" s="490"/>
    </row>
    <row r="545" spans="1:9">
      <c r="C545" s="487"/>
      <c r="D545" s="1311" t="s">
        <v>684</v>
      </c>
      <c r="E545" s="1311"/>
      <c r="F545" s="1311"/>
      <c r="I545" s="490"/>
    </row>
    <row r="546" spans="1:9">
      <c r="C546" s="487"/>
      <c r="D546" s="1301" t="s">
        <v>1082</v>
      </c>
      <c r="E546" s="1301"/>
      <c r="F546" s="1301"/>
      <c r="I546" s="490"/>
    </row>
    <row r="547" spans="1:9">
      <c r="C547" s="487"/>
      <c r="D547" s="446"/>
      <c r="E547" s="446"/>
      <c r="F547" s="446"/>
      <c r="I547" s="490"/>
    </row>
    <row r="548" spans="1:9" ht="13.7" customHeight="1">
      <c r="A548" s="484"/>
      <c r="B548" s="485" t="s">
        <v>307</v>
      </c>
      <c r="C548" s="487"/>
      <c r="D548" s="1301" t="s">
        <v>885</v>
      </c>
      <c r="E548" s="1301"/>
      <c r="F548" s="1301"/>
      <c r="I548" s="490"/>
    </row>
    <row r="549" spans="1:9" ht="13.7" customHeight="1">
      <c r="A549" s="487"/>
      <c r="B549" s="487"/>
      <c r="C549" s="487"/>
      <c r="D549" s="446"/>
      <c r="I549" s="490"/>
    </row>
    <row r="550" spans="1:9" ht="14.25">
      <c r="A550" s="484"/>
      <c r="B550" s="485" t="s">
        <v>307</v>
      </c>
      <c r="C550" s="487"/>
      <c r="D550" s="1303" t="s">
        <v>1083</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ht="14.25">
      <c r="A553" s="484"/>
      <c r="B553" s="485" t="s">
        <v>307</v>
      </c>
      <c r="C553" s="487"/>
      <c r="D553" s="1303" t="s">
        <v>1084</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ht="14.25">
      <c r="A556" s="484"/>
      <c r="B556" s="485" t="s">
        <v>307</v>
      </c>
      <c r="C556" s="487"/>
      <c r="D556" s="1303" t="s">
        <v>1085</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ht="14.25">
      <c r="A559" s="484"/>
      <c r="B559" s="485" t="s">
        <v>307</v>
      </c>
      <c r="C559" s="487"/>
      <c r="D559" s="1303" t="s">
        <v>1086</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ht="14.25">
      <c r="A563" s="484"/>
      <c r="B563" s="485" t="s">
        <v>307</v>
      </c>
      <c r="C563" s="487"/>
      <c r="D563" s="1303" t="s">
        <v>2247</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ht="14.25">
      <c r="A566" s="484"/>
      <c r="B566" s="485" t="s">
        <v>307</v>
      </c>
      <c r="C566" s="487"/>
      <c r="D566" s="1303" t="s">
        <v>1087</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ht="14.25">
      <c r="A569" s="484"/>
      <c r="B569" s="485" t="s">
        <v>307</v>
      </c>
      <c r="C569" s="487"/>
      <c r="D569" s="1301" t="s">
        <v>1088</v>
      </c>
      <c r="E569" s="1301"/>
      <c r="F569" s="1301"/>
      <c r="I569" s="490"/>
    </row>
    <row r="570" spans="1:9">
      <c r="A570" s="490"/>
      <c r="B570" s="490"/>
      <c r="C570" s="487"/>
      <c r="D570" s="1301" t="s">
        <v>1907</v>
      </c>
      <c r="E570" s="1301"/>
      <c r="F570" s="1301"/>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301" t="s">
        <v>1089</v>
      </c>
      <c r="E573" s="1301"/>
      <c r="F573" s="1301"/>
      <c r="I573" s="490"/>
    </row>
    <row r="574" spans="1:9">
      <c r="C574" s="487"/>
      <c r="D574" s="1303" t="s">
        <v>1090</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ht="14.25">
      <c r="A578" s="484"/>
      <c r="B578" s="485" t="s">
        <v>307</v>
      </c>
      <c r="C578" s="487"/>
      <c r="D578" s="1303" t="s">
        <v>2063</v>
      </c>
      <c r="E578" s="1303"/>
      <c r="F578" s="1303"/>
      <c r="I578" s="490"/>
    </row>
    <row r="579" spans="1:9" ht="14.25">
      <c r="A579" s="484"/>
      <c r="B579" s="484"/>
      <c r="C579" s="487"/>
      <c r="D579" s="1303"/>
      <c r="E579" s="1303"/>
      <c r="F579" s="1303"/>
      <c r="I579" s="490"/>
    </row>
    <row r="580" spans="1:9" ht="14.25">
      <c r="A580" s="484"/>
      <c r="B580" s="484"/>
      <c r="C580" s="487"/>
      <c r="D580" s="1303"/>
      <c r="E580" s="1303"/>
      <c r="F580" s="1303"/>
      <c r="I580" s="490"/>
    </row>
    <row r="581" spans="1:9" ht="14.25">
      <c r="A581" s="484"/>
      <c r="B581" s="484"/>
      <c r="C581" s="487"/>
      <c r="D581" s="1303"/>
      <c r="E581" s="1303"/>
      <c r="F581" s="1303"/>
      <c r="I581" s="490"/>
    </row>
    <row r="582" spans="1:9" ht="14.25">
      <c r="A582" s="484"/>
      <c r="B582" s="484"/>
      <c r="C582" s="487"/>
      <c r="D582" s="446"/>
      <c r="E582" s="446"/>
      <c r="F582" s="446"/>
      <c r="I582" s="490"/>
    </row>
    <row r="583" spans="1:9">
      <c r="A583" s="1310" t="s">
        <v>1055</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210</v>
      </c>
      <c r="E585" s="1319"/>
      <c r="F585" s="1319"/>
      <c r="I585" s="490"/>
    </row>
    <row r="586" spans="1:9">
      <c r="A586" s="483"/>
      <c r="B586" s="483"/>
      <c r="C586" s="483"/>
      <c r="D586" s="1315" t="s">
        <v>1068</v>
      </c>
      <c r="E586" s="1315"/>
      <c r="F586" s="1315"/>
      <c r="I586" s="490"/>
    </row>
    <row r="587" spans="1:9">
      <c r="A587" s="402"/>
      <c r="B587" s="402"/>
      <c r="C587" s="483"/>
      <c r="D587" s="499"/>
      <c r="I587" s="490"/>
    </row>
    <row r="588" spans="1:9">
      <c r="A588" s="483"/>
      <c r="B588" s="485" t="s">
        <v>307</v>
      </c>
      <c r="D588" s="1315" t="s">
        <v>889</v>
      </c>
      <c r="E588" s="1315"/>
      <c r="F588" s="1315"/>
      <c r="I588" s="490"/>
    </row>
    <row r="589" spans="1:9">
      <c r="A589" s="490"/>
      <c r="B589" s="490"/>
      <c r="D589" s="476"/>
      <c r="I589" s="490"/>
    </row>
    <row r="590" spans="1:9">
      <c r="A590" s="490"/>
      <c r="B590" s="485" t="s">
        <v>307</v>
      </c>
      <c r="D590" s="1315" t="s">
        <v>2064</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307</v>
      </c>
      <c r="D594" s="1315" t="s">
        <v>1069</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307</v>
      </c>
      <c r="D599" s="1315" t="s">
        <v>2065</v>
      </c>
      <c r="E599" s="1315"/>
      <c r="F599" s="1315"/>
      <c r="I599" s="490"/>
    </row>
    <row r="600" spans="1:9">
      <c r="A600" s="490"/>
      <c r="B600" s="490"/>
      <c r="D600" s="1315"/>
      <c r="E600" s="1315"/>
      <c r="F600" s="1315"/>
      <c r="I600" s="490"/>
    </row>
    <row r="601" spans="1:9">
      <c r="A601" s="490"/>
      <c r="B601" s="490"/>
      <c r="D601" s="499"/>
      <c r="I601" s="490"/>
    </row>
    <row r="602" spans="1:9">
      <c r="A602" s="490"/>
      <c r="B602" s="485" t="s">
        <v>307</v>
      </c>
      <c r="D602" s="1315" t="s">
        <v>1070</v>
      </c>
      <c r="E602" s="1315"/>
      <c r="F602" s="1315"/>
      <c r="I602" s="490"/>
    </row>
    <row r="603" spans="1:9">
      <c r="A603" s="490"/>
      <c r="B603" s="490"/>
      <c r="D603" s="1315"/>
      <c r="E603" s="1315"/>
      <c r="F603" s="1315"/>
      <c r="I603" s="490"/>
    </row>
    <row r="604" spans="1:9" ht="14.25">
      <c r="A604" s="484"/>
      <c r="B604" s="484"/>
      <c r="D604" s="499"/>
      <c r="I604" s="490"/>
    </row>
    <row r="605" spans="1:9">
      <c r="A605" s="1310" t="s">
        <v>1056</v>
      </c>
      <c r="B605" s="1310"/>
      <c r="C605" s="1310"/>
      <c r="D605" s="1310"/>
      <c r="E605" s="1310"/>
      <c r="F605" s="1310"/>
      <c r="G605" s="1310"/>
      <c r="H605" s="1028"/>
      <c r="I605" s="1153"/>
    </row>
    <row r="606" spans="1:9">
      <c r="I606" s="490"/>
    </row>
    <row r="607" spans="1:9">
      <c r="D607" s="1311" t="s">
        <v>1108</v>
      </c>
      <c r="E607" s="1311"/>
      <c r="F607" s="1311"/>
      <c r="I607" s="490"/>
    </row>
    <row r="608" spans="1:9">
      <c r="D608" s="1283" t="s">
        <v>1109</v>
      </c>
      <c r="E608" s="1283"/>
      <c r="F608" s="1283"/>
      <c r="I608" s="490"/>
    </row>
    <row r="609" spans="1:9">
      <c r="D609" s="444"/>
      <c r="I609" s="490"/>
    </row>
    <row r="610" spans="1:9" ht="14.25" customHeight="1">
      <c r="A610" s="484"/>
      <c r="B610" s="485" t="s">
        <v>307</v>
      </c>
      <c r="D610" s="1316" t="s">
        <v>1908</v>
      </c>
      <c r="E610" s="1316"/>
      <c r="F610" s="1316"/>
      <c r="I610" s="490"/>
    </row>
    <row r="611" spans="1:9">
      <c r="D611" s="1316"/>
      <c r="E611" s="1316"/>
      <c r="F611" s="1316"/>
      <c r="I611" s="490"/>
    </row>
    <row r="612" spans="1:9">
      <c r="D612" s="385"/>
      <c r="E612" s="1036" t="s">
        <v>1909</v>
      </c>
      <c r="F612" s="385"/>
      <c r="I612" s="490"/>
    </row>
    <row r="613" spans="1:9">
      <c r="I613" s="490"/>
    </row>
    <row r="614" spans="1:9">
      <c r="A614" s="1310" t="s">
        <v>1057</v>
      </c>
      <c r="B614" s="1310"/>
      <c r="C614" s="1310"/>
      <c r="D614" s="1310"/>
      <c r="E614" s="1310"/>
      <c r="F614" s="1310"/>
      <c r="G614" s="1310"/>
      <c r="H614" s="1028"/>
      <c r="I614" s="1153"/>
    </row>
    <row r="615" spans="1:9">
      <c r="A615" s="446"/>
      <c r="B615" s="446"/>
      <c r="I615" s="490"/>
    </row>
    <row r="616" spans="1:9">
      <c r="A616" s="482"/>
      <c r="B616" s="482"/>
      <c r="C616" s="482"/>
      <c r="D616" s="1300" t="s">
        <v>1110</v>
      </c>
      <c r="E616" s="1300"/>
      <c r="F616" s="1300"/>
      <c r="I616" s="490"/>
    </row>
    <row r="617" spans="1:9">
      <c r="A617" s="482"/>
      <c r="B617" s="482"/>
      <c r="C617" s="482"/>
      <c r="D617" s="1300"/>
      <c r="E617" s="1300"/>
      <c r="F617" s="1300"/>
      <c r="I617" s="490"/>
    </row>
    <row r="618" spans="1:9">
      <c r="C618" s="483"/>
      <c r="D618" s="1283" t="s">
        <v>1111</v>
      </c>
      <c r="E618" s="1283"/>
      <c r="F618" s="1283"/>
      <c r="I618" s="490"/>
    </row>
    <row r="619" spans="1:9">
      <c r="C619" s="483"/>
      <c r="D619" s="444"/>
      <c r="E619" s="444"/>
      <c r="F619" s="444"/>
      <c r="I619" s="490"/>
    </row>
    <row r="620" spans="1:9" ht="12.75" customHeight="1">
      <c r="A620" s="490"/>
      <c r="B620" s="485" t="s">
        <v>307</v>
      </c>
      <c r="D620" s="1309" t="s">
        <v>1112</v>
      </c>
      <c r="E620" s="1309"/>
      <c r="F620" s="1309"/>
      <c r="I620" s="490"/>
    </row>
    <row r="621" spans="1:9">
      <c r="D621" s="1309"/>
      <c r="E621" s="1309"/>
      <c r="F621" s="1309"/>
      <c r="I621" s="490"/>
    </row>
    <row r="622" spans="1:9">
      <c r="I622" s="490"/>
    </row>
    <row r="623" spans="1:9">
      <c r="B623" s="485" t="s">
        <v>307</v>
      </c>
      <c r="D623" s="1309" t="s">
        <v>1113</v>
      </c>
      <c r="E623" s="1309"/>
      <c r="F623" s="1309"/>
      <c r="I623" s="490"/>
    </row>
    <row r="624" spans="1:9">
      <c r="C624" s="500"/>
      <c r="D624" s="1309"/>
      <c r="E624" s="1309"/>
      <c r="F624" s="1309"/>
      <c r="I624" s="490"/>
    </row>
    <row r="625" spans="1:9">
      <c r="C625" s="500"/>
      <c r="I625" s="490"/>
    </row>
    <row r="626" spans="1:9">
      <c r="B626" s="485" t="s">
        <v>307</v>
      </c>
      <c r="C626" s="500"/>
      <c r="D626" s="1309" t="s">
        <v>1114</v>
      </c>
      <c r="E626" s="1309"/>
      <c r="F626" s="1309"/>
      <c r="I626" s="490"/>
    </row>
    <row r="627" spans="1:9">
      <c r="C627" s="500"/>
      <c r="D627" s="1309"/>
      <c r="E627" s="1309"/>
      <c r="F627" s="1309"/>
      <c r="I627" s="500"/>
    </row>
    <row r="628" spans="1:9">
      <c r="C628" s="500"/>
      <c r="I628" s="490"/>
    </row>
    <row r="629" spans="1:9">
      <c r="A629" s="1310" t="s">
        <v>1058</v>
      </c>
      <c r="B629" s="1310"/>
      <c r="C629" s="1310"/>
      <c r="D629" s="1310"/>
      <c r="E629" s="1310"/>
      <c r="F629" s="1310"/>
      <c r="G629" s="1310"/>
      <c r="H629" s="1028"/>
      <c r="I629" s="1153"/>
    </row>
    <row r="630" spans="1:9">
      <c r="A630" s="482"/>
      <c r="B630" s="482"/>
      <c r="C630" s="482"/>
      <c r="I630" s="490"/>
    </row>
    <row r="631" spans="1:9">
      <c r="C631" s="490"/>
      <c r="D631" s="1311" t="s">
        <v>1115</v>
      </c>
      <c r="E631" s="1311"/>
      <c r="F631" s="1311"/>
      <c r="I631" s="490"/>
    </row>
    <row r="632" spans="1:9">
      <c r="A632" s="490"/>
      <c r="B632" s="490"/>
      <c r="D632" s="404"/>
      <c r="I632" s="490"/>
    </row>
    <row r="633" spans="1:9" ht="14.25" customHeight="1">
      <c r="A633" s="484"/>
      <c r="B633" s="485" t="s">
        <v>307</v>
      </c>
      <c r="D633" s="1316" t="s">
        <v>2066</v>
      </c>
      <c r="E633" s="1316"/>
      <c r="F633" s="1316"/>
      <c r="I633" s="490"/>
    </row>
    <row r="634" spans="1:9">
      <c r="D634" s="1316"/>
      <c r="E634" s="1316"/>
      <c r="F634" s="1316"/>
      <c r="I634" s="490"/>
    </row>
    <row r="635" spans="1:9">
      <c r="D635" s="385"/>
      <c r="E635" s="1036" t="s">
        <v>1911</v>
      </c>
      <c r="F635" s="385"/>
      <c r="I635" s="490"/>
    </row>
    <row r="636" spans="1:9">
      <c r="D636" s="1303" t="s">
        <v>1910</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ht="14.25">
      <c r="A640" s="484"/>
      <c r="B640" s="485" t="s">
        <v>307</v>
      </c>
      <c r="D640" s="1303" t="s">
        <v>1116</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ht="14.25">
      <c r="A643" s="484"/>
      <c r="B643" s="485" t="s">
        <v>307</v>
      </c>
      <c r="C643" s="487"/>
      <c r="D643" s="1303" t="s">
        <v>1226</v>
      </c>
      <c r="E643" s="1303"/>
      <c r="F643" s="1303"/>
      <c r="I643" s="490"/>
    </row>
    <row r="644" spans="1:9" ht="14.25">
      <c r="A644" s="484"/>
      <c r="B644" s="484"/>
      <c r="C644" s="487"/>
      <c r="D644" s="1303"/>
      <c r="E644" s="1303"/>
      <c r="F644" s="1303"/>
      <c r="I644" s="490"/>
    </row>
    <row r="645" spans="1:9" ht="14.25">
      <c r="A645" s="484"/>
      <c r="B645" s="484"/>
      <c r="C645" s="487"/>
      <c r="D645" s="1303"/>
      <c r="E645" s="1303"/>
      <c r="F645" s="1303"/>
      <c r="I645" s="490"/>
    </row>
    <row r="646" spans="1:9">
      <c r="A646" s="487"/>
      <c r="B646" s="485" t="s">
        <v>307</v>
      </c>
      <c r="C646" s="487"/>
      <c r="D646" s="1301" t="s">
        <v>1117</v>
      </c>
      <c r="E646" s="1301"/>
      <c r="F646" s="1301"/>
      <c r="I646" s="490"/>
    </row>
    <row r="647" spans="1:9">
      <c r="A647" s="487"/>
      <c r="B647" s="487"/>
      <c r="C647" s="487"/>
      <c r="D647" s="446"/>
      <c r="E647" s="446"/>
      <c r="F647" s="446"/>
      <c r="I647" s="490"/>
    </row>
    <row r="648" spans="1:9">
      <c r="A648" s="1310" t="s">
        <v>1059</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1147</v>
      </c>
      <c r="E650" s="1311"/>
      <c r="F650" s="1311"/>
      <c r="I650" s="490"/>
    </row>
    <row r="651" spans="1:9">
      <c r="A651" s="483"/>
      <c r="B651" s="483"/>
      <c r="C651" s="483"/>
      <c r="D651" s="1301" t="s">
        <v>1148</v>
      </c>
      <c r="E651" s="1301"/>
      <c r="F651" s="1301"/>
      <c r="I651" s="490"/>
    </row>
    <row r="652" spans="1:9">
      <c r="A652" s="483"/>
      <c r="B652" s="483"/>
      <c r="C652" s="483"/>
      <c r="D652" s="446"/>
      <c r="E652" s="446"/>
      <c r="F652" s="446"/>
      <c r="I652" s="490"/>
    </row>
    <row r="653" spans="1:9" ht="12.75" customHeight="1">
      <c r="B653" s="485" t="s">
        <v>307</v>
      </c>
      <c r="C653" s="487"/>
      <c r="D653" s="1303" t="s">
        <v>1282</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45" customHeight="1">
      <c r="A657" s="484"/>
      <c r="B657" s="484"/>
      <c r="C657" s="487"/>
      <c r="D657" s="385"/>
      <c r="E657" s="385"/>
      <c r="F657" s="385"/>
      <c r="I657" s="490"/>
    </row>
    <row r="658" spans="1:9" ht="12.75" customHeight="1">
      <c r="A658" s="483"/>
      <c r="B658" s="485" t="s">
        <v>307</v>
      </c>
      <c r="C658" s="487"/>
      <c r="D658" s="1303" t="s">
        <v>1284</v>
      </c>
      <c r="E658" s="1303"/>
      <c r="F658" s="1303"/>
      <c r="I658" s="490"/>
    </row>
    <row r="659" spans="1:9" ht="14.25">
      <c r="A659" s="483"/>
      <c r="B659" s="484"/>
      <c r="C659" s="487"/>
      <c r="D659" s="1303"/>
      <c r="E659" s="1303"/>
      <c r="F659" s="1303"/>
      <c r="I659" s="490"/>
    </row>
    <row r="660" spans="1:9" ht="14.25">
      <c r="A660" s="483"/>
      <c r="B660" s="484"/>
      <c r="C660" s="487"/>
      <c r="D660" s="1303"/>
      <c r="E660" s="1303"/>
      <c r="F660" s="1303"/>
      <c r="I660" s="490"/>
    </row>
    <row r="661" spans="1:9" ht="14.25">
      <c r="A661" s="483"/>
      <c r="B661" s="484"/>
      <c r="C661" s="487"/>
      <c r="D661" s="1303"/>
      <c r="E661" s="1303"/>
      <c r="F661" s="1303"/>
      <c r="I661" s="490"/>
    </row>
    <row r="662" spans="1:9" ht="14.25">
      <c r="A662" s="483"/>
      <c r="B662" s="484"/>
      <c r="C662" s="487"/>
      <c r="D662" s="1303"/>
      <c r="E662" s="1303"/>
      <c r="F662" s="1303"/>
      <c r="I662" s="490"/>
    </row>
    <row r="663" spans="1:9" ht="14.25" customHeight="1">
      <c r="A663" s="483"/>
      <c r="B663" s="484"/>
      <c r="C663" s="487"/>
      <c r="F663" s="386"/>
      <c r="I663" s="490"/>
    </row>
    <row r="664" spans="1:9" ht="12.75" customHeight="1">
      <c r="A664" s="483"/>
      <c r="B664" s="485" t="s">
        <v>307</v>
      </c>
      <c r="C664" s="487"/>
      <c r="D664" s="1303" t="s">
        <v>1283</v>
      </c>
      <c r="E664" s="1303"/>
      <c r="F664" s="1303"/>
      <c r="I664" s="490"/>
    </row>
    <row r="665" spans="1:9" ht="14.25">
      <c r="A665" s="483"/>
      <c r="B665" s="484"/>
      <c r="C665" s="487"/>
      <c r="D665" s="1303"/>
      <c r="E665" s="1303"/>
      <c r="F665" s="1303"/>
      <c r="I665" s="490"/>
    </row>
    <row r="666" spans="1:9" ht="14.25">
      <c r="A666" s="484"/>
      <c r="B666" s="484"/>
      <c r="C666" s="487"/>
      <c r="D666" s="1303"/>
      <c r="E666" s="1303"/>
      <c r="F666" s="1303"/>
      <c r="I666" s="490"/>
    </row>
    <row r="667" spans="1:9" ht="14.25">
      <c r="A667" s="484"/>
      <c r="B667" s="484"/>
      <c r="C667" s="487"/>
      <c r="D667" s="1303"/>
      <c r="E667" s="1303"/>
      <c r="F667" s="1303"/>
      <c r="I667" s="490"/>
    </row>
    <row r="668" spans="1:9" ht="14.25">
      <c r="A668" s="484"/>
      <c r="B668" s="484"/>
      <c r="C668" s="487"/>
      <c r="D668" s="445"/>
      <c r="E668" s="445"/>
      <c r="F668" s="445"/>
      <c r="I668" s="490"/>
    </row>
    <row r="669" spans="1:9" ht="12.75" customHeight="1">
      <c r="A669" s="483"/>
      <c r="B669" s="485" t="s">
        <v>307</v>
      </c>
      <c r="C669" s="487"/>
      <c r="D669" s="1303" t="s">
        <v>2067</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1060</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1077</v>
      </c>
      <c r="E683" s="1301"/>
      <c r="F683" s="1301"/>
      <c r="H683" s="501"/>
      <c r="I683" s="483"/>
      <c r="J683" s="501"/>
      <c r="K683" s="501"/>
    </row>
    <row r="684" spans="1:11">
      <c r="A684" s="483"/>
      <c r="B684" s="483"/>
      <c r="C684" s="483"/>
      <c r="H684" s="501"/>
      <c r="I684" s="483"/>
      <c r="J684" s="501"/>
      <c r="K684" s="501"/>
    </row>
    <row r="685" spans="1:11" ht="14.25">
      <c r="A685" s="484"/>
      <c r="B685" s="485" t="s">
        <v>307</v>
      </c>
      <c r="C685" s="483"/>
      <c r="D685" s="1301" t="s">
        <v>886</v>
      </c>
      <c r="E685" s="1301"/>
      <c r="F685" s="1301"/>
      <c r="H685" s="501"/>
      <c r="I685" s="483"/>
      <c r="J685" s="501"/>
      <c r="K685" s="501"/>
    </row>
    <row r="686" spans="1:11">
      <c r="A686" s="483"/>
      <c r="B686" s="483"/>
      <c r="C686" s="483"/>
      <c r="D686" s="1301" t="s">
        <v>895</v>
      </c>
      <c r="E686" s="1301"/>
      <c r="F686" s="1301"/>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3" t="s">
        <v>2068</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ht="14.25">
      <c r="A694" s="484"/>
      <c r="B694" s="485" t="s">
        <v>307</v>
      </c>
      <c r="C694" s="483"/>
      <c r="D694" s="1301" t="s">
        <v>918</v>
      </c>
      <c r="E694" s="1301"/>
      <c r="F694" s="1301"/>
      <c r="H694" s="501"/>
      <c r="I694" s="483"/>
      <c r="J694" s="501"/>
      <c r="K694" s="501"/>
    </row>
    <row r="695" spans="1:11" ht="14.25">
      <c r="A695" s="484"/>
      <c r="B695" s="484"/>
      <c r="C695" s="483"/>
      <c r="D695" s="1301" t="s">
        <v>895</v>
      </c>
      <c r="E695" s="1301"/>
      <c r="F695" s="1301"/>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301" t="s">
        <v>2469</v>
      </c>
      <c r="E698" s="1301"/>
      <c r="F698" s="1301"/>
      <c r="H698" s="501"/>
      <c r="I698" s="483"/>
      <c r="J698" s="501"/>
      <c r="K698" s="501"/>
    </row>
    <row r="699" spans="1:11" ht="14.25">
      <c r="A699" s="484"/>
      <c r="B699" s="484"/>
      <c r="C699" s="483"/>
      <c r="D699" s="1301" t="s">
        <v>895</v>
      </c>
      <c r="E699" s="1301"/>
      <c r="F699" s="1301"/>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3" t="s">
        <v>2244</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3" t="s">
        <v>1202</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3" t="s">
        <v>1078</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307</v>
      </c>
      <c r="C725" s="483"/>
      <c r="D725" s="1303" t="s">
        <v>2462</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3" t="s">
        <v>2461</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307</v>
      </c>
      <c r="C733" s="483"/>
      <c r="D733" s="1303" t="s">
        <v>2460</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ht="14.25">
      <c r="A738" s="484"/>
      <c r="B738" s="485" t="s">
        <v>307</v>
      </c>
      <c r="C738" s="483"/>
      <c r="D738" s="1303" t="s">
        <v>1079</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ht="14.25">
      <c r="A744" s="484"/>
      <c r="B744" s="485" t="s">
        <v>307</v>
      </c>
      <c r="C744" s="483"/>
      <c r="D744" s="1303" t="s">
        <v>2146</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2075</v>
      </c>
      <c r="E751" s="1304"/>
      <c r="F751" s="1304"/>
      <c r="H751" s="501"/>
      <c r="I751" s="483"/>
      <c r="J751" s="501"/>
      <c r="K751" s="501"/>
    </row>
    <row r="752" spans="1:11">
      <c r="A752" s="483"/>
      <c r="B752" s="483"/>
      <c r="C752" s="483"/>
      <c r="D752" s="341"/>
      <c r="H752" s="501"/>
      <c r="I752" s="483"/>
      <c r="J752" s="501"/>
      <c r="K752" s="501"/>
    </row>
    <row r="753" spans="1:11">
      <c r="A753" s="1302" t="s">
        <v>1061</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 customHeight="1">
      <c r="C755" s="483"/>
      <c r="D755" s="1319" t="s">
        <v>1071</v>
      </c>
      <c r="E755" s="1319"/>
      <c r="F755" s="1319"/>
      <c r="G755" s="501"/>
      <c r="H755" s="501"/>
      <c r="I755" s="483"/>
      <c r="J755" s="501"/>
      <c r="K755" s="501"/>
    </row>
    <row r="756" spans="1:11">
      <c r="A756" s="483"/>
      <c r="B756" s="483"/>
      <c r="C756" s="483"/>
      <c r="D756" s="1305" t="s">
        <v>1072</v>
      </c>
      <c r="E756" s="1305"/>
      <c r="F756" s="1305"/>
      <c r="G756" s="501"/>
      <c r="H756" s="501"/>
      <c r="I756" s="483"/>
      <c r="J756" s="501"/>
      <c r="K756" s="501"/>
    </row>
    <row r="757" spans="1:11">
      <c r="A757" s="483"/>
      <c r="B757" s="483"/>
      <c r="C757" s="483"/>
      <c r="G757" s="501"/>
      <c r="H757" s="501"/>
      <c r="I757" s="483"/>
      <c r="J757" s="501"/>
      <c r="K757" s="501"/>
    </row>
    <row r="758" spans="1:11" ht="14.25">
      <c r="A758" s="484"/>
      <c r="B758" s="485" t="s">
        <v>307</v>
      </c>
      <c r="D758" s="1303" t="s">
        <v>1073</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6"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3" t="s">
        <v>1242</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ht="14.25">
      <c r="A770" s="484"/>
      <c r="B770" s="485" t="s">
        <v>307</v>
      </c>
      <c r="C770" s="504"/>
      <c r="D770" s="1309" t="s">
        <v>1243</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307</v>
      </c>
      <c r="D774" s="1303" t="s">
        <v>1199</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307</v>
      </c>
      <c r="D777" s="1303" t="s">
        <v>1216</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1802</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1855</v>
      </c>
      <c r="E783" s="1317"/>
      <c r="F783" s="1317"/>
      <c r="G783" s="3"/>
      <c r="I783" s="490"/>
    </row>
    <row r="784" spans="1:11">
      <c r="A784" s="57"/>
      <c r="B784" s="57"/>
      <c r="C784" s="354"/>
      <c r="D784" s="1320" t="s">
        <v>1756</v>
      </c>
      <c r="E784" s="1320"/>
      <c r="F784" s="1320"/>
      <c r="G784" s="3"/>
      <c r="I784" s="490"/>
    </row>
    <row r="785" spans="1:9">
      <c r="A785" s="57"/>
      <c r="B785" s="57"/>
      <c r="C785" s="354"/>
      <c r="D785" s="447"/>
      <c r="E785" s="447"/>
      <c r="F785" s="447"/>
      <c r="G785" s="3"/>
      <c r="I785" s="490"/>
    </row>
    <row r="786" spans="1:9">
      <c r="A786" s="57"/>
      <c r="B786" s="485" t="s">
        <v>307</v>
      </c>
      <c r="C786" s="354"/>
      <c r="D786" s="1296" t="s">
        <v>1757</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307</v>
      </c>
      <c r="C790" s="172"/>
      <c r="D790" s="1296" t="s">
        <v>1758</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ht="14.25">
      <c r="A794" s="175"/>
      <c r="B794" s="485" t="s">
        <v>307</v>
      </c>
      <c r="C794" s="989"/>
      <c r="D794" s="1296" t="s">
        <v>1759</v>
      </c>
      <c r="E794" s="1296"/>
      <c r="F794" s="1296"/>
      <c r="G794" s="988"/>
      <c r="I794" s="483"/>
    </row>
    <row r="795" spans="1:9" ht="14.25">
      <c r="A795" s="175"/>
      <c r="B795" s="175"/>
      <c r="C795" s="989"/>
      <c r="D795" s="1296"/>
      <c r="E795" s="1296"/>
      <c r="F795" s="1296"/>
      <c r="G795" s="988"/>
      <c r="I795" s="490"/>
    </row>
    <row r="796" spans="1:9" ht="14.25">
      <c r="A796" s="175"/>
      <c r="B796" s="175"/>
      <c r="C796" s="989"/>
      <c r="D796" s="1296"/>
      <c r="E796" s="1296"/>
      <c r="F796" s="1296"/>
      <c r="G796" s="988"/>
      <c r="I796" s="490"/>
    </row>
    <row r="797" spans="1:9" ht="14.25">
      <c r="A797" s="175"/>
      <c r="B797" s="175"/>
      <c r="C797" s="989"/>
      <c r="D797" s="118"/>
      <c r="E797" s="3"/>
      <c r="F797" s="3"/>
      <c r="G797" s="988"/>
      <c r="I797" s="490"/>
    </row>
    <row r="798" spans="1:9" ht="14.25">
      <c r="A798" s="175"/>
      <c r="B798" s="485" t="s">
        <v>307</v>
      </c>
      <c r="C798" s="989"/>
      <c r="D798" s="1296" t="s">
        <v>1760</v>
      </c>
      <c r="E798" s="1296"/>
      <c r="F798" s="1296"/>
      <c r="G798" s="988"/>
      <c r="I798" s="483"/>
    </row>
    <row r="799" spans="1:9" ht="14.25">
      <c r="A799" s="175"/>
      <c r="B799" s="175"/>
      <c r="C799" s="989"/>
      <c r="D799" s="1296"/>
      <c r="E799" s="1296"/>
      <c r="F799" s="1296"/>
      <c r="G799" s="988"/>
      <c r="I799" s="490"/>
    </row>
    <row r="800" spans="1:9" ht="14.25">
      <c r="A800" s="175"/>
      <c r="B800" s="175"/>
      <c r="C800" s="989"/>
      <c r="D800" s="1296"/>
      <c r="E800" s="1296"/>
      <c r="F800" s="1296"/>
      <c r="G800" s="988"/>
      <c r="I800" s="490"/>
    </row>
    <row r="801" spans="1:9" ht="14.25">
      <c r="A801" s="175"/>
      <c r="B801" s="175"/>
      <c r="C801" s="989"/>
      <c r="D801" s="1296"/>
      <c r="E801" s="1296"/>
      <c r="F801" s="1296"/>
      <c r="G801" s="988"/>
      <c r="I801" s="490"/>
    </row>
    <row r="802" spans="1:9" ht="14.25">
      <c r="A802" s="175"/>
      <c r="B802" s="175"/>
      <c r="C802" s="989"/>
      <c r="D802" s="1296"/>
      <c r="E802" s="1296"/>
      <c r="F802" s="1296"/>
      <c r="G802" s="988"/>
      <c r="I802" s="490"/>
    </row>
    <row r="803" spans="1:9" ht="14.25">
      <c r="A803" s="175"/>
      <c r="B803" s="175"/>
      <c r="C803" s="989"/>
      <c r="D803" s="1296"/>
      <c r="E803" s="1296"/>
      <c r="F803" s="1296"/>
      <c r="G803" s="988"/>
      <c r="I803" s="490"/>
    </row>
    <row r="804" spans="1:9" ht="14.25">
      <c r="A804" s="175"/>
      <c r="B804" s="175"/>
      <c r="C804" s="989"/>
      <c r="D804" s="1296" t="s">
        <v>1803</v>
      </c>
      <c r="E804" s="1296"/>
      <c r="F804" s="1296"/>
      <c r="G804" s="988"/>
      <c r="I804" s="490"/>
    </row>
    <row r="805" spans="1:9" ht="14.25">
      <c r="A805" s="175"/>
      <c r="B805" s="175"/>
      <c r="C805" s="989"/>
      <c r="D805" s="1296"/>
      <c r="E805" s="1296"/>
      <c r="F805" s="1296"/>
      <c r="G805" s="988"/>
      <c r="I805" s="490"/>
    </row>
    <row r="806" spans="1:9" ht="14.25">
      <c r="A806" s="175"/>
      <c r="B806" s="175"/>
      <c r="C806" s="989"/>
      <c r="D806" s="1296"/>
      <c r="E806" s="1296"/>
      <c r="F806" s="1296"/>
      <c r="G806" s="988"/>
      <c r="I806" s="490"/>
    </row>
    <row r="807" spans="1:9" ht="14.25">
      <c r="A807" s="175"/>
      <c r="B807" s="354"/>
      <c r="C807" s="989"/>
      <c r="D807" s="990"/>
      <c r="E807" s="990"/>
      <c r="F807" s="990"/>
      <c r="G807" s="988"/>
      <c r="I807" s="490"/>
    </row>
    <row r="808" spans="1:9" ht="14.25">
      <c r="A808" s="175"/>
      <c r="B808" s="485" t="s">
        <v>307</v>
      </c>
      <c r="C808" s="989"/>
      <c r="D808" s="1296" t="s">
        <v>1761</v>
      </c>
      <c r="E808" s="1296"/>
      <c r="F808" s="1296"/>
      <c r="G808" s="988"/>
      <c r="I808" s="483"/>
    </row>
    <row r="809" spans="1:9" ht="14.25">
      <c r="A809" s="175"/>
      <c r="B809" s="175"/>
      <c r="C809" s="989"/>
      <c r="D809" s="1296"/>
      <c r="E809" s="1296"/>
      <c r="F809" s="1296"/>
      <c r="G809" s="988"/>
      <c r="I809" s="490"/>
    </row>
    <row r="810" spans="1:9" ht="14.25">
      <c r="A810" s="175"/>
      <c r="B810" s="175"/>
      <c r="C810" s="989"/>
      <c r="D810" s="1296"/>
      <c r="E810" s="1296"/>
      <c r="F810" s="1296"/>
      <c r="G810" s="988"/>
      <c r="I810" s="490"/>
    </row>
    <row r="811" spans="1:9" ht="14.25">
      <c r="A811" s="175"/>
      <c r="B811" s="175"/>
      <c r="C811" s="989"/>
      <c r="D811" s="1296"/>
      <c r="E811" s="1296"/>
      <c r="F811" s="1296"/>
      <c r="G811" s="988"/>
      <c r="I811" s="490"/>
    </row>
    <row r="812" spans="1:9" ht="14.25">
      <c r="A812" s="175"/>
      <c r="B812" s="175"/>
      <c r="C812" s="989"/>
      <c r="D812" s="1296"/>
      <c r="E812" s="1296"/>
      <c r="F812" s="1296"/>
      <c r="G812" s="988"/>
      <c r="I812" s="490"/>
    </row>
    <row r="813" spans="1:9" ht="14.25">
      <c r="A813" s="175"/>
      <c r="B813" s="175"/>
      <c r="C813" s="989"/>
      <c r="D813" s="1296"/>
      <c r="E813" s="1296"/>
      <c r="F813" s="1296"/>
      <c r="G813" s="988"/>
      <c r="I813" s="490"/>
    </row>
    <row r="814" spans="1:9" ht="14.25">
      <c r="A814" s="175"/>
      <c r="B814" s="175"/>
      <c r="C814" s="989"/>
      <c r="D814" s="982"/>
      <c r="E814" s="982"/>
      <c r="F814" s="982"/>
      <c r="G814" s="988"/>
      <c r="I814" s="490"/>
    </row>
    <row r="815" spans="1:9" ht="14.25">
      <c r="A815" s="175"/>
      <c r="B815" s="485" t="s">
        <v>307</v>
      </c>
      <c r="C815" s="989"/>
      <c r="D815" s="1296" t="s">
        <v>1762</v>
      </c>
      <c r="E815" s="1296"/>
      <c r="F815" s="1296"/>
      <c r="G815" s="988"/>
      <c r="I815" s="483"/>
    </row>
    <row r="816" spans="1:9" ht="14.25">
      <c r="A816" s="175"/>
      <c r="B816" s="175"/>
      <c r="C816" s="989"/>
      <c r="D816" s="1296"/>
      <c r="E816" s="1296"/>
      <c r="F816" s="1296"/>
      <c r="G816" s="988"/>
      <c r="I816" s="490"/>
    </row>
    <row r="817" spans="1:9" ht="14.25">
      <c r="A817" s="175"/>
      <c r="B817" s="175"/>
      <c r="C817" s="989"/>
      <c r="D817" s="1296"/>
      <c r="E817" s="1296"/>
      <c r="F817" s="1296"/>
      <c r="G817" s="988"/>
      <c r="I817" s="490"/>
    </row>
    <row r="818" spans="1:9" ht="14.25">
      <c r="A818" s="175"/>
      <c r="B818" s="175"/>
      <c r="C818" s="989"/>
      <c r="D818" s="1296"/>
      <c r="E818" s="1296"/>
      <c r="F818" s="1296"/>
      <c r="G818" s="988"/>
      <c r="I818" s="490"/>
    </row>
    <row r="819" spans="1:9" ht="14.25">
      <c r="A819" s="175"/>
      <c r="B819" s="175"/>
      <c r="C819" s="989"/>
      <c r="D819" s="1296"/>
      <c r="E819" s="1296"/>
      <c r="F819" s="1296"/>
      <c r="G819" s="988"/>
      <c r="I819" s="490"/>
    </row>
    <row r="820" spans="1:9" ht="14.25">
      <c r="A820" s="175"/>
      <c r="B820" s="175"/>
      <c r="C820" s="989"/>
      <c r="D820" s="1296"/>
      <c r="E820" s="1296"/>
      <c r="F820" s="1296"/>
      <c r="G820" s="988"/>
      <c r="I820" s="490"/>
    </row>
    <row r="821" spans="1:9" ht="14.25">
      <c r="A821" s="175"/>
      <c r="B821" s="175"/>
      <c r="C821" s="989"/>
      <c r="D821" s="982"/>
      <c r="E821" s="982"/>
      <c r="F821" s="982"/>
      <c r="G821" s="988"/>
      <c r="I821" s="490"/>
    </row>
    <row r="822" spans="1:9" ht="14.25">
      <c r="A822" s="175"/>
      <c r="B822" s="485" t="s">
        <v>307</v>
      </c>
      <c r="C822" s="989"/>
      <c r="D822" s="1291" t="s">
        <v>1763</v>
      </c>
      <c r="E822" s="1291"/>
      <c r="F822" s="1291"/>
      <c r="G822" s="988"/>
      <c r="I822" s="483"/>
    </row>
    <row r="823" spans="1:9" ht="14.25">
      <c r="A823" s="175"/>
      <c r="B823" s="175"/>
      <c r="C823" s="989"/>
      <c r="D823" s="1291"/>
      <c r="E823" s="1291"/>
      <c r="F823" s="1291"/>
      <c r="G823" s="988"/>
      <c r="I823" s="490"/>
    </row>
    <row r="824" spans="1:9">
      <c r="A824" s="13"/>
      <c r="B824" s="13"/>
      <c r="C824" s="989"/>
      <c r="D824" s="1291"/>
      <c r="E824" s="1291"/>
      <c r="F824" s="1291"/>
      <c r="G824" s="988"/>
      <c r="I824" s="490"/>
    </row>
    <row r="825" spans="1:9" ht="14.25">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1764</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1804</v>
      </c>
      <c r="E831" s="1307"/>
      <c r="F831" s="1307"/>
      <c r="G831" s="3"/>
      <c r="I831" s="490"/>
    </row>
    <row r="832" spans="1:9" ht="14.25" customHeight="1">
      <c r="A832" s="175"/>
      <c r="B832" s="175"/>
      <c r="C832" s="354"/>
      <c r="D832" s="1264" t="s">
        <v>1765</v>
      </c>
      <c r="E832" s="1264"/>
      <c r="F832" s="1264"/>
      <c r="G832" s="3"/>
      <c r="I832" s="490"/>
    </row>
    <row r="833" spans="1:9" ht="12.75" customHeight="1">
      <c r="A833" s="175"/>
      <c r="B833" s="175"/>
      <c r="C833" s="354"/>
      <c r="D833" s="441"/>
      <c r="E833" s="441"/>
      <c r="F833" s="441"/>
      <c r="G833" s="3"/>
      <c r="I833" s="490"/>
    </row>
    <row r="834" spans="1:9" ht="12.75" customHeight="1">
      <c r="A834" s="354"/>
      <c r="B834" s="485" t="s">
        <v>307</v>
      </c>
      <c r="C834" s="989"/>
      <c r="D834" s="1264" t="s">
        <v>1766</v>
      </c>
      <c r="E834" s="1264"/>
      <c r="F834" s="1264"/>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8" t="s">
        <v>2076</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307</v>
      </c>
      <c r="C848" s="989"/>
      <c r="D848" s="1264" t="s">
        <v>1767</v>
      </c>
      <c r="E848" s="1264"/>
      <c r="F848" s="1264"/>
      <c r="G848" s="3"/>
      <c r="I848" s="490" t="s">
        <v>1883</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307</v>
      </c>
      <c r="C852" s="989"/>
      <c r="D852" s="1307" t="s">
        <v>1768</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2069</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307</v>
      </c>
      <c r="C861" s="989"/>
      <c r="D861" s="1264" t="s">
        <v>1769</v>
      </c>
      <c r="E861" s="1264"/>
      <c r="F861" s="1264"/>
      <c r="G861" s="3"/>
      <c r="I861" s="490" t="s">
        <v>1881</v>
      </c>
    </row>
    <row r="862" spans="1:9" ht="12.75" customHeight="1">
      <c r="A862" s="175"/>
      <c r="B862" s="175"/>
      <c r="C862" s="989"/>
      <c r="D862" s="1264" t="s">
        <v>1770</v>
      </c>
      <c r="E862" s="1264"/>
      <c r="F862" s="1264"/>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4" t="s">
        <v>1771</v>
      </c>
      <c r="E865" s="1264"/>
      <c r="F865" s="1264"/>
      <c r="G865" s="3"/>
      <c r="I865" s="490" t="s">
        <v>1884</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1805</v>
      </c>
      <c r="E872" s="1297"/>
      <c r="F872" s="1297"/>
      <c r="G872" s="988"/>
      <c r="I872" s="490"/>
    </row>
    <row r="873" spans="1:9" ht="12.75" customHeight="1">
      <c r="A873" s="354"/>
      <c r="B873" s="354"/>
      <c r="C873" s="174"/>
      <c r="D873" s="1306" t="s">
        <v>1773</v>
      </c>
      <c r="E873" s="1306"/>
      <c r="F873" s="1306"/>
      <c r="G873" s="988"/>
      <c r="I873" s="490"/>
    </row>
    <row r="874" spans="1:9" ht="12.75" customHeight="1">
      <c r="A874" s="354"/>
      <c r="B874" s="354"/>
      <c r="C874" s="174"/>
      <c r="D874" s="995"/>
      <c r="E874" s="995"/>
      <c r="F874" s="995"/>
      <c r="G874" s="988"/>
      <c r="I874" s="490"/>
    </row>
    <row r="875" spans="1:9" ht="12.75" customHeight="1">
      <c r="A875" s="175"/>
      <c r="B875" s="485" t="s">
        <v>307</v>
      </c>
      <c r="C875" s="354"/>
      <c r="D875" s="1290" t="s">
        <v>1774</v>
      </c>
      <c r="E875" s="1290"/>
      <c r="F875" s="129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4" t="s">
        <v>1775</v>
      </c>
      <c r="E878" s="1313"/>
      <c r="F878" s="1313"/>
      <c r="G878" s="3"/>
      <c r="I878" s="490" t="s">
        <v>1884</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307</v>
      </c>
      <c r="C881" s="354"/>
      <c r="D881" s="1314" t="s">
        <v>1776</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2069</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307</v>
      </c>
      <c r="C890" s="354"/>
      <c r="D890" s="1289" t="s">
        <v>1769</v>
      </c>
      <c r="E890" s="1289"/>
      <c r="F890" s="1289"/>
      <c r="G890" s="988"/>
      <c r="I890" s="490"/>
    </row>
    <row r="891" spans="1:9" ht="12.75" customHeight="1">
      <c r="A891" s="175"/>
      <c r="B891" s="175"/>
      <c r="C891" s="354"/>
      <c r="D891" s="1289" t="s">
        <v>1770</v>
      </c>
      <c r="E891" s="1289"/>
      <c r="F891" s="1289"/>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4" t="s">
        <v>1771</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1806</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1812</v>
      </c>
      <c r="E901" s="1285"/>
      <c r="F901" s="128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1807</v>
      </c>
      <c r="E905" s="1285"/>
      <c r="F905" s="1285"/>
      <c r="G905" s="988"/>
      <c r="I905" s="490"/>
    </row>
    <row r="906" spans="1:9" ht="12.75" customHeight="1">
      <c r="A906" s="172"/>
      <c r="B906" s="172"/>
      <c r="C906" s="172"/>
      <c r="D906" s="1290" t="s">
        <v>1777</v>
      </c>
      <c r="E906" s="1290"/>
      <c r="F906" s="1290"/>
      <c r="G906" s="988"/>
      <c r="I906" s="490"/>
    </row>
    <row r="907" spans="1:9" ht="12.75" customHeight="1">
      <c r="A907" s="989"/>
      <c r="B907" s="989"/>
      <c r="C907" s="989"/>
      <c r="D907" s="2"/>
      <c r="E907" s="988"/>
      <c r="F907" s="988"/>
      <c r="G907" s="988"/>
      <c r="I907" s="490"/>
    </row>
    <row r="908" spans="1:9" ht="12.75" customHeight="1">
      <c r="A908" s="175"/>
      <c r="B908" s="485" t="s">
        <v>307</v>
      </c>
      <c r="C908" s="354"/>
      <c r="D908" s="1264" t="s">
        <v>1781</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1780</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307</v>
      </c>
      <c r="C913" s="174"/>
      <c r="D913" s="1275" t="s">
        <v>1778</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307</v>
      </c>
      <c r="C922" s="989"/>
      <c r="D922" s="1264" t="s">
        <v>1782</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307</v>
      </c>
      <c r="C925" s="989"/>
      <c r="D925" s="1291" t="s">
        <v>1783</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307</v>
      </c>
      <c r="C930" s="989"/>
      <c r="D930" s="1290" t="s">
        <v>2070</v>
      </c>
      <c r="E930" s="1290"/>
      <c r="F930" s="1290"/>
      <c r="G930" s="988"/>
      <c r="I930" s="490"/>
    </row>
    <row r="931" spans="1:9" ht="12.75" customHeight="1">
      <c r="A931" s="989"/>
      <c r="B931" s="989"/>
      <c r="C931" s="989"/>
      <c r="D931" s="118"/>
      <c r="E931" s="988"/>
      <c r="F931" s="988"/>
      <c r="G931" s="988"/>
      <c r="I931" s="490"/>
    </row>
    <row r="932" spans="1:9" ht="12.75" customHeight="1">
      <c r="A932" s="989"/>
      <c r="B932" s="485" t="s">
        <v>307</v>
      </c>
      <c r="C932" s="989"/>
      <c r="D932" s="1290" t="s">
        <v>2071</v>
      </c>
      <c r="E932" s="1290"/>
      <c r="F932" s="1290"/>
      <c r="G932" s="988"/>
      <c r="I932" s="490"/>
    </row>
    <row r="933" spans="1:9" ht="12.75" customHeight="1">
      <c r="A933" s="174"/>
      <c r="B933" s="174"/>
      <c r="C933" s="174"/>
      <c r="D933" s="2"/>
      <c r="E933" s="3"/>
      <c r="F933" s="988"/>
      <c r="G933" s="988"/>
      <c r="I933" s="490"/>
    </row>
    <row r="934" spans="1:9" ht="12.75" customHeight="1">
      <c r="A934" s="997"/>
      <c r="B934" s="485" t="s">
        <v>307</v>
      </c>
      <c r="C934" s="998"/>
      <c r="D934" s="1275" t="s">
        <v>1779</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307</v>
      </c>
      <c r="C944" s="174"/>
      <c r="D944" s="1299" t="s">
        <v>1887</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4" t="s">
        <v>2138</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307</v>
      </c>
      <c r="C959" s="989"/>
      <c r="D959" s="1291" t="s">
        <v>1784</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5" t="s">
        <v>1886</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1785</v>
      </c>
      <c r="E969" s="1297"/>
      <c r="F969" s="1297"/>
      <c r="G969" s="3"/>
      <c r="I969" s="490"/>
    </row>
    <row r="970" spans="1:9" ht="12.75" customHeight="1">
      <c r="A970" s="175"/>
      <c r="B970" s="485" t="s">
        <v>307</v>
      </c>
      <c r="C970" s="354"/>
      <c r="D970" s="1290" t="s">
        <v>1808</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1786</v>
      </c>
      <c r="E972" s="1297"/>
      <c r="F972" s="1297"/>
      <c r="G972"/>
      <c r="I972" s="490"/>
    </row>
    <row r="973" spans="1:9" ht="12.75" customHeight="1">
      <c r="A973" s="175"/>
      <c r="B973" s="485" t="s">
        <v>307</v>
      </c>
      <c r="C973" s="354"/>
      <c r="D973" s="1264" t="s">
        <v>2072</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1787</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1809</v>
      </c>
      <c r="E991" s="1297"/>
      <c r="F991" s="1297"/>
      <c r="G991" s="3"/>
      <c r="I991" s="490"/>
    </row>
    <row r="992" spans="1:9" ht="12.75" customHeight="1">
      <c r="A992" s="172"/>
      <c r="B992" s="172"/>
      <c r="C992" s="172"/>
      <c r="D992" s="1290" t="s">
        <v>1788</v>
      </c>
      <c r="E992" s="1290"/>
      <c r="F992" s="1290"/>
      <c r="G992" s="3"/>
      <c r="I992" s="490"/>
    </row>
    <row r="993" spans="1:9" ht="12.75" customHeight="1">
      <c r="A993" s="172"/>
      <c r="B993" s="172"/>
      <c r="C993" s="172"/>
      <c r="D993" s="3"/>
      <c r="E993" s="3"/>
      <c r="F993" s="988"/>
      <c r="G993"/>
      <c r="I993" s="490"/>
    </row>
    <row r="994" spans="1:9" ht="12.75" customHeight="1">
      <c r="A994" s="354"/>
      <c r="B994" s="485" t="s">
        <v>307</v>
      </c>
      <c r="C994" s="354"/>
      <c r="D994" s="1298" t="s">
        <v>1916</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1917</v>
      </c>
      <c r="F996" s="1038"/>
      <c r="G996"/>
      <c r="I996" s="490"/>
    </row>
    <row r="997" spans="1:9" ht="12.75" customHeight="1">
      <c r="A997" s="354"/>
      <c r="B997" s="354"/>
      <c r="C997" s="354"/>
      <c r="D997" s="1269" t="s">
        <v>1915</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4" t="s">
        <v>1789</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4" t="s">
        <v>2230</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90" t="s">
        <v>1790</v>
      </c>
      <c r="E1010" s="1290"/>
      <c r="F1010" s="1290"/>
      <c r="G1010"/>
      <c r="I1010" s="490"/>
    </row>
    <row r="1011" spans="1:9" ht="12.75" customHeight="1">
      <c r="A1011" s="354"/>
      <c r="B1011" s="354"/>
      <c r="C1011" s="354"/>
      <c r="D1011" s="3"/>
      <c r="E1011" s="3"/>
      <c r="F1011" s="3"/>
      <c r="G1011"/>
      <c r="I1011" s="490"/>
    </row>
    <row r="1012" spans="1:9" ht="12.75" customHeight="1">
      <c r="A1012" s="175"/>
      <c r="B1012" s="485" t="s">
        <v>307</v>
      </c>
      <c r="C1012" s="354"/>
      <c r="D1012" s="1290" t="s">
        <v>1791</v>
      </c>
      <c r="E1012" s="1290"/>
      <c r="F1012" s="1290"/>
      <c r="G1012"/>
      <c r="I1012" s="490"/>
    </row>
    <row r="1013" spans="1:9" ht="12.75" customHeight="1">
      <c r="A1013" s="354"/>
      <c r="B1013" s="354"/>
      <c r="C1013" s="354"/>
      <c r="D1013" s="118"/>
      <c r="E1013" s="3"/>
      <c r="F1013" s="3"/>
      <c r="G1013"/>
      <c r="I1013" s="490"/>
    </row>
    <row r="1014" spans="1:9" ht="12.75" customHeight="1">
      <c r="A1014" s="175"/>
      <c r="B1014" s="485" t="s">
        <v>307</v>
      </c>
      <c r="C1014" s="354"/>
      <c r="D1014" s="1290" t="s">
        <v>1792</v>
      </c>
      <c r="E1014" s="1290"/>
      <c r="F1014" s="129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4" t="s">
        <v>1793</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6" t="s">
        <v>1794</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6" t="s">
        <v>1795</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90" t="s">
        <v>1796</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4" t="s">
        <v>1797</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1798</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1799</v>
      </c>
      <c r="E1031" s="1285"/>
      <c r="F1031" s="1285"/>
      <c r="G1031" s="3"/>
      <c r="I1031" s="490"/>
    </row>
    <row r="1032" spans="1:9" ht="12.75" customHeight="1">
      <c r="A1032" s="354"/>
      <c r="B1032" s="354"/>
      <c r="C1032" s="354"/>
      <c r="D1032" s="1286" t="s">
        <v>1800</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1814</v>
      </c>
      <c r="E1034" s="1285"/>
      <c r="F1034" s="1285"/>
      <c r="G1034" s="3"/>
      <c r="I1034" s="490"/>
    </row>
    <row r="1035" spans="1:9" ht="12.75" customHeight="1">
      <c r="A1035" s="354"/>
      <c r="B1035" s="485" t="s">
        <v>307</v>
      </c>
      <c r="C1035" s="354"/>
      <c r="D1035" s="1286" t="s">
        <v>1272</v>
      </c>
      <c r="E1035" s="1286"/>
      <c r="F1035" s="1286"/>
      <c r="G1035" s="3"/>
      <c r="I1035" s="490"/>
    </row>
    <row r="1036" spans="1:9" ht="12.75" customHeight="1">
      <c r="A1036" s="354"/>
      <c r="B1036" s="175"/>
      <c r="C1036" s="354"/>
      <c r="D1036" s="1286" t="s">
        <v>1801</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1810</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1273</v>
      </c>
      <c r="E1040" s="1284"/>
      <c r="F1040" s="1284"/>
      <c r="G1040" s="3"/>
      <c r="I1040" s="490"/>
    </row>
    <row r="1041" spans="1:9" ht="12.75" hidden="1" customHeight="1">
      <c r="A1041" s="118"/>
      <c r="B1041" s="485" t="s">
        <v>307</v>
      </c>
      <c r="D1041" s="1283" t="s">
        <v>1272</v>
      </c>
      <c r="E1041" s="1283"/>
      <c r="F1041" s="1283"/>
      <c r="G1041" s="3"/>
      <c r="I1041" s="490"/>
    </row>
    <row r="1042" spans="1:9" ht="12.75" hidden="1" customHeight="1">
      <c r="A1042" s="118"/>
      <c r="B1042" s="402"/>
      <c r="D1042" s="1283" t="s">
        <v>1811</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1067</v>
      </c>
      <c r="E1044" s="1288"/>
      <c r="F1044" s="1288"/>
      <c r="G1044" s="3"/>
      <c r="I1044" s="490"/>
    </row>
    <row r="1045" spans="1:9" ht="12.75" customHeight="1">
      <c r="A1045" s="319"/>
      <c r="B1045" s="319"/>
      <c r="C1045" s="319"/>
      <c r="D1045" s="1289" t="s">
        <v>2248</v>
      </c>
      <c r="E1045" s="1289"/>
      <c r="F1045" s="1289"/>
      <c r="G1045" s="98"/>
      <c r="I1045" s="490"/>
    </row>
    <row r="1046" spans="1:9" ht="12.75" customHeight="1">
      <c r="A1046" s="175"/>
      <c r="B1046" s="485" t="s">
        <v>307</v>
      </c>
      <c r="C1046" s="354"/>
      <c r="D1046" s="1289" t="s">
        <v>986</v>
      </c>
      <c r="E1046" s="1289"/>
      <c r="F1046" s="1289"/>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7" t="s">
        <v>1831</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3" t="s">
        <v>1815</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3" t="s">
        <v>1819</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1820</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4" t="s">
        <v>1830</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2" t="s">
        <v>1822</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8" t="s">
        <v>2281</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1832</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4" t="s">
        <v>1930</v>
      </c>
      <c r="E1101" s="1294"/>
      <c r="F1101" s="1294"/>
      <c r="I1101" s="490"/>
    </row>
    <row r="1102" spans="1:9">
      <c r="A1102" s="402"/>
      <c r="B1102" s="402"/>
      <c r="C1102" s="402"/>
      <c r="D1102" s="1294"/>
      <c r="E1102" s="1294"/>
      <c r="F1102" s="1294"/>
      <c r="I1102" s="490"/>
    </row>
    <row r="1103" spans="1:9">
      <c r="A1103" s="402"/>
      <c r="B1103" s="402"/>
      <c r="C1103" s="402"/>
      <c r="D1103" s="1295" t="s">
        <v>2144</v>
      </c>
      <c r="E1103" s="1264"/>
      <c r="F1103" s="1264"/>
      <c r="I1103" s="490"/>
    </row>
    <row r="1104" spans="1:9">
      <c r="A1104" s="402"/>
      <c r="B1104" s="402"/>
      <c r="C1104" s="402"/>
      <c r="D1104" s="527"/>
      <c r="I1104" s="490"/>
    </row>
    <row r="1105" spans="1:9">
      <c r="A1105" s="402"/>
      <c r="B1105" s="485" t="s">
        <v>307</v>
      </c>
      <c r="C1105" s="402"/>
      <c r="D1105" s="1292" t="s">
        <v>1833</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307</v>
      </c>
      <c r="C1108" s="402"/>
      <c r="D1108" s="1292" t="s">
        <v>1888</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c r="A1114" s="402"/>
      <c r="B1114" s="402"/>
      <c r="C1114" s="402"/>
      <c r="D1114" s="527"/>
      <c r="I1114" s="480"/>
    </row>
    <row r="1115" spans="1:9">
      <c r="A1115" s="402"/>
      <c r="B1115" s="485" t="s">
        <v>307</v>
      </c>
      <c r="C1115" s="402"/>
      <c r="D1115" s="1292" t="s">
        <v>1834</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307</v>
      </c>
      <c r="C1119" s="402"/>
      <c r="D1119" s="1269" t="s">
        <v>1889</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307</v>
      </c>
      <c r="C1123" s="402"/>
      <c r="D1123" s="1264" t="s">
        <v>1890</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712" workbookViewId="0">
      <selection activeCell="AH724" sqref="AH724:AJ72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5</v>
      </c>
    </row>
    <row r="8" spans="1:58" ht="26.25" customHeight="1">
      <c r="A8" s="1408" t="s">
        <v>100</v>
      </c>
      <c r="B8" s="1408"/>
      <c r="C8" s="1408"/>
      <c r="D8" s="1408"/>
      <c r="E8" s="1408"/>
      <c r="F8" s="1408"/>
      <c r="G8" s="1408"/>
      <c r="H8" s="1408"/>
      <c r="I8" s="1408"/>
      <c r="J8" s="1408"/>
      <c r="K8" s="1408"/>
      <c r="L8" s="1408"/>
      <c r="M8" s="1408"/>
      <c r="N8" s="1408"/>
      <c r="O8" s="1408"/>
      <c r="P8" s="1408"/>
      <c r="Q8" s="1408"/>
      <c r="R8" s="1408"/>
      <c r="S8" s="1408"/>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408"/>
      <c r="AR8" s="1408"/>
      <c r="AS8" s="1408"/>
      <c r="AT8" s="1408"/>
      <c r="AU8" s="898"/>
      <c r="AV8" s="898"/>
      <c r="AW8" s="898"/>
      <c r="AX8" s="898"/>
      <c r="AY8" s="898"/>
      <c r="BD8" s="3" t="s">
        <v>2510</v>
      </c>
      <c r="BE8" s="1249">
        <f>SUMIF($AC$718:$AC$752,"&lt;=35%",$G$718:G$752)-SUM($BE$5:BE7)</f>
        <v>0</v>
      </c>
    </row>
    <row r="9" spans="1:58" ht="12.95" customHeight="1">
      <c r="A9" s="1376" t="s">
        <v>2077</v>
      </c>
      <c r="B9" s="1376"/>
      <c r="C9" s="1376"/>
      <c r="D9" s="1376"/>
      <c r="E9" s="1376"/>
      <c r="F9" s="1376"/>
      <c r="G9" s="1376"/>
      <c r="H9" s="1376"/>
      <c r="I9" s="1376"/>
      <c r="J9" s="1376"/>
      <c r="K9" s="1376"/>
      <c r="L9" s="1376"/>
      <c r="M9" s="1376"/>
      <c r="N9" s="1376"/>
      <c r="O9" s="1376"/>
      <c r="P9" s="1376"/>
      <c r="Q9" s="1376"/>
      <c r="R9" s="1376"/>
      <c r="S9" s="1376"/>
      <c r="T9" s="1376"/>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c r="AT9" s="1376"/>
      <c r="AU9" s="13"/>
      <c r="AV9" s="13"/>
      <c r="AW9" s="13"/>
      <c r="AX9" s="13"/>
      <c r="AY9" s="13"/>
      <c r="BD9" s="1248" t="s">
        <v>2502</v>
      </c>
      <c r="BE9" s="1249">
        <f>SUMIF($AC$718:$AC$752,"&lt;=40%",$G$718:G$752)-SUM($BE$5:BE8)</f>
        <v>0</v>
      </c>
    </row>
    <row r="10" spans="1:58" ht="12.95" customHeight="1">
      <c r="A10" s="1376" t="s">
        <v>2459</v>
      </c>
      <c r="B10" s="1376"/>
      <c r="C10" s="1376"/>
      <c r="D10" s="1376"/>
      <c r="E10" s="1376"/>
      <c r="F10" s="1376"/>
      <c r="G10" s="1376"/>
      <c r="H10" s="1376"/>
      <c r="I10" s="1376"/>
      <c r="J10" s="1376"/>
      <c r="K10" s="1376"/>
      <c r="L10" s="1376"/>
      <c r="M10" s="1376"/>
      <c r="N10" s="1376"/>
      <c r="O10" s="1376"/>
      <c r="P10" s="1376"/>
      <c r="Q10" s="1376"/>
      <c r="R10" s="1376"/>
      <c r="S10" s="1376"/>
      <c r="T10" s="1376"/>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c r="AT10" s="1376"/>
      <c r="AU10" s="13"/>
      <c r="AV10" s="13"/>
      <c r="AW10" s="13"/>
      <c r="AX10" s="13"/>
      <c r="AY10" s="13"/>
      <c r="BD10" s="3" t="s">
        <v>2511</v>
      </c>
      <c r="BE10" s="1249">
        <f>SUMIF($AC$718:$AC$752,"&lt;=45%",$G$718:G$752)-SUM($BE$5:BE9)</f>
        <v>0</v>
      </c>
    </row>
    <row r="11" spans="1:58" ht="12.95" customHeight="1">
      <c r="A11" s="1376" t="s">
        <v>2605</v>
      </c>
      <c r="B11" s="1376"/>
      <c r="C11" s="1376"/>
      <c r="D11" s="1376"/>
      <c r="E11" s="1376"/>
      <c r="F11" s="1376"/>
      <c r="G11" s="1376"/>
      <c r="H11" s="1376"/>
      <c r="I11" s="1376"/>
      <c r="J11" s="1376"/>
      <c r="K11" s="1376"/>
      <c r="L11" s="1376"/>
      <c r="M11" s="1376"/>
      <c r="N11" s="1376"/>
      <c r="O11" s="1376"/>
      <c r="P11" s="1376"/>
      <c r="Q11" s="1376"/>
      <c r="R11" s="1376"/>
      <c r="S11" s="1376"/>
      <c r="T11" s="1376"/>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
      <c r="AV11" s="13"/>
      <c r="AW11" s="13"/>
      <c r="AX11" s="13"/>
      <c r="AY11" s="13"/>
      <c r="BD11" s="1247" t="s">
        <v>2503</v>
      </c>
      <c r="BE11" s="1249">
        <f>SUMIF($AC$718:$AC$752,"&lt;=50%",$G$718:G$752)-SUM($BE$5:BE10)</f>
        <v>5</v>
      </c>
    </row>
    <row r="12" spans="1:58" ht="12.95" customHeight="1">
      <c r="A12" s="1409" t="s">
        <v>2611</v>
      </c>
      <c r="B12" s="1409"/>
      <c r="C12" s="1409"/>
      <c r="D12" s="1409"/>
      <c r="E12" s="1409"/>
      <c r="F12" s="1409"/>
      <c r="G12" s="1409"/>
      <c r="H12" s="1409"/>
      <c r="I12" s="1409"/>
      <c r="J12" s="1409"/>
      <c r="K12" s="140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409"/>
      <c r="AR12" s="1409"/>
      <c r="AS12" s="1409"/>
      <c r="AT12" s="1409"/>
      <c r="AU12" s="6"/>
      <c r="AV12" s="6"/>
      <c r="AW12" s="6"/>
      <c r="AX12" s="6"/>
      <c r="AY12" s="6"/>
      <c r="BD12" s="3" t="s">
        <v>2512</v>
      </c>
      <c r="BE12" s="1249">
        <f>SUMIF($AC$718:$AC$752,"&lt;=55%",$G$718:G$752)-SUM($BE$5:BE11)</f>
        <v>0</v>
      </c>
    </row>
    <row r="13" spans="1:58" ht="12.95" customHeight="1">
      <c r="A13" s="1262" t="s">
        <v>2078</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2504</v>
      </c>
      <c r="BE13" s="1249">
        <f>SUMIF($AC$718:$AC$752,"&lt;=60%",$G$718:G$752)-SUM($BE$5:BE12)</f>
        <v>26</v>
      </c>
    </row>
    <row r="14" spans="1:58" ht="12.95"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2505</v>
      </c>
      <c r="BE14" s="1249">
        <f>SUMIF($AC$718:$AC$752,"&lt;=70%",$G$718:G$752)-SUM($BE$5:BE13)</f>
        <v>13</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17" t="s">
        <v>2613</v>
      </c>
      <c r="I16" s="1418"/>
      <c r="J16" s="1418"/>
      <c r="K16" s="1418"/>
      <c r="L16" s="1418"/>
      <c r="M16" s="1418"/>
      <c r="N16" s="1418"/>
      <c r="O16" s="1418"/>
      <c r="P16" s="1418"/>
      <c r="Q16" s="1418"/>
      <c r="R16" s="1418"/>
      <c r="S16" s="1418"/>
      <c r="T16" s="1418"/>
      <c r="U16" s="1418"/>
      <c r="V16" s="1418"/>
      <c r="W16" s="1418"/>
      <c r="X16" s="1418"/>
      <c r="Y16" s="1418"/>
      <c r="Z16" s="1418"/>
      <c r="AA16" s="1418"/>
      <c r="AB16" s="1418"/>
      <c r="AC16" s="1418"/>
      <c r="AD16" s="1418"/>
      <c r="AE16" s="1418"/>
      <c r="AF16" s="1418"/>
      <c r="AG16" s="1418"/>
      <c r="AH16" s="1418"/>
      <c r="AI16" s="1418"/>
      <c r="AJ16" s="1418"/>
      <c r="BD16" s="1248" t="s">
        <v>657</v>
      </c>
      <c r="BE16" s="1249" t="str">
        <f>Application!H18</f>
        <v>Alvarado Gardens Phase II</v>
      </c>
    </row>
    <row r="17" spans="1:58" ht="12.95" customHeight="1">
      <c r="BD17" s="1247" t="s">
        <v>2519</v>
      </c>
      <c r="BE17" s="1249">
        <f>Application!AA934</f>
        <v>0</v>
      </c>
    </row>
    <row r="18" spans="1:58" ht="12.95" customHeight="1">
      <c r="A18" s="57" t="s">
        <v>101</v>
      </c>
      <c r="C18" s="4"/>
      <c r="D18" s="4"/>
      <c r="E18" s="4"/>
      <c r="F18" s="4"/>
      <c r="G18" s="4"/>
      <c r="H18" s="1414" t="s">
        <v>2614</v>
      </c>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BD18" s="1248" t="s">
        <v>2520</v>
      </c>
      <c r="BE18" s="1249">
        <f>'CalHFA Addendum'!N11</f>
        <v>0</v>
      </c>
    </row>
    <row r="19" spans="1:58" ht="12.95" customHeight="1">
      <c r="BD19" s="1247" t="s">
        <v>2521</v>
      </c>
      <c r="BE19" s="1249">
        <f>Application!M26</f>
        <v>1171251</v>
      </c>
    </row>
    <row r="20" spans="1:58" ht="12.95" customHeight="1">
      <c r="A20" s="1410" t="s">
        <v>874</v>
      </c>
      <c r="B20" s="1410"/>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c r="AM20" s="1410"/>
      <c r="AN20" s="1410"/>
      <c r="AO20" s="1410"/>
      <c r="AP20" s="1410"/>
      <c r="AQ20" s="1410"/>
      <c r="AR20" s="1410"/>
      <c r="AS20" s="1410"/>
      <c r="AT20" s="1410"/>
      <c r="AU20" s="900"/>
      <c r="AV20" s="900"/>
      <c r="AW20" s="900"/>
      <c r="AX20" s="900"/>
      <c r="AY20" s="900"/>
      <c r="BD20" s="1248" t="s">
        <v>2522</v>
      </c>
      <c r="BE20" s="1249">
        <f>Application!M27</f>
        <v>0</v>
      </c>
    </row>
    <row r="21" spans="1:58" ht="12.95" customHeight="1">
      <c r="A21" s="1419" t="s">
        <v>1010</v>
      </c>
      <c r="B21" s="1419"/>
      <c r="C21" s="1419"/>
      <c r="D21" s="1419"/>
      <c r="E21" s="1419"/>
      <c r="F21" s="1419"/>
      <c r="G21" s="1419"/>
      <c r="H21" s="1419"/>
      <c r="I21" s="1419"/>
      <c r="J21" s="1419"/>
      <c r="K21" s="1419"/>
      <c r="L21" s="1419"/>
      <c r="M21" s="1419"/>
      <c r="N21" s="1419"/>
      <c r="O21" s="1419"/>
      <c r="P21" s="1419"/>
      <c r="Q21" s="1419"/>
      <c r="R21" s="1419"/>
      <c r="S21" s="1419"/>
      <c r="T21" s="1419"/>
      <c r="U21" s="1419"/>
      <c r="V21" s="1419"/>
      <c r="W21" s="1419"/>
      <c r="X21" s="1419"/>
      <c r="Y21" s="1419"/>
      <c r="Z21" s="1419"/>
      <c r="AA21" s="1419"/>
      <c r="AB21" s="1419"/>
      <c r="AC21" s="1419"/>
      <c r="AD21" s="1419"/>
      <c r="AE21" s="1419"/>
      <c r="AF21" s="1419"/>
      <c r="AG21" s="1419"/>
      <c r="AH21" s="1419"/>
      <c r="AI21" s="1419"/>
      <c r="AJ21" s="1419"/>
      <c r="AK21" s="1419"/>
      <c r="AL21" s="1419"/>
      <c r="AM21" s="901"/>
      <c r="AN21" s="901"/>
      <c r="AO21" s="901"/>
      <c r="AP21" s="901"/>
      <c r="AQ21" s="901"/>
      <c r="AR21" s="901"/>
      <c r="AS21" s="901"/>
      <c r="AT21" s="901"/>
      <c r="AU21" s="901"/>
      <c r="AV21" s="901"/>
      <c r="AW21" s="901"/>
      <c r="AX21" s="901"/>
      <c r="AY21" s="901"/>
      <c r="BD21" s="1247" t="s">
        <v>2523</v>
      </c>
      <c r="BE21" s="1249">
        <f>Application!AM554</f>
        <v>7672330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26972253</v>
      </c>
      <c r="BF22" s="3" t="s">
        <v>2596</v>
      </c>
    </row>
    <row r="23" spans="1:58" ht="12.95" customHeight="1">
      <c r="A23" s="1294" t="s">
        <v>2147</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2524</v>
      </c>
      <c r="BE23" s="1249">
        <f>'Sources and Uses Budget'!B4</f>
        <v>3932262</v>
      </c>
    </row>
    <row r="24" spans="1:58" ht="12.95"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2525</v>
      </c>
      <c r="BE24" s="1249">
        <f>Application!AG450</f>
        <v>44908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416">
        <f>'Basis &amp; Credits'!AB56</f>
        <v>1171251</v>
      </c>
      <c r="N26" s="1416"/>
      <c r="O26" s="1416"/>
      <c r="P26" s="1416"/>
      <c r="Q26" s="1416"/>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43">
        <f>'Basis &amp; Credits'!AB78</f>
        <v>0</v>
      </c>
      <c r="N27" s="1343"/>
      <c r="O27" s="1343"/>
      <c r="P27" s="1343"/>
      <c r="Q27" s="1343"/>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1" t="s">
        <v>2148</v>
      </c>
      <c r="B29" s="1411"/>
      <c r="C29" s="1411"/>
      <c r="D29" s="1411"/>
      <c r="E29" s="1411"/>
      <c r="F29" s="1411"/>
      <c r="G29" s="1411"/>
      <c r="H29" s="1411"/>
      <c r="I29" s="1411"/>
      <c r="J29" s="1411"/>
      <c r="K29" s="1411"/>
      <c r="L29" s="1411"/>
      <c r="M29" s="1411"/>
      <c r="N29" s="1411"/>
      <c r="O29" s="1411"/>
      <c r="P29" s="1411"/>
      <c r="Q29" s="1411"/>
      <c r="R29" s="1411"/>
      <c r="S29" s="1411"/>
      <c r="T29" s="1411"/>
      <c r="U29" s="1411"/>
      <c r="V29" s="1411"/>
      <c r="W29" s="1411"/>
      <c r="X29" s="1411"/>
      <c r="Y29" s="1411"/>
      <c r="Z29" s="1411"/>
      <c r="AA29" s="1411"/>
      <c r="AB29" s="1411"/>
      <c r="AC29" s="1411"/>
      <c r="AD29" s="1411"/>
      <c r="AE29" s="1411"/>
      <c r="AF29" s="1411"/>
      <c r="AG29" s="1411"/>
      <c r="AH29" s="1411"/>
      <c r="AI29" s="1411"/>
      <c r="AJ29" s="1411"/>
      <c r="AK29" s="1411"/>
      <c r="AL29" s="1411"/>
      <c r="AM29" s="1411"/>
      <c r="AN29" s="1411"/>
      <c r="AO29" s="1411"/>
      <c r="AP29" s="1411"/>
      <c r="AQ29" s="1411"/>
      <c r="AR29" s="1411"/>
      <c r="AS29" s="1411"/>
      <c r="AT29" s="1411"/>
      <c r="BD29" s="1247" t="s">
        <v>2528</v>
      </c>
      <c r="BE29" s="1249" t="b">
        <f>Application!M358="Yes"</f>
        <v>0</v>
      </c>
    </row>
    <row r="30" spans="1:58" ht="12.95" customHeight="1">
      <c r="A30" s="1411"/>
      <c r="B30" s="1411"/>
      <c r="C30" s="1411"/>
      <c r="D30" s="1411"/>
      <c r="E30" s="1411"/>
      <c r="F30" s="1411"/>
      <c r="G30" s="1411"/>
      <c r="H30" s="1411"/>
      <c r="I30" s="1411"/>
      <c r="J30" s="1411"/>
      <c r="K30" s="1411"/>
      <c r="L30" s="1411"/>
      <c r="M30" s="1411"/>
      <c r="N30" s="1411"/>
      <c r="O30" s="1411"/>
      <c r="P30" s="1411"/>
      <c r="Q30" s="1411"/>
      <c r="R30" s="1411"/>
      <c r="S30" s="1411"/>
      <c r="T30" s="1411"/>
      <c r="U30" s="1411"/>
      <c r="V30" s="1411"/>
      <c r="W30" s="1411"/>
      <c r="X30" s="1411"/>
      <c r="Y30" s="1411"/>
      <c r="Z30" s="1411"/>
      <c r="AA30" s="1411"/>
      <c r="AB30" s="1411"/>
      <c r="AC30" s="1411"/>
      <c r="AD30" s="1411"/>
      <c r="AE30" s="1411"/>
      <c r="AF30" s="1411"/>
      <c r="AG30" s="1411"/>
      <c r="AH30" s="1411"/>
      <c r="AI30" s="1411"/>
      <c r="AJ30" s="1411"/>
      <c r="AK30" s="1411"/>
      <c r="AL30" s="1411"/>
      <c r="AM30" s="1411"/>
      <c r="AN30" s="1411"/>
      <c r="AO30" s="1411"/>
      <c r="AP30" s="1411"/>
      <c r="AQ30" s="1411"/>
      <c r="AR30" s="1411"/>
      <c r="AS30" s="1411"/>
      <c r="AT30" s="1411"/>
      <c r="AZ30" s="20"/>
      <c r="BD30" s="1248" t="s">
        <v>28</v>
      </c>
      <c r="BE30" s="1249" t="b">
        <f>Application!AJ355="Yes"</f>
        <v>0</v>
      </c>
    </row>
    <row r="31" spans="1:58" ht="12.95" customHeight="1">
      <c r="A31" s="1411"/>
      <c r="B31" s="1411"/>
      <c r="C31" s="1411"/>
      <c r="D31" s="1411"/>
      <c r="E31" s="1411"/>
      <c r="F31" s="1411"/>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1411"/>
      <c r="AE31" s="1411"/>
      <c r="AF31" s="1411"/>
      <c r="AG31" s="1411"/>
      <c r="AH31" s="1411"/>
      <c r="AI31" s="1411"/>
      <c r="AJ31" s="1411"/>
      <c r="AK31" s="1411"/>
      <c r="AL31" s="1411"/>
      <c r="AM31" s="1411"/>
      <c r="AN31" s="1411"/>
      <c r="AO31" s="1411"/>
      <c r="AP31" s="1411"/>
      <c r="AQ31" s="1411"/>
      <c r="AR31" s="1411"/>
      <c r="AS31" s="1411"/>
      <c r="AT31" s="1411"/>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4" t="s">
        <v>546</v>
      </c>
      <c r="P33" s="1334"/>
      <c r="Q33" s="1412" t="s">
        <v>2149</v>
      </c>
      <c r="R33" s="1412"/>
      <c r="S33" s="1412"/>
      <c r="T33" s="1412"/>
      <c r="U33" s="1412"/>
      <c r="V33" s="1412"/>
      <c r="W33" s="1412"/>
      <c r="X33" s="1412"/>
      <c r="Y33" s="1412"/>
      <c r="Z33" s="1412"/>
      <c r="AA33" s="1412"/>
      <c r="AB33" s="1412"/>
      <c r="AC33" s="1412"/>
      <c r="AD33" s="1412"/>
      <c r="AE33" s="1412"/>
      <c r="AF33" s="1412"/>
      <c r="AG33" s="1412"/>
      <c r="AH33" s="1412"/>
      <c r="AI33" s="1412"/>
      <c r="AJ33" s="1412"/>
      <c r="AK33" s="1412"/>
      <c r="AL33" s="1412"/>
      <c r="AM33" s="1412"/>
      <c r="AN33" s="1412"/>
      <c r="AO33" s="1412"/>
      <c r="AP33" s="1412"/>
      <c r="AQ33" s="1412"/>
      <c r="AR33" s="1412"/>
      <c r="AS33" s="1412"/>
      <c r="AT33" s="1412"/>
      <c r="AU33" s="20"/>
      <c r="AV33" s="20"/>
      <c r="AW33" s="20"/>
      <c r="AX33" s="20"/>
      <c r="AY33" s="20"/>
      <c r="BD33" s="1247" t="s">
        <v>2597</v>
      </c>
      <c r="BE33" s="1249" t="str">
        <f>Application!D220</f>
        <v>East Bay Region: Alameda and Contra Costa Counties</v>
      </c>
    </row>
    <row r="34" spans="1:57" ht="12.95" customHeight="1">
      <c r="A34" s="1411" t="s">
        <v>2150</v>
      </c>
      <c r="B34" s="1411"/>
      <c r="C34" s="1411"/>
      <c r="D34" s="1411"/>
      <c r="E34" s="1411"/>
      <c r="F34" s="1411"/>
      <c r="G34" s="1411"/>
      <c r="H34" s="1411"/>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1411"/>
      <c r="AE34" s="1411"/>
      <c r="AF34" s="1411"/>
      <c r="AG34" s="1411"/>
      <c r="AH34" s="1411"/>
      <c r="AI34" s="1411"/>
      <c r="AJ34" s="1411"/>
      <c r="AK34" s="1411"/>
      <c r="AL34" s="1411"/>
      <c r="AM34" s="1411"/>
      <c r="AN34" s="1411"/>
      <c r="AO34" s="1411"/>
      <c r="AP34" s="1411"/>
      <c r="AQ34" s="1411"/>
      <c r="AR34" s="1411"/>
      <c r="AS34" s="1411"/>
      <c r="AT34" s="1411"/>
      <c r="AU34" s="20"/>
      <c r="AV34" s="20"/>
      <c r="AW34" s="20"/>
      <c r="AX34" s="20"/>
      <c r="AY34" s="20"/>
      <c r="AZ34" s="20"/>
      <c r="BD34" s="1248" t="s">
        <v>2531</v>
      </c>
      <c r="BE34" s="1249" t="str">
        <f>Application!I185</f>
        <v>13831 San Pablo Avenue</v>
      </c>
    </row>
    <row r="35" spans="1:57" ht="12.95" customHeight="1">
      <c r="A35" s="1411"/>
      <c r="B35" s="1411"/>
      <c r="C35" s="1411"/>
      <c r="D35" s="1411"/>
      <c r="E35" s="1411"/>
      <c r="F35" s="1411"/>
      <c r="G35" s="1411"/>
      <c r="H35" s="1411"/>
      <c r="I35" s="1411"/>
      <c r="J35" s="1411"/>
      <c r="K35" s="1411"/>
      <c r="L35" s="1411"/>
      <c r="M35" s="1411"/>
      <c r="N35" s="1411"/>
      <c r="O35" s="1411"/>
      <c r="P35" s="1411"/>
      <c r="Q35" s="1411"/>
      <c r="R35" s="1411"/>
      <c r="S35" s="1411"/>
      <c r="T35" s="1411"/>
      <c r="U35" s="1411"/>
      <c r="V35" s="1411"/>
      <c r="W35" s="1411"/>
      <c r="X35" s="1411"/>
      <c r="Y35" s="1411"/>
      <c r="Z35" s="1411"/>
      <c r="AA35" s="1411"/>
      <c r="AB35" s="1411"/>
      <c r="AC35" s="1411"/>
      <c r="AD35" s="1411"/>
      <c r="AE35" s="1411"/>
      <c r="AF35" s="1411"/>
      <c r="AG35" s="1411"/>
      <c r="AH35" s="1411"/>
      <c r="AI35" s="1411"/>
      <c r="AJ35" s="1411"/>
      <c r="AK35" s="1411"/>
      <c r="AL35" s="1411"/>
      <c r="AM35" s="1411"/>
      <c r="AN35" s="1411"/>
      <c r="AO35" s="1411"/>
      <c r="AP35" s="1411"/>
      <c r="AQ35" s="1411"/>
      <c r="AR35" s="1411"/>
      <c r="AS35" s="1411"/>
      <c r="AT35" s="1411"/>
      <c r="AU35" s="20"/>
      <c r="AV35" s="20"/>
      <c r="AW35" s="20"/>
      <c r="AX35" s="20"/>
      <c r="AY35" s="20"/>
      <c r="AZ35" s="20"/>
      <c r="BD35" s="1247" t="s">
        <v>2532</v>
      </c>
      <c r="BE35" s="1249" t="str">
        <f>IF(Application!E187="","",Application!E187)</f>
        <v/>
      </c>
    </row>
    <row r="36" spans="1:57" ht="12.95" customHeight="1">
      <c r="A36" s="1411"/>
      <c r="B36" s="1411"/>
      <c r="C36" s="1411"/>
      <c r="D36" s="1411"/>
      <c r="E36" s="1411"/>
      <c r="F36" s="1411"/>
      <c r="G36" s="1411"/>
      <c r="H36" s="1411"/>
      <c r="I36" s="1411"/>
      <c r="J36" s="1411"/>
      <c r="K36" s="1411"/>
      <c r="L36" s="1411"/>
      <c r="M36" s="1411"/>
      <c r="N36" s="1411"/>
      <c r="O36" s="1411"/>
      <c r="P36" s="1411"/>
      <c r="Q36" s="1411"/>
      <c r="R36" s="1411"/>
      <c r="S36" s="1411"/>
      <c r="T36" s="1411"/>
      <c r="U36" s="1411"/>
      <c r="V36" s="1411"/>
      <c r="W36" s="1411"/>
      <c r="X36" s="1411"/>
      <c r="Y36" s="1411"/>
      <c r="Z36" s="1411"/>
      <c r="AA36" s="1411"/>
      <c r="AB36" s="1411"/>
      <c r="AC36" s="1411"/>
      <c r="AD36" s="1411"/>
      <c r="AE36" s="1411"/>
      <c r="AF36" s="1411"/>
      <c r="AG36" s="1411"/>
      <c r="AH36" s="1411"/>
      <c r="AI36" s="1411"/>
      <c r="AJ36" s="1411"/>
      <c r="AK36" s="1411"/>
      <c r="AL36" s="1411"/>
      <c r="AM36" s="1411"/>
      <c r="AN36" s="1411"/>
      <c r="AO36" s="1411"/>
      <c r="AP36" s="1411"/>
      <c r="AQ36" s="1411"/>
      <c r="AR36" s="1411"/>
      <c r="AS36" s="1411"/>
      <c r="AT36" s="1411"/>
      <c r="AU36" s="20"/>
      <c r="AV36" s="20"/>
      <c r="AW36" s="20"/>
      <c r="AX36" s="20"/>
      <c r="AY36" s="20"/>
      <c r="AZ36" s="20"/>
      <c r="BD36" s="1248" t="s">
        <v>2533</v>
      </c>
      <c r="BE36" s="1249" t="str">
        <f>Application!I189</f>
        <v>San Pablo</v>
      </c>
    </row>
    <row r="37" spans="1:57" ht="12.95" customHeight="1">
      <c r="A37" s="1411"/>
      <c r="B37" s="1411"/>
      <c r="C37" s="1411"/>
      <c r="D37" s="1411"/>
      <c r="E37" s="1411"/>
      <c r="F37" s="1411"/>
      <c r="G37" s="1411"/>
      <c r="H37" s="1411"/>
      <c r="I37" s="1411"/>
      <c r="J37" s="1411"/>
      <c r="K37" s="1411"/>
      <c r="L37" s="1411"/>
      <c r="M37" s="1411"/>
      <c r="N37" s="1411"/>
      <c r="O37" s="1411"/>
      <c r="P37" s="1411"/>
      <c r="Q37" s="1411"/>
      <c r="R37" s="1411"/>
      <c r="S37" s="1411"/>
      <c r="T37" s="1411"/>
      <c r="U37" s="1411"/>
      <c r="V37" s="1411"/>
      <c r="W37" s="1411"/>
      <c r="X37" s="1411"/>
      <c r="Y37" s="1411"/>
      <c r="Z37" s="1411"/>
      <c r="AA37" s="1411"/>
      <c r="AB37" s="1411"/>
      <c r="AC37" s="1411"/>
      <c r="AD37" s="1411"/>
      <c r="AE37" s="1411"/>
      <c r="AF37" s="1411"/>
      <c r="AG37" s="1411"/>
      <c r="AH37" s="1411"/>
      <c r="AI37" s="1411"/>
      <c r="AJ37" s="1411"/>
      <c r="AK37" s="1411"/>
      <c r="AL37" s="1411"/>
      <c r="AM37" s="1411"/>
      <c r="AN37" s="1411"/>
      <c r="AO37" s="1411"/>
      <c r="AP37" s="1411"/>
      <c r="AQ37" s="1411"/>
      <c r="AR37" s="1411"/>
      <c r="AS37" s="1411"/>
      <c r="AT37" s="1411"/>
      <c r="AZ37" s="20"/>
      <c r="BD37" s="1247" t="s">
        <v>2534</v>
      </c>
      <c r="BE37" s="1249" t="str">
        <f>Application!T189</f>
        <v>Contra Costa</v>
      </c>
    </row>
    <row r="38" spans="1:57" ht="12.95" customHeight="1">
      <c r="A38" s="3"/>
      <c r="AZ38" s="20"/>
      <c r="BD38" s="1248" t="s">
        <v>2535</v>
      </c>
      <c r="BE38" s="1249">
        <f>Application!I190</f>
        <v>94806</v>
      </c>
    </row>
    <row r="39" spans="1:57" ht="12.95" customHeight="1">
      <c r="A39" s="1264" t="s">
        <v>2151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2536</v>
      </c>
      <c r="BE39" s="1249">
        <f>Application!AG437</f>
        <v>50</v>
      </c>
    </row>
    <row r="40" spans="1:57"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384</v>
      </c>
      <c r="BE40" s="1249">
        <f>Application!AG440</f>
        <v>49</v>
      </c>
    </row>
    <row r="41" spans="1:57"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287</v>
      </c>
      <c r="BE41" s="1249">
        <f>Application!AG438</f>
        <v>0</v>
      </c>
    </row>
    <row r="42" spans="1:57"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2537</v>
      </c>
      <c r="BE42" s="1251">
        <f>Application!AC753</f>
        <v>0.58571428571428563</v>
      </c>
    </row>
    <row r="43" spans="1:57"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2538</v>
      </c>
      <c r="BE43" s="1251">
        <f>Application!AH753</f>
        <v>0.56926008100764591</v>
      </c>
    </row>
    <row r="44" spans="1:57"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2539</v>
      </c>
      <c r="BE44" s="1249">
        <f>Application!AC454</f>
        <v>539445.06000000006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4" t="s">
        <v>2152</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2541</v>
      </c>
      <c r="BE46" s="1249" t="b">
        <f>Application!T195="Yes"</f>
        <v>0</v>
      </c>
    </row>
    <row r="47" spans="1:57" ht="12.95"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2542</v>
      </c>
      <c r="BE47" s="1249" t="b">
        <f>Application!T196="Yes"</f>
        <v>1</v>
      </c>
    </row>
    <row r="48" spans="1:57" ht="12.95"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2543</v>
      </c>
      <c r="BE48" s="1249" t="str">
        <f>Application!M243</f>
        <v>San Pablo Church Lane II LLC</v>
      </c>
    </row>
    <row r="49" spans="1:57" ht="12.95"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2544</v>
      </c>
      <c r="BE49" s="1249" t="str">
        <f>Application!M246</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Johnson &amp; Johnson Investments, LLC</v>
      </c>
    </row>
    <row r="51" spans="1:57" ht="12.95" customHeight="1">
      <c r="A51" s="1264" t="s">
        <v>2153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2546</v>
      </c>
      <c r="BE51" s="1249" t="str">
        <f>Application!M251</f>
        <v xml:space="preserve">Community Revitalization and Development Company </v>
      </c>
    </row>
    <row r="52" spans="1:57"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2547</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4" t="s">
        <v>2154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2549</v>
      </c>
      <c r="BE54" s="1249">
        <f>Application!M259</f>
        <v>0</v>
      </c>
    </row>
    <row r="55" spans="1:57"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2550</v>
      </c>
      <c r="BE55" s="1249">
        <f>Application!M262</f>
        <v>0</v>
      </c>
    </row>
    <row r="56" spans="1:57"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2551</v>
      </c>
      <c r="BE56" s="1249">
        <f>Application!AA265</f>
        <v>0</v>
      </c>
    </row>
    <row r="57" spans="1:57"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2552</v>
      </c>
      <c r="BE57" s="1249" t="str">
        <f>Application!H287</f>
        <v>Danco Communities</v>
      </c>
    </row>
    <row r="58" spans="1:57"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2553</v>
      </c>
      <c r="BE58" s="1249" t="str">
        <f>Application!H288</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Arcata, CA 95521</v>
      </c>
    </row>
    <row r="60" spans="1:57" ht="12.95" customHeight="1">
      <c r="A60" s="1264" t="s">
        <v>2155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2555</v>
      </c>
      <c r="BE60" s="1249" t="str">
        <f>Application!H290</f>
        <v>Chris Dart</v>
      </c>
    </row>
    <row r="61" spans="1:57"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2556</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13" t="s">
        <v>2157</v>
      </c>
      <c r="B65" s="1413"/>
      <c r="C65" s="1413"/>
      <c r="D65" s="1413"/>
      <c r="E65" s="1413"/>
      <c r="F65" s="1413"/>
      <c r="G65" s="1413"/>
      <c r="H65" s="1413"/>
      <c r="I65" s="1413"/>
      <c r="J65" s="1413"/>
      <c r="K65" s="1413"/>
      <c r="L65" s="1413"/>
      <c r="M65" s="1413"/>
      <c r="N65" s="1413"/>
      <c r="O65" s="1413"/>
      <c r="P65" s="1413"/>
      <c r="Q65" s="1413"/>
      <c r="R65" s="1413"/>
      <c r="S65" s="1413"/>
      <c r="T65" s="1413"/>
      <c r="U65" s="1413"/>
      <c r="V65" s="1413"/>
      <c r="W65" s="1413"/>
      <c r="X65" s="1413"/>
      <c r="Y65" s="1413"/>
      <c r="Z65" s="1413"/>
      <c r="AA65" s="1413"/>
      <c r="AB65" s="1413"/>
      <c r="AC65" s="1413"/>
      <c r="AD65" s="1413"/>
      <c r="AE65" s="1413"/>
      <c r="AF65" s="1413"/>
      <c r="AG65" s="1413"/>
      <c r="AH65" s="1413"/>
      <c r="AI65" s="1413"/>
      <c r="AJ65" s="1413"/>
      <c r="AK65" s="1413"/>
      <c r="AL65" s="1413"/>
      <c r="AM65" s="1413"/>
      <c r="AN65" s="1413"/>
      <c r="AO65" s="1413"/>
      <c r="AP65" s="1413"/>
      <c r="AQ65" s="1413"/>
      <c r="AR65" s="1413"/>
      <c r="AS65" s="1413"/>
      <c r="AT65" s="1413"/>
      <c r="AU65" s="21"/>
      <c r="AV65" s="21"/>
      <c r="AW65" s="21"/>
      <c r="AX65" s="21"/>
      <c r="AY65" s="21"/>
      <c r="AZ65" s="20"/>
      <c r="BD65" s="1247" t="s">
        <v>2594</v>
      </c>
      <c r="BE65" s="1249" t="str">
        <f>Z205</f>
        <v>(select)</v>
      </c>
    </row>
    <row r="66" spans="1:57" ht="12.95" customHeight="1">
      <c r="A66" s="1413"/>
      <c r="B66" s="1413"/>
      <c r="C66" s="1413"/>
      <c r="D66" s="1413"/>
      <c r="E66" s="1413"/>
      <c r="F66" s="1413"/>
      <c r="G66" s="1413"/>
      <c r="H66" s="1413"/>
      <c r="I66" s="1413"/>
      <c r="J66" s="1413"/>
      <c r="K66" s="1413"/>
      <c r="L66" s="1413"/>
      <c r="M66" s="1413"/>
      <c r="N66" s="1413"/>
      <c r="O66" s="1413"/>
      <c r="P66" s="1413"/>
      <c r="Q66" s="1413"/>
      <c r="R66" s="1413"/>
      <c r="S66" s="1413"/>
      <c r="T66" s="1413"/>
      <c r="U66" s="1413"/>
      <c r="V66" s="1413"/>
      <c r="W66" s="1413"/>
      <c r="X66" s="1413"/>
      <c r="Y66" s="1413"/>
      <c r="Z66" s="1413"/>
      <c r="AA66" s="1413"/>
      <c r="AB66" s="1413"/>
      <c r="AC66" s="1413"/>
      <c r="AD66" s="1413"/>
      <c r="AE66" s="1413"/>
      <c r="AF66" s="1413"/>
      <c r="AG66" s="1413"/>
      <c r="AH66" s="1413"/>
      <c r="AI66" s="1413"/>
      <c r="AJ66" s="1413"/>
      <c r="AK66" s="1413"/>
      <c r="AL66" s="1413"/>
      <c r="AM66" s="1413"/>
      <c r="AN66" s="1413"/>
      <c r="AO66" s="1413"/>
      <c r="AP66" s="1413"/>
      <c r="AQ66" s="1413"/>
      <c r="AR66" s="1413"/>
      <c r="AS66" s="1413"/>
      <c r="AT66" s="1413"/>
      <c r="AU66" s="21"/>
      <c r="AV66" s="21"/>
      <c r="AW66" s="21"/>
      <c r="AX66" s="21"/>
      <c r="AY66" s="21"/>
      <c r="AZ66" s="20"/>
      <c r="BD66" s="1248" t="s">
        <v>2559</v>
      </c>
      <c r="BE66" s="1249" t="b">
        <f>Application!Z205="State Farmworker Credit"</f>
        <v>0</v>
      </c>
    </row>
    <row r="67" spans="1:57" ht="12.95" customHeight="1">
      <c r="A67" s="1413"/>
      <c r="B67" s="1413"/>
      <c r="C67" s="1413"/>
      <c r="D67" s="1413"/>
      <c r="E67" s="1413"/>
      <c r="F67" s="1413"/>
      <c r="G67" s="1413"/>
      <c r="H67" s="1413"/>
      <c r="I67" s="1413"/>
      <c r="J67" s="1413"/>
      <c r="K67" s="1413"/>
      <c r="L67" s="1413"/>
      <c r="M67" s="1413"/>
      <c r="N67" s="1413"/>
      <c r="O67" s="1413"/>
      <c r="P67" s="1413"/>
      <c r="Q67" s="1413"/>
      <c r="R67" s="1413"/>
      <c r="S67" s="1413"/>
      <c r="T67" s="1413"/>
      <c r="U67" s="1413"/>
      <c r="V67" s="1413"/>
      <c r="W67" s="1413"/>
      <c r="X67" s="1413"/>
      <c r="Y67" s="1413"/>
      <c r="Z67" s="1413"/>
      <c r="AA67" s="1413"/>
      <c r="AB67" s="1413"/>
      <c r="AC67" s="1413"/>
      <c r="AD67" s="1413"/>
      <c r="AE67" s="1413"/>
      <c r="AF67" s="1413"/>
      <c r="AG67" s="1413"/>
      <c r="AH67" s="1413"/>
      <c r="AI67" s="1413"/>
      <c r="AJ67" s="1413"/>
      <c r="AK67" s="1413"/>
      <c r="AL67" s="1413"/>
      <c r="AM67" s="1413"/>
      <c r="AN67" s="1413"/>
      <c r="AO67" s="1413"/>
      <c r="AP67" s="1413"/>
      <c r="AQ67" s="1413"/>
      <c r="AR67" s="1413"/>
      <c r="AS67" s="1413"/>
      <c r="AT67" s="1413"/>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3" t="s">
        <v>2158</v>
      </c>
      <c r="B69" s="1413"/>
      <c r="C69" s="1413"/>
      <c r="D69" s="1413"/>
      <c r="E69" s="1413"/>
      <c r="F69" s="1413"/>
      <c r="G69" s="1413"/>
      <c r="H69" s="1413"/>
      <c r="I69" s="1413"/>
      <c r="J69" s="1413"/>
      <c r="K69" s="1413"/>
      <c r="L69" s="1413"/>
      <c r="M69" s="1413"/>
      <c r="N69" s="1413"/>
      <c r="O69" s="1413"/>
      <c r="P69" s="1413"/>
      <c r="Q69" s="1413"/>
      <c r="R69" s="1413"/>
      <c r="S69" s="1413"/>
      <c r="T69" s="1413"/>
      <c r="U69" s="1413"/>
      <c r="V69" s="1413"/>
      <c r="W69" s="1413"/>
      <c r="X69" s="1413"/>
      <c r="Y69" s="1413"/>
      <c r="Z69" s="1413"/>
      <c r="AA69" s="1413"/>
      <c r="AB69" s="1413"/>
      <c r="AC69" s="1413"/>
      <c r="AD69" s="1413"/>
      <c r="AE69" s="1413"/>
      <c r="AF69" s="1413"/>
      <c r="AG69" s="1413"/>
      <c r="AH69" s="1413"/>
      <c r="AI69" s="1413"/>
      <c r="AJ69" s="1413"/>
      <c r="AK69" s="1413"/>
      <c r="AL69" s="1413"/>
      <c r="AM69" s="1413"/>
      <c r="AN69" s="1413"/>
      <c r="AO69" s="1413"/>
      <c r="AP69" s="1413"/>
      <c r="AQ69" s="1413"/>
      <c r="AR69" s="1413"/>
      <c r="AS69" s="1413"/>
      <c r="AT69" s="1413"/>
      <c r="AZ69" s="20"/>
      <c r="BD69" s="1247" t="s">
        <v>2562</v>
      </c>
      <c r="BE69" s="1249" t="str">
        <f>Application!W700</f>
        <v>CMFA</v>
      </c>
    </row>
    <row r="70" spans="1:57" ht="12.95" customHeight="1">
      <c r="A70" s="1413"/>
      <c r="B70" s="1413"/>
      <c r="C70" s="1413"/>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c r="AJ70" s="1413"/>
      <c r="AK70" s="1413"/>
      <c r="AL70" s="1413"/>
      <c r="AM70" s="1413"/>
      <c r="AN70" s="1413"/>
      <c r="AO70" s="1413"/>
      <c r="AP70" s="1413"/>
      <c r="AQ70" s="1413"/>
      <c r="AR70" s="1413"/>
      <c r="AS70" s="1413"/>
      <c r="AT70" s="1413"/>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1" t="s">
        <v>2159</v>
      </c>
      <c r="B72" s="1411"/>
      <c r="C72" s="1411"/>
      <c r="D72" s="1411"/>
      <c r="E72" s="1411"/>
      <c r="F72" s="1411"/>
      <c r="G72" s="1411"/>
      <c r="H72" s="1411"/>
      <c r="I72" s="1411"/>
      <c r="J72" s="1411"/>
      <c r="K72" s="1411"/>
      <c r="L72" s="1411"/>
      <c r="M72" s="1411"/>
      <c r="N72" s="1411"/>
      <c r="O72" s="1411"/>
      <c r="P72" s="1411"/>
      <c r="Q72" s="1411"/>
      <c r="R72" s="1411"/>
      <c r="S72" s="1411"/>
      <c r="T72" s="1411"/>
      <c r="U72" s="1411"/>
      <c r="V72" s="1411"/>
      <c r="W72" s="1411"/>
      <c r="X72" s="1411"/>
      <c r="Y72" s="1411"/>
      <c r="Z72" s="1411"/>
      <c r="AA72" s="1411"/>
      <c r="AB72" s="1411"/>
      <c r="AC72" s="1411"/>
      <c r="AD72" s="1411"/>
      <c r="AE72" s="1411"/>
      <c r="AF72" s="1411"/>
      <c r="AG72" s="1411"/>
      <c r="AH72" s="1411"/>
      <c r="AI72" s="1411"/>
      <c r="AJ72" s="1411"/>
      <c r="AK72" s="1411"/>
      <c r="AL72" s="1411"/>
      <c r="AM72" s="1411"/>
      <c r="AN72" s="1411"/>
      <c r="AO72" s="1411"/>
      <c r="AP72" s="1411"/>
      <c r="AQ72" s="1411"/>
      <c r="AR72" s="1411"/>
      <c r="AS72" s="1411"/>
      <c r="AT72" s="1411"/>
      <c r="AU72" s="20"/>
      <c r="AV72" s="20"/>
      <c r="AW72" s="20"/>
      <c r="AX72" s="20"/>
      <c r="AY72" s="20"/>
      <c r="AZ72" s="20"/>
      <c r="BD72" s="1248" t="s">
        <v>2565</v>
      </c>
      <c r="BE72" s="1249">
        <f>'Points System'!AF805</f>
        <v>10</v>
      </c>
    </row>
    <row r="73" spans="1:57" ht="12.95" customHeight="1">
      <c r="A73" s="1411"/>
      <c r="B73" s="1411"/>
      <c r="C73" s="1411"/>
      <c r="D73" s="1411"/>
      <c r="E73" s="1411"/>
      <c r="F73" s="1411"/>
      <c r="G73" s="1411"/>
      <c r="H73" s="1411"/>
      <c r="I73" s="1411"/>
      <c r="J73" s="1411"/>
      <c r="K73" s="1411"/>
      <c r="L73" s="1411"/>
      <c r="M73" s="1411"/>
      <c r="N73" s="1411"/>
      <c r="O73" s="1411"/>
      <c r="P73" s="1411"/>
      <c r="Q73" s="1411"/>
      <c r="R73" s="1411"/>
      <c r="S73" s="1411"/>
      <c r="T73" s="1411"/>
      <c r="U73" s="1411"/>
      <c r="V73" s="1411"/>
      <c r="W73" s="1411"/>
      <c r="X73" s="1411"/>
      <c r="Y73" s="1411"/>
      <c r="Z73" s="1411"/>
      <c r="AA73" s="1411"/>
      <c r="AB73" s="1411"/>
      <c r="AC73" s="1411"/>
      <c r="AD73" s="1411"/>
      <c r="AE73" s="1411"/>
      <c r="AF73" s="1411"/>
      <c r="AG73" s="1411"/>
      <c r="AH73" s="1411"/>
      <c r="AI73" s="1411"/>
      <c r="AJ73" s="1411"/>
      <c r="AK73" s="1411"/>
      <c r="AL73" s="1411"/>
      <c r="AM73" s="1411"/>
      <c r="AN73" s="1411"/>
      <c r="AO73" s="1411"/>
      <c r="AP73" s="1411"/>
      <c r="AQ73" s="1411"/>
      <c r="AR73" s="1411"/>
      <c r="AS73" s="1411"/>
      <c r="AT73" s="1411"/>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68" t="s">
        <v>2160</v>
      </c>
      <c r="B75" s="1768"/>
      <c r="C75" s="1768"/>
      <c r="D75" s="1768"/>
      <c r="E75" s="1768"/>
      <c r="F75" s="1768"/>
      <c r="G75" s="1768"/>
      <c r="H75" s="1768"/>
      <c r="I75" s="1768"/>
      <c r="J75" s="1768"/>
      <c r="K75" s="1768"/>
      <c r="L75" s="1768"/>
      <c r="M75" s="1768"/>
      <c r="N75" s="1768"/>
      <c r="O75" s="1768"/>
      <c r="P75" s="1768"/>
      <c r="Q75" s="1768"/>
      <c r="R75" s="1768"/>
      <c r="S75" s="1768"/>
      <c r="T75" s="1768"/>
      <c r="U75" s="1768"/>
      <c r="V75" s="1768"/>
      <c r="W75" s="1768"/>
      <c r="X75" s="1768"/>
      <c r="Y75" s="1768"/>
      <c r="Z75" s="1768"/>
      <c r="AA75" s="1768"/>
      <c r="AB75" s="1768"/>
      <c r="AC75" s="1768"/>
      <c r="AD75" s="1768"/>
      <c r="AE75" s="1768"/>
      <c r="AF75" s="1768"/>
      <c r="AG75" s="1768"/>
      <c r="AH75" s="1768"/>
      <c r="AI75" s="1768"/>
      <c r="AJ75" s="1768"/>
      <c r="AK75" s="1768"/>
      <c r="AL75" s="1768"/>
      <c r="AM75" s="1768"/>
      <c r="AN75" s="1768"/>
      <c r="AO75" s="1768"/>
      <c r="AP75" s="1768"/>
      <c r="AQ75" s="1768"/>
      <c r="AR75" s="1768"/>
      <c r="AS75" s="1768"/>
      <c r="AT75" s="1768"/>
      <c r="AU75" s="20"/>
      <c r="AV75" s="20"/>
      <c r="AW75" s="20"/>
      <c r="AX75" s="20"/>
      <c r="AY75" s="20"/>
      <c r="AZ75" s="20"/>
      <c r="BD75" s="1247" t="s">
        <v>2568</v>
      </c>
      <c r="BE75" s="1249">
        <f>'Points System'!AF808</f>
        <v>10</v>
      </c>
    </row>
    <row r="76" spans="1:57" ht="12.95" customHeight="1">
      <c r="A76" s="1768"/>
      <c r="B76" s="1768"/>
      <c r="C76" s="1768"/>
      <c r="D76" s="1768"/>
      <c r="E76" s="1768"/>
      <c r="F76" s="1768"/>
      <c r="G76" s="1768"/>
      <c r="H76" s="1768"/>
      <c r="I76" s="1768"/>
      <c r="J76" s="1768"/>
      <c r="K76" s="1768"/>
      <c r="L76" s="1768"/>
      <c r="M76" s="1768"/>
      <c r="N76" s="1768"/>
      <c r="O76" s="1768"/>
      <c r="P76" s="1768"/>
      <c r="Q76" s="1768"/>
      <c r="R76" s="1768"/>
      <c r="S76" s="1768"/>
      <c r="T76" s="1768"/>
      <c r="U76" s="1768"/>
      <c r="V76" s="1768"/>
      <c r="W76" s="1768"/>
      <c r="X76" s="1768"/>
      <c r="Y76" s="1768"/>
      <c r="Z76" s="1768"/>
      <c r="AA76" s="1768"/>
      <c r="AB76" s="1768"/>
      <c r="AC76" s="1768"/>
      <c r="AD76" s="1768"/>
      <c r="AE76" s="1768"/>
      <c r="AF76" s="1768"/>
      <c r="AG76" s="1768"/>
      <c r="AH76" s="1768"/>
      <c r="AI76" s="1768"/>
      <c r="AJ76" s="1768"/>
      <c r="AK76" s="1768"/>
      <c r="AL76" s="1768"/>
      <c r="AM76" s="1768"/>
      <c r="AN76" s="1768"/>
      <c r="AO76" s="1768"/>
      <c r="AP76" s="1768"/>
      <c r="AQ76" s="1768"/>
      <c r="AR76" s="1768"/>
      <c r="AS76" s="1768"/>
      <c r="AT76" s="1768"/>
      <c r="AU76" s="20"/>
      <c r="AV76" s="20"/>
      <c r="AW76" s="20"/>
      <c r="AX76" s="20"/>
      <c r="AY76" s="20"/>
      <c r="AZ76" s="17"/>
      <c r="BD76" s="1248" t="s">
        <v>2569</v>
      </c>
      <c r="BE76" s="1249">
        <f>'Points System'!AF811</f>
        <v>10</v>
      </c>
    </row>
    <row r="77" spans="1:57" ht="12.95" customHeight="1">
      <c r="A77" s="1768"/>
      <c r="B77" s="1768"/>
      <c r="C77" s="1768"/>
      <c r="D77" s="1768"/>
      <c r="E77" s="1768"/>
      <c r="F77" s="1768"/>
      <c r="G77" s="1768"/>
      <c r="H77" s="1768"/>
      <c r="I77" s="1768"/>
      <c r="J77" s="1768"/>
      <c r="K77" s="1768"/>
      <c r="L77" s="1768"/>
      <c r="M77" s="1768"/>
      <c r="N77" s="1768"/>
      <c r="O77" s="1768"/>
      <c r="P77" s="1768"/>
      <c r="Q77" s="1768"/>
      <c r="R77" s="1768"/>
      <c r="S77" s="1768"/>
      <c r="T77" s="1768"/>
      <c r="U77" s="1768"/>
      <c r="V77" s="1768"/>
      <c r="W77" s="1768"/>
      <c r="X77" s="1768"/>
      <c r="Y77" s="1768"/>
      <c r="Z77" s="1768"/>
      <c r="AA77" s="1768"/>
      <c r="AB77" s="1768"/>
      <c r="AC77" s="1768"/>
      <c r="AD77" s="1768"/>
      <c r="AE77" s="1768"/>
      <c r="AF77" s="1768"/>
      <c r="AG77" s="1768"/>
      <c r="AH77" s="1768"/>
      <c r="AI77" s="1768"/>
      <c r="AJ77" s="1768"/>
      <c r="AK77" s="1768"/>
      <c r="AL77" s="1768"/>
      <c r="AM77" s="1768"/>
      <c r="AN77" s="1768"/>
      <c r="AO77" s="1768"/>
      <c r="AP77" s="1768"/>
      <c r="AQ77" s="1768"/>
      <c r="AR77" s="1768"/>
      <c r="AS77" s="1768"/>
      <c r="AT77" s="1768"/>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3" t="s">
        <v>2161</v>
      </c>
      <c r="B79" s="1413"/>
      <c r="C79" s="1413"/>
      <c r="D79" s="1413"/>
      <c r="E79" s="1413"/>
      <c r="F79" s="1413"/>
      <c r="G79" s="1413"/>
      <c r="H79" s="1413"/>
      <c r="I79" s="1413"/>
      <c r="J79" s="1413"/>
      <c r="K79" s="1413"/>
      <c r="L79" s="1413"/>
      <c r="M79" s="1413"/>
      <c r="N79" s="1413"/>
      <c r="O79" s="1413"/>
      <c r="P79" s="1413"/>
      <c r="Q79" s="1413"/>
      <c r="R79" s="1413"/>
      <c r="S79" s="1413"/>
      <c r="T79" s="1413"/>
      <c r="U79" s="1413"/>
      <c r="V79" s="1413"/>
      <c r="W79" s="1413"/>
      <c r="X79" s="1413"/>
      <c r="Y79" s="1413"/>
      <c r="Z79" s="1413"/>
      <c r="AA79" s="1413"/>
      <c r="AB79" s="1413"/>
      <c r="AC79" s="1413"/>
      <c r="AD79" s="1413"/>
      <c r="AE79" s="1413"/>
      <c r="AF79" s="1413"/>
      <c r="AG79" s="1413"/>
      <c r="AH79" s="1413"/>
      <c r="AI79" s="1413"/>
      <c r="AJ79" s="1413"/>
      <c r="AK79" s="1413"/>
      <c r="AL79" s="1413"/>
      <c r="AM79" s="1413"/>
      <c r="AN79" s="1413"/>
      <c r="AO79" s="1413"/>
      <c r="AP79" s="1413"/>
      <c r="AQ79" s="1413"/>
      <c r="AR79" s="1413"/>
      <c r="AS79" s="1413"/>
      <c r="AT79" s="1413"/>
      <c r="AU79" s="20"/>
      <c r="AV79" s="20"/>
      <c r="AW79" s="20"/>
      <c r="AX79" s="20"/>
      <c r="AY79" s="20"/>
      <c r="AZ79" s="20"/>
      <c r="BD79" s="1247" t="s">
        <v>2572</v>
      </c>
      <c r="BE79" s="1249">
        <f>'Points System'!AF815</f>
        <v>9</v>
      </c>
    </row>
    <row r="80" spans="1:57" ht="12.95" customHeight="1">
      <c r="A80" s="1413"/>
      <c r="B80" s="1413"/>
      <c r="C80" s="1413"/>
      <c r="D80" s="1413"/>
      <c r="E80" s="1413"/>
      <c r="F80" s="1413"/>
      <c r="G80" s="1413"/>
      <c r="H80" s="1413"/>
      <c r="I80" s="1413"/>
      <c r="J80" s="1413"/>
      <c r="K80" s="1413"/>
      <c r="L80" s="1413"/>
      <c r="M80" s="1413"/>
      <c r="N80" s="1413"/>
      <c r="O80" s="1413"/>
      <c r="P80" s="1413"/>
      <c r="Q80" s="1413"/>
      <c r="R80" s="1413"/>
      <c r="S80" s="1413"/>
      <c r="T80" s="1413"/>
      <c r="U80" s="1413"/>
      <c r="V80" s="1413"/>
      <c r="W80" s="1413"/>
      <c r="X80" s="1413"/>
      <c r="Y80" s="1413"/>
      <c r="Z80" s="1413"/>
      <c r="AA80" s="1413"/>
      <c r="AB80" s="1413"/>
      <c r="AC80" s="1413"/>
      <c r="AD80" s="1413"/>
      <c r="AE80" s="1413"/>
      <c r="AF80" s="1413"/>
      <c r="AG80" s="1413"/>
      <c r="AH80" s="1413"/>
      <c r="AI80" s="1413"/>
      <c r="AJ80" s="1413"/>
      <c r="AK80" s="1413"/>
      <c r="AL80" s="1413"/>
      <c r="AM80" s="1413"/>
      <c r="AN80" s="1413"/>
      <c r="AO80" s="1413"/>
      <c r="AP80" s="1413"/>
      <c r="AQ80" s="1413"/>
      <c r="AR80" s="1413"/>
      <c r="AS80" s="1413"/>
      <c r="AT80" s="1413"/>
      <c r="AU80" s="20"/>
      <c r="AV80" s="20"/>
      <c r="AW80" s="20"/>
      <c r="AX80" s="20"/>
      <c r="AY80" s="20"/>
      <c r="AZ80" s="20"/>
      <c r="BD80" s="1248" t="s">
        <v>2573</v>
      </c>
      <c r="BE80" s="1249">
        <f>'Points System'!AF817</f>
        <v>10</v>
      </c>
    </row>
    <row r="81" spans="1:57" ht="12.95" customHeight="1">
      <c r="A81" s="1413"/>
      <c r="B81" s="1413"/>
      <c r="C81" s="1413"/>
      <c r="D81" s="1413"/>
      <c r="E81" s="1413"/>
      <c r="F81" s="1413"/>
      <c r="G81" s="1413"/>
      <c r="H81" s="1413"/>
      <c r="I81" s="1413"/>
      <c r="J81" s="1413"/>
      <c r="K81" s="1413"/>
      <c r="L81" s="1413"/>
      <c r="M81" s="1413"/>
      <c r="N81" s="1413"/>
      <c r="O81" s="1413"/>
      <c r="P81" s="1413"/>
      <c r="Q81" s="1413"/>
      <c r="R81" s="1413"/>
      <c r="S81" s="1413"/>
      <c r="T81" s="1413"/>
      <c r="U81" s="1413"/>
      <c r="V81" s="1413"/>
      <c r="W81" s="1413"/>
      <c r="X81" s="1413"/>
      <c r="Y81" s="1413"/>
      <c r="Z81" s="1413"/>
      <c r="AA81" s="1413"/>
      <c r="AB81" s="1413"/>
      <c r="AC81" s="1413"/>
      <c r="AD81" s="1413"/>
      <c r="AE81" s="1413"/>
      <c r="AF81" s="1413"/>
      <c r="AG81" s="1413"/>
      <c r="AH81" s="1413"/>
      <c r="AI81" s="1413"/>
      <c r="AJ81" s="1413"/>
      <c r="AK81" s="1413"/>
      <c r="AL81" s="1413"/>
      <c r="AM81" s="1413"/>
      <c r="AN81" s="1413"/>
      <c r="AO81" s="1413"/>
      <c r="AP81" s="1413"/>
      <c r="AQ81" s="1413"/>
      <c r="AR81" s="1413"/>
      <c r="AS81" s="1413"/>
      <c r="AT81" s="1413"/>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4" t="s">
        <v>2162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2576</v>
      </c>
      <c r="BE83" s="1253">
        <f>'Tie Breaker'!H5</f>
        <v>1.5902193400696416</v>
      </c>
    </row>
    <row r="84" spans="1:57"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2577</v>
      </c>
      <c r="BE84" s="1249" t="str">
        <f>Application!O153</f>
        <v>City of San Pablo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Matt Rodriguez</v>
      </c>
    </row>
    <row r="86" spans="1:57" ht="12.95" customHeight="1">
      <c r="A86" s="1264" t="s">
        <v>2163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2579</v>
      </c>
      <c r="BE86" s="1249" t="str">
        <f>Application!O155</f>
        <v>City Manager</v>
      </c>
    </row>
    <row r="87" spans="1:57"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2580</v>
      </c>
      <c r="BE87" s="1249" t="str">
        <f>Application!O156</f>
        <v>1000 Gateway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 Pablo, CA</v>
      </c>
    </row>
    <row r="89" spans="1:57" ht="12.95" customHeight="1">
      <c r="A89" s="1767" t="s">
        <v>2164</v>
      </c>
      <c r="B89" s="1767"/>
      <c r="C89" s="1767"/>
      <c r="D89" s="1767"/>
      <c r="E89" s="1767"/>
      <c r="F89" s="1767"/>
      <c r="G89" s="1767"/>
      <c r="H89" s="1767"/>
      <c r="I89" s="1767"/>
      <c r="J89" s="1767"/>
      <c r="K89" s="1767"/>
      <c r="L89" s="1767"/>
      <c r="M89" s="1767"/>
      <c r="N89" s="1767"/>
      <c r="O89" s="1767"/>
      <c r="P89" s="1767"/>
      <c r="Q89" s="1767"/>
      <c r="R89" s="1767"/>
      <c r="S89" s="1767"/>
      <c r="T89" s="1767"/>
      <c r="U89" s="1767"/>
      <c r="V89" s="1767"/>
      <c r="W89" s="1767"/>
      <c r="X89" s="1767"/>
      <c r="Y89" s="1767"/>
      <c r="Z89" s="1767"/>
      <c r="AA89" s="1767"/>
      <c r="AB89" s="1767"/>
      <c r="AC89" s="1767"/>
      <c r="AD89" s="1767"/>
      <c r="AE89" s="1767"/>
      <c r="AF89" s="1767"/>
      <c r="AG89" s="1767"/>
      <c r="AH89" s="1767"/>
      <c r="AI89" s="1767"/>
      <c r="AJ89" s="1767"/>
      <c r="AK89" s="1767"/>
      <c r="AL89" s="1767"/>
      <c r="AM89" s="1767"/>
      <c r="AN89" s="1767"/>
      <c r="AO89" s="1767"/>
      <c r="AP89" s="1767"/>
      <c r="AQ89" s="1767"/>
      <c r="AR89" s="1767"/>
      <c r="AS89" s="1767"/>
      <c r="AT89" s="1767"/>
      <c r="AU89" s="17"/>
      <c r="AV89" s="17"/>
      <c r="AW89" s="17"/>
      <c r="AX89" s="17"/>
      <c r="AY89" s="17"/>
      <c r="AZ89" s="20"/>
      <c r="BD89" s="1247" t="s">
        <v>2582</v>
      </c>
      <c r="BE89" s="1249">
        <f>Application!O158</f>
        <v>94806</v>
      </c>
    </row>
    <row r="90" spans="1:57" ht="12.95" customHeight="1">
      <c r="A90" s="1767"/>
      <c r="B90" s="1767"/>
      <c r="C90" s="1767"/>
      <c r="D90" s="1767"/>
      <c r="E90" s="1767"/>
      <c r="F90" s="1767"/>
      <c r="G90" s="1767"/>
      <c r="H90" s="1767"/>
      <c r="I90" s="1767"/>
      <c r="J90" s="1767"/>
      <c r="K90" s="1767"/>
      <c r="L90" s="1767"/>
      <c r="M90" s="1767"/>
      <c r="N90" s="1767"/>
      <c r="O90" s="1767"/>
      <c r="P90" s="1767"/>
      <c r="Q90" s="1767"/>
      <c r="R90" s="1767"/>
      <c r="S90" s="1767"/>
      <c r="T90" s="1767"/>
      <c r="U90" s="1767"/>
      <c r="V90" s="1767"/>
      <c r="W90" s="1767"/>
      <c r="X90" s="1767"/>
      <c r="Y90" s="1767"/>
      <c r="Z90" s="1767"/>
      <c r="AA90" s="1767"/>
      <c r="AB90" s="1767"/>
      <c r="AC90" s="1767"/>
      <c r="AD90" s="1767"/>
      <c r="AE90" s="1767"/>
      <c r="AF90" s="1767"/>
      <c r="AG90" s="1767"/>
      <c r="AH90" s="1767"/>
      <c r="AI90" s="1767"/>
      <c r="AJ90" s="1767"/>
      <c r="AK90" s="1767"/>
      <c r="AL90" s="1767"/>
      <c r="AM90" s="1767"/>
      <c r="AN90" s="1767"/>
      <c r="AO90" s="1767"/>
      <c r="AP90" s="1767"/>
      <c r="AQ90" s="1767"/>
      <c r="AR90" s="1767"/>
      <c r="AS90" s="1767"/>
      <c r="AT90" s="1767"/>
      <c r="AU90" s="17"/>
      <c r="AV90" s="17"/>
      <c r="AW90" s="17"/>
      <c r="AX90" s="17"/>
      <c r="AY90" s="17"/>
      <c r="AZ90" s="20"/>
      <c r="BD90" s="1248" t="s">
        <v>2583</v>
      </c>
      <c r="BE90" s="1249" t="str">
        <f>Application!H16</f>
        <v xml:space="preserve">Community Revitalization and Development Corporation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 xml:space="preserve">1918 West Street </v>
      </c>
    </row>
    <row r="92" spans="1:57" ht="12.95" customHeight="1">
      <c r="A92" s="1768" t="s">
        <v>2165</v>
      </c>
      <c r="B92" s="1768"/>
      <c r="C92" s="1768"/>
      <c r="D92" s="1768"/>
      <c r="E92" s="1768"/>
      <c r="F92" s="1768"/>
      <c r="G92" s="1768"/>
      <c r="H92" s="1768"/>
      <c r="I92" s="1768"/>
      <c r="J92" s="1768"/>
      <c r="K92" s="1768"/>
      <c r="L92" s="1768"/>
      <c r="M92" s="1768"/>
      <c r="N92" s="1768"/>
      <c r="O92" s="1768"/>
      <c r="P92" s="1768"/>
      <c r="Q92" s="1768"/>
      <c r="R92" s="1768"/>
      <c r="S92" s="1768"/>
      <c r="T92" s="1768"/>
      <c r="U92" s="1768"/>
      <c r="V92" s="1768"/>
      <c r="W92" s="1768"/>
      <c r="X92" s="1768"/>
      <c r="Y92" s="1768"/>
      <c r="Z92" s="1768"/>
      <c r="AA92" s="1768"/>
      <c r="AB92" s="1768"/>
      <c r="AC92" s="1768"/>
      <c r="AD92" s="1768"/>
      <c r="AE92" s="1768"/>
      <c r="AF92" s="1768"/>
      <c r="AG92" s="1768"/>
      <c r="AH92" s="1768"/>
      <c r="AI92" s="1768"/>
      <c r="AJ92" s="1768"/>
      <c r="AK92" s="1768"/>
      <c r="AL92" s="1768"/>
      <c r="AM92" s="1768"/>
      <c r="AN92" s="1768"/>
      <c r="AO92" s="1768"/>
      <c r="AP92" s="1768"/>
      <c r="AQ92" s="1768"/>
      <c r="AR92" s="1768"/>
      <c r="AS92" s="1768"/>
      <c r="AT92" s="1768"/>
      <c r="AU92" s="20"/>
      <c r="AV92" s="20"/>
      <c r="AW92" s="20"/>
      <c r="AX92" s="20"/>
      <c r="AY92" s="20"/>
      <c r="AZ92" s="20"/>
      <c r="BD92" s="1248" t="s">
        <v>2585</v>
      </c>
      <c r="BE92" s="1249" t="str">
        <f>Application!M234</f>
        <v>Redding</v>
      </c>
    </row>
    <row r="93" spans="1:57" ht="12.95" customHeight="1">
      <c r="A93" s="1768"/>
      <c r="B93" s="1768"/>
      <c r="C93" s="1768"/>
      <c r="D93" s="1768"/>
      <c r="E93" s="1768"/>
      <c r="F93" s="1768"/>
      <c r="G93" s="1768"/>
      <c r="H93" s="1768"/>
      <c r="I93" s="1768"/>
      <c r="J93" s="1768"/>
      <c r="K93" s="1768"/>
      <c r="L93" s="1768"/>
      <c r="M93" s="1768"/>
      <c r="N93" s="1768"/>
      <c r="O93" s="1768"/>
      <c r="P93" s="1768"/>
      <c r="Q93" s="1768"/>
      <c r="R93" s="1768"/>
      <c r="S93" s="1768"/>
      <c r="T93" s="1768"/>
      <c r="U93" s="1768"/>
      <c r="V93" s="1768"/>
      <c r="W93" s="1768"/>
      <c r="X93" s="1768"/>
      <c r="Y93" s="1768"/>
      <c r="Z93" s="1768"/>
      <c r="AA93" s="1768"/>
      <c r="AB93" s="1768"/>
      <c r="AC93" s="1768"/>
      <c r="AD93" s="1768"/>
      <c r="AE93" s="1768"/>
      <c r="AF93" s="1768"/>
      <c r="AG93" s="1768"/>
      <c r="AH93" s="1768"/>
      <c r="AI93" s="1768"/>
      <c r="AJ93" s="1768"/>
      <c r="AK93" s="1768"/>
      <c r="AL93" s="1768"/>
      <c r="AM93" s="1768"/>
      <c r="AN93" s="1768"/>
      <c r="AO93" s="1768"/>
      <c r="AP93" s="1768"/>
      <c r="AQ93" s="1768"/>
      <c r="AR93" s="1768"/>
      <c r="AS93" s="1768"/>
      <c r="AT93" s="1768"/>
      <c r="AU93" s="20"/>
      <c r="AV93" s="20"/>
      <c r="AW93" s="20"/>
      <c r="AX93" s="20"/>
      <c r="AY93" s="20"/>
      <c r="AZ93" s="20"/>
      <c r="BD93" s="1247" t="s">
        <v>2586</v>
      </c>
      <c r="BE93" s="1249" t="str">
        <f>Application!W234</f>
        <v>CA</v>
      </c>
    </row>
    <row r="94" spans="1:57" ht="12.95" customHeight="1">
      <c r="A94" s="1768"/>
      <c r="B94" s="1768"/>
      <c r="C94" s="1768"/>
      <c r="D94" s="1768"/>
      <c r="E94" s="1768"/>
      <c r="F94" s="1768"/>
      <c r="G94" s="1768"/>
      <c r="H94" s="1768"/>
      <c r="I94" s="1768"/>
      <c r="J94" s="1768"/>
      <c r="K94" s="1768"/>
      <c r="L94" s="1768"/>
      <c r="M94" s="1768"/>
      <c r="N94" s="1768"/>
      <c r="O94" s="1768"/>
      <c r="P94" s="1768"/>
      <c r="Q94" s="1768"/>
      <c r="R94" s="1768"/>
      <c r="S94" s="1768"/>
      <c r="T94" s="1768"/>
      <c r="U94" s="1768"/>
      <c r="V94" s="1768"/>
      <c r="W94" s="1768"/>
      <c r="X94" s="1768"/>
      <c r="Y94" s="1768"/>
      <c r="Z94" s="1768"/>
      <c r="AA94" s="1768"/>
      <c r="AB94" s="1768"/>
      <c r="AC94" s="1768"/>
      <c r="AD94" s="1768"/>
      <c r="AE94" s="1768"/>
      <c r="AF94" s="1768"/>
      <c r="AG94" s="1768"/>
      <c r="AH94" s="1768"/>
      <c r="AI94" s="1768"/>
      <c r="AJ94" s="1768"/>
      <c r="AK94" s="1768"/>
      <c r="AL94" s="1768"/>
      <c r="AM94" s="1768"/>
      <c r="AN94" s="1768"/>
      <c r="AO94" s="1768"/>
      <c r="AP94" s="1768"/>
      <c r="AQ94" s="1768"/>
      <c r="AR94" s="1768"/>
      <c r="AS94" s="1768"/>
      <c r="AT94" s="1768"/>
      <c r="AU94" s="20"/>
      <c r="AV94" s="20"/>
      <c r="AW94" s="20"/>
      <c r="AX94" s="20"/>
      <c r="AY94" s="20"/>
      <c r="AZ94" s="20"/>
      <c r="BD94" s="1248" t="s">
        <v>2587</v>
      </c>
      <c r="BE94" s="1249">
        <f>Application!AC234</f>
        <v>96001</v>
      </c>
    </row>
    <row r="95" spans="1:57" ht="12.95" customHeight="1">
      <c r="A95" s="1768"/>
      <c r="B95" s="1768"/>
      <c r="C95" s="1768"/>
      <c r="D95" s="1768"/>
      <c r="E95" s="1768"/>
      <c r="F95" s="1768"/>
      <c r="G95" s="1768"/>
      <c r="H95" s="1768"/>
      <c r="I95" s="1768"/>
      <c r="J95" s="1768"/>
      <c r="K95" s="1768"/>
      <c r="L95" s="1768"/>
      <c r="M95" s="1768"/>
      <c r="N95" s="1768"/>
      <c r="O95" s="1768"/>
      <c r="P95" s="1768"/>
      <c r="Q95" s="1768"/>
      <c r="R95" s="1768"/>
      <c r="S95" s="1768"/>
      <c r="T95" s="1768"/>
      <c r="U95" s="1768"/>
      <c r="V95" s="1768"/>
      <c r="W95" s="1768"/>
      <c r="X95" s="1768"/>
      <c r="Y95" s="1768"/>
      <c r="Z95" s="1768"/>
      <c r="AA95" s="1768"/>
      <c r="AB95" s="1768"/>
      <c r="AC95" s="1768"/>
      <c r="AD95" s="1768"/>
      <c r="AE95" s="1768"/>
      <c r="AF95" s="1768"/>
      <c r="AG95" s="1768"/>
      <c r="AH95" s="1768"/>
      <c r="AI95" s="1768"/>
      <c r="AJ95" s="1768"/>
      <c r="AK95" s="1768"/>
      <c r="AL95" s="1768"/>
      <c r="AM95" s="1768"/>
      <c r="AN95" s="1768"/>
      <c r="AO95" s="1768"/>
      <c r="AP95" s="1768"/>
      <c r="AQ95" s="1768"/>
      <c r="AR95" s="1768"/>
      <c r="AS95" s="1768"/>
      <c r="AT95" s="1768"/>
      <c r="AU95" s="20"/>
      <c r="AV95" s="20"/>
      <c r="AW95" s="20"/>
      <c r="AX95" s="20"/>
      <c r="AY95" s="20"/>
      <c r="AZ95" s="20"/>
      <c r="BD95" s="1247" t="s">
        <v>2588</v>
      </c>
      <c r="BE95" s="1249" t="str">
        <f>Application!M235</f>
        <v xml:space="preserve">David Rutledge </v>
      </c>
    </row>
    <row r="96" spans="1:57" ht="12.95" customHeight="1">
      <c r="A96" s="1768"/>
      <c r="B96" s="1768"/>
      <c r="C96" s="1768"/>
      <c r="D96" s="1768"/>
      <c r="E96" s="1768"/>
      <c r="F96" s="1768"/>
      <c r="G96" s="1768"/>
      <c r="H96" s="1768"/>
      <c r="I96" s="1768"/>
      <c r="J96" s="1768"/>
      <c r="K96" s="1768"/>
      <c r="L96" s="1768"/>
      <c r="M96" s="1768"/>
      <c r="N96" s="1768"/>
      <c r="O96" s="1768"/>
      <c r="P96" s="1768"/>
      <c r="Q96" s="1768"/>
      <c r="R96" s="1768"/>
      <c r="S96" s="1768"/>
      <c r="T96" s="1768"/>
      <c r="U96" s="1768"/>
      <c r="V96" s="1768"/>
      <c r="W96" s="1768"/>
      <c r="X96" s="1768"/>
      <c r="Y96" s="1768"/>
      <c r="Z96" s="1768"/>
      <c r="AA96" s="1768"/>
      <c r="AB96" s="1768"/>
      <c r="AC96" s="1768"/>
      <c r="AD96" s="1768"/>
      <c r="AE96" s="1768"/>
      <c r="AF96" s="1768"/>
      <c r="AG96" s="1768"/>
      <c r="AH96" s="1768"/>
      <c r="AI96" s="1768"/>
      <c r="AJ96" s="1768"/>
      <c r="AK96" s="1768"/>
      <c r="AL96" s="1768"/>
      <c r="AM96" s="1768"/>
      <c r="AN96" s="1768"/>
      <c r="AO96" s="1768"/>
      <c r="AP96" s="1768"/>
      <c r="AQ96" s="1768"/>
      <c r="AR96" s="1768"/>
      <c r="AS96" s="1768"/>
      <c r="AT96" s="1768"/>
      <c r="AU96" s="20"/>
      <c r="AV96" s="20"/>
      <c r="AW96" s="20"/>
      <c r="AX96" s="20"/>
      <c r="AY96" s="20"/>
      <c r="AZ96" s="20"/>
      <c r="BD96" s="1248" t="s">
        <v>2589</v>
      </c>
      <c r="BE96" s="1249" t="str">
        <f>Application!M237</f>
        <v>david@crdc-housing.org</v>
      </c>
    </row>
    <row r="97" spans="1:57" ht="12.95" customHeight="1">
      <c r="A97" s="1768"/>
      <c r="B97" s="1768"/>
      <c r="C97" s="1768"/>
      <c r="D97" s="1768"/>
      <c r="E97" s="1768"/>
      <c r="F97" s="1768"/>
      <c r="G97" s="1768"/>
      <c r="H97" s="1768"/>
      <c r="I97" s="1768"/>
      <c r="J97" s="1768"/>
      <c r="K97" s="1768"/>
      <c r="L97" s="1768"/>
      <c r="M97" s="1768"/>
      <c r="N97" s="1768"/>
      <c r="O97" s="1768"/>
      <c r="P97" s="1768"/>
      <c r="Q97" s="1768"/>
      <c r="R97" s="1768"/>
      <c r="S97" s="1768"/>
      <c r="T97" s="1768"/>
      <c r="U97" s="1768"/>
      <c r="V97" s="1768"/>
      <c r="W97" s="1768"/>
      <c r="X97" s="1768"/>
      <c r="Y97" s="1768"/>
      <c r="Z97" s="1768"/>
      <c r="AA97" s="1768"/>
      <c r="AB97" s="1768"/>
      <c r="AC97" s="1768"/>
      <c r="AD97" s="1768"/>
      <c r="AE97" s="1768"/>
      <c r="AF97" s="1768"/>
      <c r="AG97" s="1768"/>
      <c r="AH97" s="1768"/>
      <c r="AI97" s="1768"/>
      <c r="AJ97" s="1768"/>
      <c r="AK97" s="1768"/>
      <c r="AL97" s="1768"/>
      <c r="AM97" s="1768"/>
      <c r="AN97" s="1768"/>
      <c r="AO97" s="1768"/>
      <c r="AP97" s="1768"/>
      <c r="AQ97" s="1768"/>
      <c r="AR97" s="1768"/>
      <c r="AS97" s="1768"/>
      <c r="AT97" s="1768"/>
      <c r="AU97" s="20"/>
      <c r="AV97" s="20"/>
      <c r="AW97" s="20"/>
      <c r="AX97" s="20"/>
      <c r="AY97" s="20"/>
      <c r="AZ97" s="20"/>
      <c r="BD97" s="1247" t="s">
        <v>2590</v>
      </c>
      <c r="BE97" s="1249" t="str">
        <f>Application!M248</f>
        <v>cdart@danco-group.com</v>
      </c>
    </row>
    <row r="98" spans="1:57" ht="12.95" customHeight="1">
      <c r="A98" s="1768"/>
      <c r="B98" s="1768"/>
      <c r="C98" s="1768"/>
      <c r="D98" s="1768"/>
      <c r="E98" s="1768"/>
      <c r="F98" s="1768"/>
      <c r="G98" s="1768"/>
      <c r="H98" s="1768"/>
      <c r="I98" s="1768"/>
      <c r="J98" s="1768"/>
      <c r="K98" s="1768"/>
      <c r="L98" s="1768"/>
      <c r="M98" s="1768"/>
      <c r="N98" s="1768"/>
      <c r="O98" s="1768"/>
      <c r="P98" s="1768"/>
      <c r="Q98" s="1768"/>
      <c r="R98" s="1768"/>
      <c r="S98" s="1768"/>
      <c r="T98" s="1768"/>
      <c r="U98" s="1768"/>
      <c r="V98" s="1768"/>
      <c r="W98" s="1768"/>
      <c r="X98" s="1768"/>
      <c r="Y98" s="1768"/>
      <c r="Z98" s="1768"/>
      <c r="AA98" s="1768"/>
      <c r="AB98" s="1768"/>
      <c r="AC98" s="1768"/>
      <c r="AD98" s="1768"/>
      <c r="AE98" s="1768"/>
      <c r="AF98" s="1768"/>
      <c r="AG98" s="1768"/>
      <c r="AH98" s="1768"/>
      <c r="AI98" s="1768"/>
      <c r="AJ98" s="1768"/>
      <c r="AK98" s="1768"/>
      <c r="AL98" s="1768"/>
      <c r="AM98" s="1768"/>
      <c r="AN98" s="1768"/>
      <c r="AO98" s="1768"/>
      <c r="AP98" s="1768"/>
      <c r="AQ98" s="1768"/>
      <c r="AR98" s="1768"/>
      <c r="AS98" s="1768"/>
      <c r="AT98" s="1768"/>
      <c r="AU98" s="20"/>
      <c r="AV98" s="20"/>
      <c r="AW98" s="20"/>
      <c r="AX98" s="20"/>
      <c r="AY98" s="20"/>
      <c r="AZ98" s="20"/>
      <c r="BD98" s="1248" t="s">
        <v>2591</v>
      </c>
      <c r="BE98" s="1249" t="str">
        <f>Application!M256</f>
        <v>david@crdc-housing.com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69" t="s">
        <v>2166</v>
      </c>
      <c r="B100" s="1769"/>
      <c r="C100" s="1769"/>
      <c r="D100" s="1769"/>
      <c r="E100" s="1769"/>
      <c r="F100" s="1769"/>
      <c r="G100" s="1769"/>
      <c r="H100" s="1769"/>
      <c r="I100" s="1769"/>
      <c r="J100" s="1769"/>
      <c r="K100" s="1769"/>
      <c r="L100" s="1769"/>
      <c r="M100" s="1769"/>
      <c r="N100" s="1769"/>
      <c r="O100" s="1769"/>
      <c r="P100" s="1769"/>
      <c r="Q100" s="1769"/>
      <c r="R100" s="1769"/>
      <c r="S100" s="1769"/>
      <c r="T100" s="1769"/>
      <c r="U100" s="1769"/>
      <c r="V100" s="1769"/>
      <c r="W100" s="1769"/>
      <c r="X100" s="1769"/>
      <c r="Y100" s="1769"/>
      <c r="Z100" s="1769"/>
      <c r="AA100" s="1769"/>
      <c r="AB100" s="1769"/>
      <c r="AC100" s="1769"/>
      <c r="AD100" s="1769"/>
      <c r="AE100" s="1769"/>
      <c r="AF100" s="1769"/>
      <c r="AG100" s="1769"/>
      <c r="AH100" s="1769"/>
      <c r="AI100" s="1769"/>
      <c r="AJ100" s="1769"/>
      <c r="AK100" s="1769"/>
      <c r="AL100" s="1769"/>
      <c r="AM100" s="1769"/>
      <c r="AN100" s="1769"/>
      <c r="AO100" s="1769"/>
      <c r="AP100" s="1769"/>
      <c r="AQ100" s="1769"/>
      <c r="AR100" s="1769"/>
      <c r="AS100" s="1769"/>
      <c r="AT100" s="1769"/>
      <c r="AU100" s="20"/>
      <c r="AV100" s="20"/>
      <c r="AW100" s="20"/>
      <c r="AX100" s="20"/>
      <c r="AY100" s="20"/>
      <c r="AZ100" s="20"/>
      <c r="BD100" s="1248" t="s">
        <v>2593</v>
      </c>
      <c r="BE100" s="1249" t="str">
        <f>Application!L279</f>
        <v>hwilson@danco-group.com</v>
      </c>
    </row>
    <row r="101" spans="1:57" ht="12.95" customHeight="1">
      <c r="A101" s="1769"/>
      <c r="B101" s="1769"/>
      <c r="C101" s="1769"/>
      <c r="D101" s="1769"/>
      <c r="E101" s="1769"/>
      <c r="F101" s="1769"/>
      <c r="G101" s="1769"/>
      <c r="H101" s="1769"/>
      <c r="I101" s="1769"/>
      <c r="J101" s="1769"/>
      <c r="K101" s="1769"/>
      <c r="L101" s="1769"/>
      <c r="M101" s="1769"/>
      <c r="N101" s="1769"/>
      <c r="O101" s="1769"/>
      <c r="P101" s="1769"/>
      <c r="Q101" s="1769"/>
      <c r="R101" s="1769"/>
      <c r="S101" s="1769"/>
      <c r="T101" s="1769"/>
      <c r="U101" s="1769"/>
      <c r="V101" s="1769"/>
      <c r="W101" s="1769"/>
      <c r="X101" s="1769"/>
      <c r="Y101" s="1769"/>
      <c r="Z101" s="1769"/>
      <c r="AA101" s="1769"/>
      <c r="AB101" s="1769"/>
      <c r="AC101" s="1769"/>
      <c r="AD101" s="1769"/>
      <c r="AE101" s="1769"/>
      <c r="AF101" s="1769"/>
      <c r="AG101" s="1769"/>
      <c r="AH101" s="1769"/>
      <c r="AI101" s="1769"/>
      <c r="AJ101" s="1769"/>
      <c r="AK101" s="1769"/>
      <c r="AL101" s="1769"/>
      <c r="AM101" s="1769"/>
      <c r="AN101" s="1769"/>
      <c r="AO101" s="1769"/>
      <c r="AP101" s="1769"/>
      <c r="AQ101" s="1769"/>
      <c r="AR101" s="1769"/>
      <c r="AS101" s="1769"/>
      <c r="AT101" s="1769"/>
      <c r="AU101" s="20"/>
      <c r="AV101" s="20"/>
      <c r="AW101" s="20"/>
      <c r="AX101" s="20"/>
      <c r="AY101" s="20"/>
      <c r="AZ101" s="20"/>
      <c r="BD101" s="3" t="s">
        <v>2598</v>
      </c>
      <c r="BE101">
        <f>'Sources and Uses Budget'!C105</f>
        <v>26972253</v>
      </c>
    </row>
    <row r="102" spans="1:57" ht="12.95" customHeight="1">
      <c r="A102" s="1769"/>
      <c r="B102" s="1769"/>
      <c r="C102" s="1769"/>
      <c r="D102" s="1769"/>
      <c r="E102" s="1769"/>
      <c r="F102" s="1769"/>
      <c r="G102" s="1769"/>
      <c r="H102" s="1769"/>
      <c r="I102" s="1769"/>
      <c r="J102" s="1769"/>
      <c r="K102" s="1769"/>
      <c r="L102" s="1769"/>
      <c r="M102" s="1769"/>
      <c r="N102" s="1769"/>
      <c r="O102" s="1769"/>
      <c r="P102" s="1769"/>
      <c r="Q102" s="1769"/>
      <c r="R102" s="1769"/>
      <c r="S102" s="1769"/>
      <c r="T102" s="1769"/>
      <c r="U102" s="1769"/>
      <c r="V102" s="1769"/>
      <c r="W102" s="1769"/>
      <c r="X102" s="1769"/>
      <c r="Y102" s="1769"/>
      <c r="Z102" s="1769"/>
      <c r="AA102" s="1769"/>
      <c r="AB102" s="1769"/>
      <c r="AC102" s="1769"/>
      <c r="AD102" s="1769"/>
      <c r="AE102" s="1769"/>
      <c r="AF102" s="1769"/>
      <c r="AG102" s="1769"/>
      <c r="AH102" s="1769"/>
      <c r="AI102" s="1769"/>
      <c r="AJ102" s="1769"/>
      <c r="AK102" s="1769"/>
      <c r="AL102" s="1769"/>
      <c r="AM102" s="1769"/>
      <c r="AN102" s="1769"/>
      <c r="AO102" s="1769"/>
      <c r="AP102" s="1769"/>
      <c r="AQ102" s="1769"/>
      <c r="AR102" s="1769"/>
      <c r="AS102" s="1769"/>
      <c r="AT102" s="1769"/>
      <c r="AU102" s="20"/>
      <c r="AV102" s="20"/>
      <c r="AW102" s="20"/>
      <c r="AX102" s="20"/>
      <c r="AY102" s="20"/>
      <c r="AZ102" s="20"/>
      <c r="BD102" s="3" t="s">
        <v>2599</v>
      </c>
      <c r="BE102" t="b">
        <f>T197="Yes"</f>
        <v>0</v>
      </c>
    </row>
    <row r="103" spans="1:57" ht="12.95" customHeight="1">
      <c r="A103" s="1769"/>
      <c r="B103" s="1769"/>
      <c r="C103" s="1769"/>
      <c r="D103" s="1769"/>
      <c r="E103" s="1769"/>
      <c r="F103" s="1769"/>
      <c r="G103" s="1769"/>
      <c r="H103" s="1769"/>
      <c r="I103" s="1769"/>
      <c r="J103" s="1769"/>
      <c r="K103" s="1769"/>
      <c r="L103" s="1769"/>
      <c r="M103" s="1769"/>
      <c r="N103" s="1769"/>
      <c r="O103" s="1769"/>
      <c r="P103" s="1769"/>
      <c r="Q103" s="1769"/>
      <c r="R103" s="1769"/>
      <c r="S103" s="1769"/>
      <c r="T103" s="1769"/>
      <c r="U103" s="1769"/>
      <c r="V103" s="1769"/>
      <c r="W103" s="1769"/>
      <c r="X103" s="1769"/>
      <c r="Y103" s="1769"/>
      <c r="Z103" s="1769"/>
      <c r="AA103" s="1769"/>
      <c r="AB103" s="1769"/>
      <c r="AC103" s="1769"/>
      <c r="AD103" s="1769"/>
      <c r="AE103" s="1769"/>
      <c r="AF103" s="1769"/>
      <c r="AG103" s="1769"/>
      <c r="AH103" s="1769"/>
      <c r="AI103" s="1769"/>
      <c r="AJ103" s="1769"/>
      <c r="AK103" s="1769"/>
      <c r="AL103" s="1769"/>
      <c r="AM103" s="1769"/>
      <c r="AN103" s="1769"/>
      <c r="AO103" s="1769"/>
      <c r="AP103" s="1769"/>
      <c r="AQ103" s="1769"/>
      <c r="AR103" s="1769"/>
      <c r="AS103" s="1769"/>
      <c r="AT103" s="1769"/>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69" t="s">
        <v>2167</v>
      </c>
      <c r="B105" s="1769"/>
      <c r="C105" s="1769"/>
      <c r="D105" s="1769"/>
      <c r="E105" s="1769"/>
      <c r="F105" s="1769"/>
      <c r="G105" s="1769"/>
      <c r="H105" s="1769"/>
      <c r="I105" s="1769"/>
      <c r="J105" s="1769"/>
      <c r="K105" s="1769"/>
      <c r="L105" s="1769"/>
      <c r="M105" s="1769"/>
      <c r="N105" s="1769"/>
      <c r="O105" s="1769"/>
      <c r="P105" s="1769"/>
      <c r="Q105" s="1769"/>
      <c r="R105" s="1769"/>
      <c r="S105" s="1769"/>
      <c r="T105" s="1769"/>
      <c r="U105" s="1769"/>
      <c r="V105" s="1769"/>
      <c r="W105" s="1769"/>
      <c r="X105" s="1769"/>
      <c r="Y105" s="1769"/>
      <c r="Z105" s="1769"/>
      <c r="AA105" s="1769"/>
      <c r="AB105" s="1769"/>
      <c r="AC105" s="1769"/>
      <c r="AD105" s="1769"/>
      <c r="AE105" s="1769"/>
      <c r="AF105" s="1769"/>
      <c r="AG105" s="1769"/>
      <c r="AH105" s="1769"/>
      <c r="AI105" s="1769"/>
      <c r="AJ105" s="1769"/>
      <c r="AK105" s="1769"/>
      <c r="AL105" s="1769"/>
      <c r="AM105" s="1769"/>
      <c r="AN105" s="1769"/>
      <c r="AO105" s="1769"/>
      <c r="AP105" s="1769"/>
      <c r="AQ105" s="1769"/>
      <c r="AR105" s="1769"/>
      <c r="AS105" s="1769"/>
      <c r="AT105" s="1769"/>
      <c r="AU105" s="20"/>
      <c r="AV105" s="20"/>
      <c r="AW105" s="20"/>
      <c r="AX105" s="20"/>
      <c r="AY105" s="20"/>
    </row>
    <row r="106" spans="1:57" ht="12.95" customHeight="1">
      <c r="A106" s="1769"/>
      <c r="B106" s="1769"/>
      <c r="C106" s="1769"/>
      <c r="D106" s="1769"/>
      <c r="E106" s="1769"/>
      <c r="F106" s="1769"/>
      <c r="G106" s="1769"/>
      <c r="H106" s="1769"/>
      <c r="I106" s="1769"/>
      <c r="J106" s="1769"/>
      <c r="K106" s="1769"/>
      <c r="L106" s="1769"/>
      <c r="M106" s="1769"/>
      <c r="N106" s="1769"/>
      <c r="O106" s="1769"/>
      <c r="P106" s="1769"/>
      <c r="Q106" s="1769"/>
      <c r="R106" s="1769"/>
      <c r="S106" s="1769"/>
      <c r="T106" s="1769"/>
      <c r="U106" s="1769"/>
      <c r="V106" s="1769"/>
      <c r="W106" s="1769"/>
      <c r="X106" s="1769"/>
      <c r="Y106" s="1769"/>
      <c r="Z106" s="1769"/>
      <c r="AA106" s="1769"/>
      <c r="AB106" s="1769"/>
      <c r="AC106" s="1769"/>
      <c r="AD106" s="1769"/>
      <c r="AE106" s="1769"/>
      <c r="AF106" s="1769"/>
      <c r="AG106" s="1769"/>
      <c r="AH106" s="1769"/>
      <c r="AI106" s="1769"/>
      <c r="AJ106" s="1769"/>
      <c r="AK106" s="1769"/>
      <c r="AL106" s="1769"/>
      <c r="AM106" s="1769"/>
      <c r="AN106" s="1769"/>
      <c r="AO106" s="1769"/>
      <c r="AP106" s="1769"/>
      <c r="AQ106" s="1769"/>
      <c r="AR106" s="1769"/>
      <c r="AS106" s="1769"/>
      <c r="AT106" s="176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70">
        <v>5</v>
      </c>
      <c r="H113" s="1770"/>
      <c r="I113" s="3" t="s">
        <v>182</v>
      </c>
      <c r="L113" s="1770" t="s">
        <v>2717</v>
      </c>
      <c r="M113" s="1770"/>
      <c r="N113" s="1770"/>
      <c r="O113" s="1770"/>
      <c r="P113" s="1776" t="s">
        <v>2240</v>
      </c>
      <c r="Q113" s="1776"/>
      <c r="R113" s="1776"/>
      <c r="S113" s="177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80" t="s">
        <v>2633</v>
      </c>
      <c r="D115" s="1780"/>
      <c r="E115" s="1780"/>
      <c r="F115" s="1780"/>
      <c r="G115" s="1780"/>
      <c r="H115" s="1780"/>
      <c r="I115" s="1780"/>
      <c r="J115" s="1780"/>
      <c r="K115" s="178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70"/>
      <c r="Z117" s="1770"/>
      <c r="AA117" s="1770"/>
      <c r="AB117" s="1770"/>
      <c r="AC117" s="1770"/>
      <c r="AD117" s="1770"/>
      <c r="AE117" s="1770"/>
      <c r="AF117" s="1770"/>
      <c r="AG117" s="1770"/>
      <c r="AH117" s="1770"/>
      <c r="AI117" s="1770"/>
      <c r="AJ117" s="1770"/>
      <c r="AK117" s="177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70" t="s">
        <v>2641</v>
      </c>
      <c r="Z120" s="1770"/>
      <c r="AA120" s="1770"/>
      <c r="AB120" s="1770"/>
      <c r="AC120" s="1770"/>
      <c r="AD120" s="1770"/>
      <c r="AE120" s="1770"/>
      <c r="AF120" s="1770"/>
      <c r="AG120" s="1770"/>
      <c r="AH120" s="1770"/>
      <c r="AI120" s="1770"/>
      <c r="AJ120" s="1770"/>
      <c r="AK120" s="177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48" t="s">
        <v>470</v>
      </c>
      <c r="CV122" s="1649"/>
      <c r="CW122" s="14"/>
      <c r="CX122" s="14" t="s">
        <v>635</v>
      </c>
      <c r="CY122" s="14"/>
      <c r="CZ122" s="14"/>
      <c r="DA122" s="14"/>
      <c r="DB122" s="14"/>
      <c r="DC122" s="14"/>
      <c r="DD122" s="14"/>
      <c r="DE122" s="14"/>
      <c r="DF122" s="14"/>
      <c r="DG122" s="1645" t="str">
        <f>T189</f>
        <v>Contra Costa</v>
      </c>
      <c r="DH122" s="1646"/>
      <c r="DI122" s="1646"/>
      <c r="DJ122" s="1646"/>
      <c r="DK122" s="1646"/>
      <c r="DL122" s="1646"/>
      <c r="DM122" s="1647"/>
    </row>
    <row r="123" spans="1:117" ht="12.95" customHeight="1">
      <c r="A123" s="3"/>
      <c r="B123" s="3"/>
      <c r="T123" s="3"/>
      <c r="U123" s="3"/>
      <c r="V123" s="3"/>
      <c r="W123" s="3"/>
      <c r="X123" s="3"/>
      <c r="Y123" s="1770" t="s">
        <v>2718</v>
      </c>
      <c r="Z123" s="1770"/>
      <c r="AA123" s="1770"/>
      <c r="AB123" s="1770"/>
      <c r="AC123" s="1770"/>
      <c r="AD123" s="1770"/>
      <c r="AE123" s="1770"/>
      <c r="AF123" s="1770"/>
      <c r="AG123" s="1770"/>
      <c r="AH123" s="1770"/>
      <c r="AI123" s="1770"/>
      <c r="AJ123" s="1770"/>
      <c r="AK123" s="177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5" t="s">
        <v>2615</v>
      </c>
      <c r="P153" s="1415"/>
      <c r="Q153" s="1415"/>
      <c r="R153" s="1415"/>
      <c r="S153" s="1415"/>
      <c r="T153" s="1415"/>
      <c r="U153" s="1415"/>
      <c r="V153" s="1415"/>
      <c r="W153" s="1415"/>
      <c r="X153" s="1415"/>
      <c r="Y153" s="1415"/>
      <c r="Z153" s="1415"/>
      <c r="AA153" s="1415"/>
      <c r="AB153" s="1415"/>
      <c r="AC153" s="1415"/>
      <c r="AD153" s="1415"/>
      <c r="AE153" s="1415"/>
      <c r="AF153" s="1415"/>
      <c r="AG153" s="1415"/>
      <c r="AH153" s="1415"/>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373" t="s">
        <v>2616</v>
      </c>
      <c r="P154" s="1373"/>
      <c r="Q154" s="1373"/>
      <c r="R154" s="1373"/>
      <c r="S154" s="1373"/>
      <c r="T154" s="1373"/>
      <c r="U154" s="1373"/>
      <c r="V154" s="1373"/>
      <c r="W154" s="1373"/>
      <c r="X154" s="1373"/>
      <c r="Y154" s="1373"/>
      <c r="Z154" s="1373"/>
      <c r="AA154" s="1373"/>
      <c r="AB154" s="1373"/>
      <c r="AC154" s="1373"/>
      <c r="AD154" s="1373"/>
      <c r="AE154" s="1373"/>
      <c r="AF154" s="1373"/>
      <c r="AG154" s="1373"/>
      <c r="AH154" s="1373"/>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786" t="s">
        <v>441</v>
      </c>
      <c r="P155" s="1786"/>
      <c r="Q155" s="1786"/>
      <c r="R155" s="1786"/>
      <c r="S155" s="1786"/>
      <c r="T155" s="1786"/>
      <c r="U155" s="1786"/>
      <c r="V155" s="1786"/>
      <c r="W155" s="1786"/>
      <c r="X155" s="1786"/>
      <c r="Y155" s="1786"/>
      <c r="Z155" s="1786"/>
      <c r="AA155" s="1786"/>
      <c r="AB155" s="1786"/>
      <c r="AC155" s="1786"/>
      <c r="AD155" s="1786"/>
      <c r="AE155" s="1786"/>
      <c r="AF155" s="1786"/>
      <c r="AG155" s="1786"/>
      <c r="AH155" s="1786"/>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4" t="s">
        <v>2617</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5" t="s">
        <v>2618</v>
      </c>
      <c r="P157" s="1415"/>
      <c r="Q157" s="1415"/>
      <c r="R157" s="1415"/>
      <c r="S157" s="1415"/>
      <c r="T157" s="1415"/>
      <c r="U157" s="1415"/>
      <c r="V157" s="1415"/>
      <c r="W157" s="1415"/>
      <c r="X157" s="141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73">
        <v>94806</v>
      </c>
      <c r="P158" s="1773"/>
      <c r="Q158" s="1773"/>
      <c r="R158" s="177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61" t="s">
        <v>2619</v>
      </c>
      <c r="P159" s="1761"/>
      <c r="Q159" s="1761"/>
      <c r="R159" s="1761"/>
      <c r="S159" s="1761"/>
      <c r="T159" s="1761"/>
      <c r="V159" s="97" t="s">
        <v>271</v>
      </c>
      <c r="W159" s="1774"/>
      <c r="X159" s="177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61"/>
      <c r="P160" s="1761"/>
      <c r="Q160" s="1761"/>
      <c r="R160" s="1761"/>
      <c r="S160" s="1761"/>
      <c r="T160" s="176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65" t="s">
        <v>2620</v>
      </c>
      <c r="P161" s="1765"/>
      <c r="Q161" s="1765"/>
      <c r="R161" s="1765"/>
      <c r="S161" s="1765"/>
      <c r="T161" s="1765"/>
      <c r="U161" s="1765"/>
      <c r="V161" s="1765"/>
      <c r="W161" s="1765"/>
      <c r="X161" s="1765"/>
      <c r="Y161" s="1765"/>
      <c r="Z161" s="1765"/>
      <c r="AA161" s="1765"/>
      <c r="AB161" s="1765"/>
      <c r="AC161" s="1765"/>
      <c r="AD161" s="1765"/>
      <c r="AE161" s="1765"/>
      <c r="AF161" s="1765"/>
      <c r="AG161" s="1765"/>
      <c r="AH161" s="176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781" t="s">
        <v>2217</v>
      </c>
      <c r="E164" s="1781"/>
      <c r="F164" s="1781"/>
      <c r="G164" s="1781"/>
      <c r="H164" s="1781"/>
      <c r="I164" s="1781"/>
      <c r="J164" s="1781"/>
      <c r="K164" s="1781"/>
      <c r="L164" s="1781"/>
      <c r="M164" s="1781"/>
      <c r="N164" s="1781"/>
      <c r="O164" s="1781"/>
      <c r="P164" s="1781"/>
      <c r="Q164" s="1781"/>
      <c r="R164" s="1781"/>
      <c r="S164" s="1781"/>
      <c r="T164" s="1781"/>
      <c r="U164" s="1781"/>
      <c r="V164" s="1781"/>
      <c r="W164" s="1781"/>
      <c r="X164" s="1781"/>
      <c r="Y164" s="1781"/>
      <c r="Z164" s="1781"/>
      <c r="AA164" s="1781"/>
      <c r="AB164" s="1781"/>
      <c r="AC164" s="1781"/>
      <c r="AD164" s="1781"/>
      <c r="AE164" s="1781"/>
      <c r="AF164" s="1781"/>
      <c r="AG164" s="1781"/>
      <c r="AH164" s="178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766" t="s">
        <v>371</v>
      </c>
      <c r="K173" s="1766"/>
      <c r="L173" s="1766"/>
      <c r="M173" s="1766"/>
      <c r="N173" s="1766"/>
      <c r="O173" s="1766"/>
      <c r="P173" s="1766"/>
      <c r="Q173" s="1766"/>
      <c r="R173" s="1766"/>
      <c r="S173" s="176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4" t="s">
        <v>2102</v>
      </c>
      <c r="K174" s="1374"/>
      <c r="L174" s="1374"/>
      <c r="M174" s="1374"/>
      <c r="N174" s="1374"/>
      <c r="O174" s="1374"/>
      <c r="P174" s="1374"/>
      <c r="Q174" s="1374"/>
      <c r="R174" s="1374"/>
      <c r="S174" s="1374"/>
      <c r="T174" s="1374"/>
      <c r="U174" s="1374"/>
      <c r="V174" s="1374"/>
      <c r="W174" s="1374"/>
      <c r="X174" s="1374"/>
      <c r="Y174" s="1374"/>
      <c r="Z174" s="1374"/>
      <c r="AA174" s="1374"/>
      <c r="AB174" s="1374"/>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4" t="s">
        <v>546</v>
      </c>
      <c r="V175" s="1334"/>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6">
        <v>25</v>
      </c>
      <c r="V176" s="1426"/>
      <c r="W176" s="1" t="s">
        <v>306</v>
      </c>
      <c r="X176" s="1764">
        <v>120</v>
      </c>
      <c r="Y176" s="1764"/>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4" t="s">
        <v>670</v>
      </c>
      <c r="S177" s="1334"/>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63"/>
      <c r="AG178" s="1763"/>
      <c r="AH178" s="1" t="s">
        <v>306</v>
      </c>
      <c r="AI178" s="1777"/>
      <c r="AJ178" s="1777"/>
      <c r="AK178" s="177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4" t="s">
        <v>670</v>
      </c>
      <c r="Y180" s="1334"/>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75" t="str">
        <f>H18</f>
        <v>Alvarado Gardens Phase II</v>
      </c>
      <c r="J184" s="1375"/>
      <c r="K184" s="1375"/>
      <c r="L184" s="1375"/>
      <c r="M184" s="1375"/>
      <c r="N184" s="1375"/>
      <c r="O184" s="1375"/>
      <c r="P184" s="1375"/>
      <c r="Q184" s="1375"/>
      <c r="R184" s="1375"/>
      <c r="S184" s="1375"/>
      <c r="T184" s="1375"/>
      <c r="U184" s="1375"/>
      <c r="V184" s="1375"/>
      <c r="W184" s="1375"/>
      <c r="X184" s="1375"/>
      <c r="Y184" s="1375"/>
      <c r="Z184" s="1375"/>
      <c r="AA184" s="1375"/>
      <c r="AB184" s="1375"/>
      <c r="AC184" s="1375"/>
      <c r="AD184" s="1375"/>
      <c r="AE184" s="1375"/>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466" t="s">
        <v>2621</v>
      </c>
      <c r="J185" s="1466"/>
      <c r="K185" s="1466"/>
      <c r="L185" s="1466"/>
      <c r="M185" s="1466"/>
      <c r="N185" s="1466"/>
      <c r="O185" s="1466"/>
      <c r="P185" s="1466"/>
      <c r="Q185" s="1466"/>
      <c r="R185" s="1466"/>
      <c r="S185" s="1466"/>
      <c r="T185" s="1466"/>
      <c r="U185" s="1466"/>
      <c r="V185" s="1466"/>
      <c r="W185" s="1466"/>
      <c r="X185" s="1466"/>
      <c r="Y185" s="1466"/>
      <c r="Z185" s="1466"/>
      <c r="AA185" s="1466"/>
      <c r="AB185" s="1466"/>
      <c r="AC185" s="1466"/>
      <c r="AD185" s="1466"/>
      <c r="AE185" s="1466"/>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783"/>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84"/>
      <c r="F188" s="1784"/>
      <c r="G188" s="1784"/>
      <c r="H188" s="1784"/>
      <c r="I188" s="1784"/>
      <c r="J188" s="1784"/>
      <c r="K188" s="1784"/>
      <c r="L188" s="1784"/>
      <c r="M188" s="1784"/>
      <c r="N188" s="1784"/>
      <c r="O188" s="1784"/>
      <c r="P188" s="1784"/>
      <c r="Q188" s="1784"/>
      <c r="R188" s="1784"/>
      <c r="S188" s="1784"/>
      <c r="T188" s="1784"/>
      <c r="U188" s="1784"/>
      <c r="V188" s="1784"/>
      <c r="W188" s="1784"/>
      <c r="X188" s="1784"/>
      <c r="Y188" s="1784"/>
      <c r="Z188" s="1784"/>
      <c r="AA188" s="1784"/>
      <c r="AB188" s="1784"/>
      <c r="AC188" s="1784"/>
      <c r="AD188" s="1784"/>
      <c r="AE188" s="178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4" t="s">
        <v>2622</v>
      </c>
      <c r="J189" s="1374"/>
      <c r="K189" s="1374"/>
      <c r="L189" s="1374"/>
      <c r="M189" s="1374"/>
      <c r="N189" s="1374"/>
      <c r="O189" s="1374"/>
      <c r="P189" s="1374"/>
      <c r="Q189" t="s">
        <v>583</v>
      </c>
      <c r="T189" s="1374" t="s">
        <v>483</v>
      </c>
      <c r="U189" s="1374"/>
      <c r="V189" s="1374"/>
      <c r="W189" s="1374"/>
      <c r="X189" s="1374"/>
      <c r="Y189" s="1374"/>
      <c r="Z189" s="1374"/>
      <c r="AA189" s="1374"/>
      <c r="AB189" s="1374"/>
      <c r="AC189" s="1374"/>
      <c r="AD189" s="1374"/>
      <c r="AE189" s="1374"/>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466">
        <v>94806</v>
      </c>
      <c r="J190" s="1466"/>
      <c r="K190" s="1466"/>
      <c r="L190" s="1466"/>
      <c r="M190" s="1466"/>
      <c r="N190" s="1466"/>
      <c r="O190" t="s">
        <v>586</v>
      </c>
      <c r="T190" s="1771">
        <v>3690.01</v>
      </c>
      <c r="U190" s="1771"/>
      <c r="V190" s="1771"/>
      <c r="W190" s="1771"/>
      <c r="X190" s="1771"/>
      <c r="Y190" s="1771"/>
      <c r="Z190" s="1771"/>
      <c r="AA190" s="1771"/>
      <c r="AB190" s="1771"/>
      <c r="AC190" s="1771"/>
      <c r="AD190" s="1771"/>
      <c r="AE190" s="1771"/>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783" t="s">
        <v>2623</v>
      </c>
      <c r="O191" s="1783"/>
      <c r="P191" s="1783"/>
      <c r="Q191" s="1783"/>
      <c r="R191" s="1783"/>
      <c r="S191" s="1783"/>
      <c r="T191" s="1783"/>
      <c r="U191" s="1783"/>
      <c r="V191" s="1783"/>
      <c r="W191" s="1783"/>
      <c r="X191" s="1783"/>
      <c r="Y191" s="1783"/>
      <c r="Z191" s="1783"/>
      <c r="AA191" s="1783"/>
      <c r="AB191" s="1783"/>
      <c r="AC191" s="1783"/>
      <c r="AD191" s="1783"/>
      <c r="AE191" s="1783"/>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84"/>
      <c r="O192" s="1784"/>
      <c r="P192" s="1784"/>
      <c r="Q192" s="1784"/>
      <c r="R192" s="1784"/>
      <c r="S192" s="1784"/>
      <c r="T192" s="1784"/>
      <c r="U192" s="1784"/>
      <c r="V192" s="1784"/>
      <c r="W192" s="1784"/>
      <c r="X192" s="1784"/>
      <c r="Y192" s="1784"/>
      <c r="Z192" s="1784"/>
      <c r="AA192" s="1784"/>
      <c r="AB192" s="1784"/>
      <c r="AC192" s="1784"/>
      <c r="AD192" s="1784"/>
      <c r="AE192" s="1784"/>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75" t="s">
        <v>2214</v>
      </c>
      <c r="U193" s="1775"/>
      <c r="V193" s="1775"/>
      <c r="W193" s="1775"/>
      <c r="X193" s="1775"/>
      <c r="Y193" s="1775"/>
      <c r="Z193" s="1775"/>
      <c r="AA193" s="1775"/>
      <c r="AB193" s="1775"/>
      <c r="AC193" s="1775"/>
      <c r="AD193" s="1775"/>
      <c r="AE193" s="1775"/>
      <c r="AF193" s="1775"/>
      <c r="AG193" s="1775"/>
      <c r="AH193" s="1775"/>
      <c r="AI193" s="1775"/>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4" t="s">
        <v>670</v>
      </c>
      <c r="AI194" s="1334"/>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4" t="s">
        <v>670</v>
      </c>
      <c r="U195" s="1334"/>
      <c r="W195" t="s">
        <v>685</v>
      </c>
      <c r="AH195" s="1334">
        <v>11</v>
      </c>
      <c r="AI195" s="1334"/>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6" t="s">
        <v>546</v>
      </c>
      <c r="U196" s="1406"/>
      <c r="W196" t="s">
        <v>686</v>
      </c>
      <c r="AH196" s="1334">
        <v>15</v>
      </c>
      <c r="AI196" s="1334"/>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6" t="s">
        <v>670</v>
      </c>
      <c r="U197" s="1406"/>
      <c r="W197" t="s">
        <v>687</v>
      </c>
      <c r="AH197" s="1334">
        <v>9</v>
      </c>
      <c r="AI197" s="1334"/>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6">
        <v>0</v>
      </c>
      <c r="U198" s="1406"/>
      <c r="V198"/>
      <c r="X198" s="1411" t="s">
        <v>2514</v>
      </c>
      <c r="Y198" s="1411"/>
      <c r="Z198" s="1411"/>
      <c r="AA198" s="1411"/>
      <c r="AB198" s="1411"/>
      <c r="AC198" s="1411"/>
      <c r="AD198" s="1411"/>
      <c r="AE198" s="1411"/>
      <c r="AF198" s="1411"/>
      <c r="AG198" s="1411"/>
      <c r="AH198" s="1411"/>
      <c r="AI198" s="1411"/>
      <c r="AJ198" s="1411"/>
      <c r="AK198" s="1411"/>
      <c r="AL198" s="1411"/>
      <c r="AM198" s="1411"/>
      <c r="AN198" s="1411"/>
      <c r="AO198" s="1411"/>
      <c r="AP198" s="1411"/>
      <c r="AQ198" s="1411"/>
      <c r="AR198" s="1411"/>
      <c r="AS198" s="1411"/>
      <c r="AT198" s="1411"/>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4" t="s">
        <v>670</v>
      </c>
      <c r="U199" s="1334"/>
      <c r="V199"/>
      <c r="W199"/>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c r="AS199" s="1411"/>
      <c r="AT199" s="1411"/>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4" t="s">
        <v>670</v>
      </c>
      <c r="U200" s="1334"/>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75" t="s">
        <v>385</v>
      </c>
      <c r="E204" s="1375"/>
      <c r="F204" s="1375"/>
      <c r="G204" s="1375"/>
      <c r="H204" s="1375"/>
      <c r="I204" s="1375"/>
      <c r="J204" s="1375"/>
      <c r="K204" s="1375"/>
      <c r="L204" s="1375"/>
      <c r="M204" s="1375"/>
      <c r="P204" s="1782">
        <f>M26</f>
        <v>1171251</v>
      </c>
      <c r="Q204" s="1762"/>
      <c r="R204" s="1762"/>
      <c r="S204" s="1762"/>
      <c r="T204" s="1762"/>
      <c r="U204" s="176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789" t="s">
        <v>1248</v>
      </c>
      <c r="E205" s="1375"/>
      <c r="F205" s="1375"/>
      <c r="G205" s="1375"/>
      <c r="H205" s="1375"/>
      <c r="I205" s="1375"/>
      <c r="J205" s="1375"/>
      <c r="K205" s="1375"/>
      <c r="L205" s="1375"/>
      <c r="M205" s="1375"/>
      <c r="P205" s="1762">
        <f>M27</f>
        <v>0</v>
      </c>
      <c r="Q205" s="1762"/>
      <c r="R205" s="1762"/>
      <c r="S205" s="1762"/>
      <c r="T205" s="1762"/>
      <c r="U205" s="1762"/>
      <c r="V205" s="28"/>
      <c r="W205" s="3" t="s">
        <v>1721</v>
      </c>
      <c r="Z205" s="1787" t="s">
        <v>1185</v>
      </c>
      <c r="AA205" s="1787"/>
      <c r="AB205" s="1787"/>
      <c r="AC205" s="1787"/>
      <c r="AD205" s="1787"/>
      <c r="AE205" s="1787"/>
      <c r="AF205" s="1787"/>
      <c r="AG205" s="1787"/>
      <c r="AH205" s="1787"/>
      <c r="AI205" s="1787"/>
      <c r="AJ205" s="1787"/>
      <c r="AK205" s="1787"/>
      <c r="AL205" s="1787"/>
      <c r="AM205" s="1787"/>
      <c r="AN205" s="1787"/>
      <c r="AP205" s="1337"/>
      <c r="AQ205" s="1337"/>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5" t="s">
        <v>2624</v>
      </c>
      <c r="E208" s="1415"/>
      <c r="F208" s="1415"/>
      <c r="G208" s="1415"/>
      <c r="H208" s="1415"/>
      <c r="I208" s="1415"/>
      <c r="J208" s="1415"/>
      <c r="K208" s="1415"/>
      <c r="L208" s="1415"/>
      <c r="M208" s="1415"/>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5" t="s">
        <v>1042</v>
      </c>
      <c r="E211" s="1415"/>
      <c r="F211" s="1415"/>
      <c r="G211" s="1415"/>
      <c r="H211" s="1415"/>
      <c r="I211" s="1415"/>
      <c r="J211" s="1415"/>
      <c r="K211" s="1415"/>
      <c r="L211" s="1415"/>
      <c r="M211" s="141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4">
        <v>0</v>
      </c>
      <c r="R212" s="1334"/>
      <c r="T212" s="1790">
        <f>IFERROR(Q212/AG440,0)</f>
        <v>0</v>
      </c>
      <c r="U212" s="1791"/>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79" t="s">
        <v>592</v>
      </c>
      <c r="E214" s="1779"/>
      <c r="F214" s="1779"/>
      <c r="G214" s="1779"/>
      <c r="H214" s="1779"/>
      <c r="I214" s="1779"/>
      <c r="J214" s="1779"/>
      <c r="K214" s="1779"/>
      <c r="L214" s="1779"/>
      <c r="M214" s="1779"/>
      <c r="N214" s="1779"/>
      <c r="O214" s="1779"/>
      <c r="P214" s="1779"/>
      <c r="Q214" s="1779"/>
      <c r="R214" s="1779"/>
      <c r="S214" s="1779"/>
      <c r="T214" s="1779"/>
      <c r="U214" s="1779"/>
      <c r="V214" s="1779"/>
      <c r="W214" s="1779"/>
      <c r="X214" s="1779"/>
      <c r="Y214" s="1779"/>
      <c r="Z214" s="1779"/>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78"/>
      <c r="AC215" s="1778"/>
      <c r="AD215" s="1778"/>
      <c r="AE215" s="1778"/>
      <c r="AF215" s="1778"/>
      <c r="AG215" s="1778"/>
      <c r="AH215" s="1778"/>
      <c r="AI215" s="1778"/>
      <c r="AJ215" s="1778"/>
      <c r="AK215" s="1778"/>
      <c r="AL215" s="1778"/>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78"/>
      <c r="AC216" s="1778"/>
      <c r="AD216" s="1778"/>
      <c r="AE216" s="1778"/>
      <c r="AF216" s="1778"/>
      <c r="AG216" s="1778"/>
      <c r="AH216" s="1778"/>
      <c r="AI216" s="1778"/>
      <c r="AJ216" s="1778"/>
      <c r="AK216" s="1778"/>
      <c r="AL216" s="1778"/>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5" t="s">
        <v>1064</v>
      </c>
      <c r="E220" s="1415"/>
      <c r="F220" s="1415"/>
      <c r="G220" s="1415"/>
      <c r="H220" s="1415"/>
      <c r="I220" s="1415"/>
      <c r="J220" s="1415"/>
      <c r="K220" s="1415"/>
      <c r="L220" s="1415"/>
      <c r="M220" s="1415"/>
      <c r="N220" s="1415"/>
      <c r="O220" s="1415"/>
      <c r="P220" s="1415"/>
      <c r="Q220" s="1415"/>
      <c r="R220" s="1415"/>
      <c r="S220" s="1415"/>
      <c r="T220" s="1415"/>
      <c r="U220" s="1415"/>
      <c r="V220" s="1415"/>
      <c r="W220" s="1415"/>
      <c r="X220" s="1415"/>
      <c r="Y220" s="1415"/>
      <c r="Z220" s="1415"/>
      <c r="AC220" s="1788" t="s">
        <v>2466</v>
      </c>
      <c r="AD220" s="1788"/>
      <c r="AE220" s="1788"/>
      <c r="AF220" s="1788"/>
      <c r="AG220" s="1788"/>
      <c r="AH220" s="1788"/>
      <c r="AI220" s="1788"/>
      <c r="AJ220" s="1788"/>
      <c r="AK220" s="1788"/>
      <c r="AL220" s="1788"/>
      <c r="AM220" s="1788"/>
      <c r="AN220" s="1788"/>
      <c r="AO220" s="1788"/>
      <c r="AP220" s="1788"/>
      <c r="AQ220" s="1788"/>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592</v>
      </c>
      <c r="AJ226" s="1334"/>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546</v>
      </c>
      <c r="AJ227" s="1334"/>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592</v>
      </c>
      <c r="AJ228" s="1334"/>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592</v>
      </c>
      <c r="AJ229" s="1334"/>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72" t="str">
        <f>H16</f>
        <v xml:space="preserve">Community Revitalization and Development Corporation </v>
      </c>
      <c r="N232" s="1772"/>
      <c r="O232" s="1772"/>
      <c r="P232" s="1772"/>
      <c r="Q232" s="1772"/>
      <c r="R232" s="1772"/>
      <c r="S232" s="1772"/>
      <c r="T232" s="1772"/>
      <c r="U232" s="1772"/>
      <c r="V232" s="1772"/>
      <c r="W232" s="1772"/>
      <c r="X232" s="1772"/>
      <c r="Y232" s="1772"/>
      <c r="Z232" s="1772"/>
      <c r="AA232" s="1772"/>
      <c r="AB232" s="1772"/>
      <c r="AC232" s="1772"/>
      <c r="AD232" s="1772"/>
      <c r="AE232" s="1772"/>
      <c r="AF232" s="1772"/>
      <c r="AG232" s="1772"/>
      <c r="AH232" s="1772"/>
      <c r="AI232" s="1772"/>
      <c r="AJ232" s="1772"/>
      <c r="AK232" s="1772"/>
      <c r="AZ232" s="4"/>
      <c r="BA232" s="3"/>
      <c r="BB232" s="205" t="s">
        <v>539</v>
      </c>
      <c r="BG232" s="241">
        <f>IF(AND(AND($M$249="nonprofit",$M$257="nonprofit",$M$265="for profit")),2,0)</f>
        <v>0</v>
      </c>
    </row>
    <row r="233" spans="1:59" ht="12.95" customHeight="1">
      <c r="D233" s="4" t="s">
        <v>85</v>
      </c>
      <c r="E233" s="4"/>
      <c r="F233" s="4"/>
      <c r="G233" s="4"/>
      <c r="H233" s="4"/>
      <c r="I233" s="4"/>
      <c r="J233" s="4"/>
      <c r="K233" s="4"/>
      <c r="M233" s="1415" t="s">
        <v>2625</v>
      </c>
      <c r="N233" s="1415"/>
      <c r="O233" s="1415"/>
      <c r="P233" s="1415"/>
      <c r="Q233" s="1415"/>
      <c r="R233" s="1415"/>
      <c r="S233" s="1415"/>
      <c r="T233" s="1415"/>
      <c r="U233" s="1415"/>
      <c r="V233" s="1415"/>
      <c r="W233" s="1415"/>
      <c r="X233" s="1415"/>
      <c r="Y233" s="1415"/>
      <c r="Z233" s="1415"/>
      <c r="AA233" s="1415"/>
      <c r="AB233" s="1415"/>
      <c r="AC233" s="1415"/>
      <c r="AD233" s="1415"/>
      <c r="AE233" s="1415"/>
      <c r="BB233" s="205" t="s">
        <v>539</v>
      </c>
      <c r="BG233" s="241">
        <f>IF(AND(AND($M$249="nonprofit",$M$257="for profit",$M$265="nonprofit")),2,0)</f>
        <v>0</v>
      </c>
    </row>
    <row r="234" spans="1:59" ht="12.95" customHeight="1">
      <c r="D234" s="4" t="s">
        <v>581</v>
      </c>
      <c r="E234" s="4"/>
      <c r="M234" s="1415" t="s">
        <v>2626</v>
      </c>
      <c r="N234" s="1415"/>
      <c r="O234" s="1415"/>
      <c r="P234" s="1415"/>
      <c r="Q234" s="1415"/>
      <c r="R234" s="1415"/>
      <c r="S234" s="1415"/>
      <c r="T234" s="1415"/>
      <c r="V234" s="33" t="s">
        <v>86</v>
      </c>
      <c r="W234" s="1465" t="s">
        <v>2627</v>
      </c>
      <c r="X234" s="1373"/>
      <c r="Y234" s="4" t="s">
        <v>584</v>
      </c>
      <c r="AC234" s="1415">
        <v>96001</v>
      </c>
      <c r="AD234" s="1415"/>
      <c r="AE234" s="141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5" t="s">
        <v>2628</v>
      </c>
      <c r="N235" s="1415"/>
      <c r="O235" s="1415"/>
      <c r="P235" s="1415"/>
      <c r="Q235" s="1415"/>
      <c r="R235" s="1415"/>
      <c r="S235" s="1415"/>
      <c r="T235" s="1415"/>
      <c r="U235" s="1415"/>
      <c r="V235" s="1415"/>
      <c r="W235" s="1415"/>
      <c r="X235" s="1415"/>
      <c r="Y235" s="1415"/>
      <c r="Z235" s="1415"/>
      <c r="AA235" s="1415"/>
      <c r="AB235" s="1415"/>
      <c r="AC235" s="1415"/>
      <c r="AD235" s="1415"/>
      <c r="AE235" s="1415"/>
      <c r="AI235" s="4"/>
      <c r="AJ235" s="4"/>
      <c r="AK235" s="4"/>
      <c r="AL235" s="4"/>
      <c r="AM235" s="4"/>
      <c r="AN235" s="4"/>
      <c r="AO235" s="4"/>
      <c r="AP235" s="4"/>
      <c r="AQ235" s="4"/>
      <c r="AR235" s="4"/>
      <c r="AS235" s="4"/>
      <c r="AT235" s="4"/>
      <c r="BB235" s="205"/>
      <c r="BG235" s="204"/>
    </row>
    <row r="236" spans="1:59" ht="12.95" customHeight="1">
      <c r="D236" s="4" t="s">
        <v>88</v>
      </c>
      <c r="E236" s="4"/>
      <c r="F236" s="4"/>
      <c r="M236" s="1351">
        <v>5302416960</v>
      </c>
      <c r="N236" s="1351"/>
      <c r="O236" s="1351"/>
      <c r="P236" s="1351"/>
      <c r="Q236" s="1351"/>
      <c r="R236" s="1351"/>
      <c r="S236" s="4" t="s">
        <v>206</v>
      </c>
      <c r="T236" s="4"/>
      <c r="U236" s="1373"/>
      <c r="V236" s="1373"/>
      <c r="W236" s="1373"/>
      <c r="X236" s="4" t="s">
        <v>89</v>
      </c>
      <c r="Z236" s="1351"/>
      <c r="AA236" s="1351"/>
      <c r="AB236" s="1351"/>
      <c r="AC236" s="1351"/>
      <c r="AD236" s="1351"/>
      <c r="AE236" s="1351"/>
      <c r="AU236" s="4"/>
      <c r="AV236" s="4"/>
      <c r="AW236" s="4"/>
      <c r="AX236" s="4"/>
      <c r="AY236" s="4"/>
      <c r="AZ236" s="4"/>
      <c r="BB236" s="204" t="s">
        <v>538</v>
      </c>
      <c r="BG236" s="241">
        <f>IF(AND(AND($M$249="nonprofit",$M$257="nonprofit",$M$265="(select one)")),1,0)</f>
        <v>0</v>
      </c>
    </row>
    <row r="237" spans="1:59" ht="12.95" customHeight="1">
      <c r="D237" s="4" t="s">
        <v>90</v>
      </c>
      <c r="E237" s="4"/>
      <c r="F237" s="4"/>
      <c r="M237" s="1765" t="s">
        <v>2629</v>
      </c>
      <c r="N237" s="1765"/>
      <c r="O237" s="1765"/>
      <c r="P237" s="1765"/>
      <c r="Q237" s="1765"/>
      <c r="R237" s="1765"/>
      <c r="S237" s="1765"/>
      <c r="T237" s="1765"/>
      <c r="U237" s="1765"/>
      <c r="V237" s="1765"/>
      <c r="W237" s="1765"/>
      <c r="X237" s="1765"/>
      <c r="Y237" s="1765"/>
      <c r="Z237" s="1765"/>
      <c r="AA237" s="1765"/>
      <c r="AB237" s="1765"/>
      <c r="AC237" s="1765"/>
      <c r="AD237" s="1765"/>
      <c r="AE237" s="176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466" t="s">
        <v>377</v>
      </c>
      <c r="N238" s="1466"/>
      <c r="O238" s="1466"/>
      <c r="P238" s="1466"/>
      <c r="Q238" s="1466"/>
      <c r="R238" s="1466"/>
      <c r="S238" s="1466"/>
      <c r="T238" s="1466"/>
      <c r="U238" s="204" t="s">
        <v>907</v>
      </c>
      <c r="V238" s="204"/>
      <c r="W238" s="204"/>
      <c r="X238" s="204"/>
      <c r="Y238" s="204"/>
      <c r="Z238" s="204"/>
      <c r="AA238" s="1758"/>
      <c r="AB238" s="1758"/>
      <c r="AC238" s="1758"/>
      <c r="AD238" s="1758"/>
      <c r="AE238" s="1758"/>
      <c r="AF238" s="1758"/>
      <c r="AG238" s="1758"/>
      <c r="AH238" s="1758"/>
      <c r="AI238" s="1758"/>
      <c r="AJ238" s="1758"/>
      <c r="AK238" s="175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8" t="s">
        <v>2630</v>
      </c>
      <c r="N243" s="1418"/>
      <c r="O243" s="1418"/>
      <c r="P243" s="1418"/>
      <c r="Q243" s="1418"/>
      <c r="R243" s="1418"/>
      <c r="S243" s="1418"/>
      <c r="T243" s="1418"/>
      <c r="U243" s="1418"/>
      <c r="V243" s="1418"/>
      <c r="W243" s="1418"/>
      <c r="X243" s="1418"/>
      <c r="Y243" s="1418"/>
      <c r="Z243" s="1418"/>
      <c r="AA243" s="1418"/>
      <c r="AB243" s="1418"/>
      <c r="AC243" s="1418"/>
      <c r="AD243" s="1418"/>
      <c r="AE243" s="1418"/>
      <c r="AF243" s="1418" t="s">
        <v>2632</v>
      </c>
      <c r="AG243" s="1418"/>
      <c r="AH243" s="1418"/>
      <c r="AI243" s="1418"/>
      <c r="AJ243" s="1418"/>
      <c r="AK243" s="1418"/>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5" t="s">
        <v>2631</v>
      </c>
      <c r="N244" s="1415"/>
      <c r="O244" s="1415"/>
      <c r="P244" s="1415"/>
      <c r="Q244" s="1415"/>
      <c r="R244" s="1415"/>
      <c r="S244" s="1415"/>
      <c r="T244" s="1415"/>
      <c r="U244" s="1415"/>
      <c r="V244" s="1415"/>
      <c r="W244" s="1415"/>
      <c r="X244" s="1415"/>
      <c r="Y244" s="1415"/>
      <c r="Z244" s="1415"/>
      <c r="AA244" s="1415"/>
      <c r="AB244" s="1415"/>
      <c r="AC244" s="1415"/>
      <c r="AD244" s="1415"/>
      <c r="AE244" s="141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4" t="s">
        <v>2633</v>
      </c>
      <c r="N245" s="1415"/>
      <c r="O245" s="1415"/>
      <c r="P245" s="1415"/>
      <c r="Q245" s="1415"/>
      <c r="R245" s="1415"/>
      <c r="S245" s="1415"/>
      <c r="T245" s="1415"/>
      <c r="V245" s="33" t="s">
        <v>86</v>
      </c>
      <c r="W245" s="1465" t="s">
        <v>2627</v>
      </c>
      <c r="X245" s="1373"/>
      <c r="Y245" s="4" t="s">
        <v>584</v>
      </c>
      <c r="AC245" s="1415">
        <v>95521</v>
      </c>
      <c r="AD245" s="1415"/>
      <c r="AE245" s="141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4" t="s">
        <v>2634</v>
      </c>
      <c r="N246" s="1415"/>
      <c r="O246" s="1415"/>
      <c r="P246" s="1415"/>
      <c r="Q246" s="1415"/>
      <c r="R246" s="1415"/>
      <c r="S246" s="1415"/>
      <c r="T246" s="1415"/>
      <c r="U246" s="1415"/>
      <c r="V246" s="1415"/>
      <c r="W246" s="1415"/>
      <c r="X246" s="1415"/>
      <c r="Y246" s="1415"/>
      <c r="Z246" s="1415"/>
      <c r="AA246" s="1415"/>
      <c r="AB246" s="1415"/>
      <c r="AC246" s="1415"/>
      <c r="AD246" s="1415"/>
      <c r="AE246" s="1415"/>
      <c r="AH246" s="1750"/>
      <c r="AI246" s="1750"/>
      <c r="AJ246" s="1750"/>
      <c r="AK246" s="175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51">
        <v>7078229000</v>
      </c>
      <c r="N247" s="1351"/>
      <c r="O247" s="1351"/>
      <c r="P247" s="1351"/>
      <c r="Q247" s="1351"/>
      <c r="R247" s="1351"/>
      <c r="S247" s="4" t="s">
        <v>206</v>
      </c>
      <c r="T247" s="4"/>
      <c r="U247" s="1373"/>
      <c r="V247" s="1373"/>
      <c r="W247" s="1373"/>
      <c r="X247" s="4" t="s">
        <v>89</v>
      </c>
      <c r="Z247" s="1351"/>
      <c r="AA247" s="1351"/>
      <c r="AB247" s="1351"/>
      <c r="AC247" s="1351"/>
      <c r="AD247" s="1351"/>
      <c r="AE247" s="1351"/>
      <c r="AU247" s="4"/>
      <c r="AV247" s="4"/>
      <c r="AW247" s="4"/>
      <c r="AX247" s="4"/>
      <c r="AY247" s="4"/>
      <c r="BG247">
        <v>0</v>
      </c>
      <c r="BH247" s="3" t="str">
        <f>""</f>
        <v/>
      </c>
      <c r="BN247" s="34"/>
    </row>
    <row r="248" spans="1:67" ht="12.95" customHeight="1">
      <c r="A248" s="19"/>
      <c r="B248" s="4"/>
      <c r="C248" s="4"/>
      <c r="D248" s="4" t="s">
        <v>90</v>
      </c>
      <c r="E248" s="4"/>
      <c r="F248" s="4"/>
      <c r="M248" s="1765" t="s">
        <v>2635</v>
      </c>
      <c r="N248" s="1765"/>
      <c r="O248" s="1765"/>
      <c r="P248" s="1765"/>
      <c r="Q248" s="1765"/>
      <c r="R248" s="1765"/>
      <c r="S248" s="1765"/>
      <c r="T248" s="1765"/>
      <c r="U248" s="1765"/>
      <c r="V248" s="1765"/>
      <c r="W248" s="1765"/>
      <c r="X248" s="1765"/>
      <c r="Y248" s="1765"/>
      <c r="Z248" s="1765"/>
      <c r="AA248" s="1765"/>
      <c r="AB248" s="1765"/>
      <c r="AC248" s="1765"/>
      <c r="AD248" s="1765"/>
      <c r="AE248" s="1765"/>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466" t="s">
        <v>537</v>
      </c>
      <c r="N249" s="1466"/>
      <c r="O249" s="1466"/>
      <c r="P249" s="1466"/>
      <c r="Q249" s="1466"/>
      <c r="R249" s="1466"/>
      <c r="S249" s="1466"/>
      <c r="T249" s="1466"/>
      <c r="U249" s="204" t="s">
        <v>907</v>
      </c>
      <c r="V249" s="204"/>
      <c r="W249" s="204"/>
      <c r="X249" s="204"/>
      <c r="Y249" s="204"/>
      <c r="Z249" s="204"/>
      <c r="AA249" s="1758" t="s">
        <v>2636</v>
      </c>
      <c r="AB249" s="1758"/>
      <c r="AC249" s="1758"/>
      <c r="AD249" s="1758"/>
      <c r="AE249" s="1758"/>
      <c r="AF249" s="1758"/>
      <c r="AG249" s="1758"/>
      <c r="AH249" s="1758"/>
      <c r="AI249" s="1758"/>
      <c r="AJ249" s="1758"/>
      <c r="AK249" s="175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8" t="s">
        <v>2637</v>
      </c>
      <c r="N251" s="1418"/>
      <c r="O251" s="1418"/>
      <c r="P251" s="1418"/>
      <c r="Q251" s="1418"/>
      <c r="R251" s="1418"/>
      <c r="S251" s="1418"/>
      <c r="T251" s="1418"/>
      <c r="U251" s="1418"/>
      <c r="V251" s="1418"/>
      <c r="W251" s="1418"/>
      <c r="X251" s="1418"/>
      <c r="Y251" s="1418"/>
      <c r="Z251" s="1418"/>
      <c r="AA251" s="1418"/>
      <c r="AB251" s="1418"/>
      <c r="AC251" s="1418"/>
      <c r="AD251" s="1418"/>
      <c r="AE251" s="1418"/>
      <c r="AF251" s="1418" t="s">
        <v>2638</v>
      </c>
      <c r="AG251" s="1418"/>
      <c r="AH251" s="1418"/>
      <c r="AI251" s="1418"/>
      <c r="AJ251" s="1418"/>
      <c r="AK251" s="1418"/>
      <c r="AU251" s="4"/>
      <c r="AV251" s="4"/>
      <c r="AW251" s="4"/>
      <c r="AX251" s="4"/>
      <c r="AY251" s="4"/>
      <c r="BN251" s="34"/>
    </row>
    <row r="252" spans="1:67" ht="12.95" customHeight="1">
      <c r="A252" s="19"/>
      <c r="B252" s="4"/>
      <c r="C252" s="4"/>
      <c r="D252" s="4" t="s">
        <v>85</v>
      </c>
      <c r="E252" s="4"/>
      <c r="F252" s="4"/>
      <c r="G252" s="4"/>
      <c r="H252" s="4"/>
      <c r="I252" s="4"/>
      <c r="J252" s="4"/>
      <c r="K252" s="4"/>
      <c r="L252" s="4"/>
      <c r="M252" s="1415" t="s">
        <v>2639</v>
      </c>
      <c r="N252" s="1415"/>
      <c r="O252" s="1415"/>
      <c r="P252" s="1415"/>
      <c r="Q252" s="1415"/>
      <c r="R252" s="1415"/>
      <c r="S252" s="1415"/>
      <c r="T252" s="1415"/>
      <c r="U252" s="1415"/>
      <c r="V252" s="1415"/>
      <c r="W252" s="1415"/>
      <c r="X252" s="1415"/>
      <c r="Y252" s="1415"/>
      <c r="Z252" s="1415"/>
      <c r="AA252" s="1415"/>
      <c r="AB252" s="1415"/>
      <c r="AC252" s="1415"/>
      <c r="AD252" s="1415"/>
      <c r="AE252" s="1415"/>
      <c r="AF252" s="3" t="s">
        <v>1180</v>
      </c>
      <c r="AL252" s="4"/>
      <c r="AM252" s="4"/>
      <c r="AN252" s="4"/>
      <c r="AO252" s="4"/>
      <c r="AP252" s="4"/>
      <c r="AQ252" s="4"/>
      <c r="AR252" s="4"/>
      <c r="AS252" s="4"/>
      <c r="AT252" s="4"/>
      <c r="BN252" s="34"/>
    </row>
    <row r="253" spans="1:67" ht="12.95" customHeight="1">
      <c r="A253" s="19"/>
      <c r="B253" s="4"/>
      <c r="C253" s="4"/>
      <c r="D253" s="4" t="s">
        <v>581</v>
      </c>
      <c r="E253" s="4"/>
      <c r="M253" s="1415" t="s">
        <v>2640</v>
      </c>
      <c r="N253" s="1415"/>
      <c r="O253" s="1415"/>
      <c r="P253" s="1415"/>
      <c r="Q253" s="1415"/>
      <c r="R253" s="1415"/>
      <c r="S253" s="1415"/>
      <c r="T253" s="1415"/>
      <c r="V253" s="33" t="s">
        <v>86</v>
      </c>
      <c r="W253" s="1465" t="s">
        <v>2627</v>
      </c>
      <c r="X253" s="1373"/>
      <c r="Y253" s="4" t="s">
        <v>584</v>
      </c>
      <c r="AC253" s="1415">
        <v>96001</v>
      </c>
      <c r="AD253" s="1415"/>
      <c r="AE253" s="141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4" t="s">
        <v>2641</v>
      </c>
      <c r="N254" s="1415"/>
      <c r="O254" s="1415"/>
      <c r="P254" s="1415"/>
      <c r="Q254" s="1415"/>
      <c r="R254" s="1415"/>
      <c r="S254" s="1415"/>
      <c r="T254" s="1415"/>
      <c r="U254" s="1415"/>
      <c r="V254" s="1415"/>
      <c r="W254" s="1415"/>
      <c r="X254" s="1415"/>
      <c r="Y254" s="1415"/>
      <c r="Z254" s="1415"/>
      <c r="AA254" s="1415"/>
      <c r="AB254" s="1415"/>
      <c r="AC254" s="1415"/>
      <c r="AD254" s="1415"/>
      <c r="AE254" s="1415"/>
      <c r="AH254" s="1750"/>
      <c r="AI254" s="1750"/>
      <c r="AJ254" s="1750"/>
      <c r="AK254" s="1750"/>
      <c r="AL254" s="4"/>
      <c r="AM254" s="4"/>
      <c r="AN254" s="4"/>
      <c r="AO254" s="4"/>
      <c r="AP254" s="4"/>
      <c r="AQ254" s="4"/>
      <c r="AR254" s="4"/>
      <c r="AS254" s="4"/>
      <c r="AT254" s="4"/>
    </row>
    <row r="255" spans="1:67" ht="12.95" customHeight="1">
      <c r="A255" s="19"/>
      <c r="B255" s="4"/>
      <c r="C255" s="4"/>
      <c r="D255" s="4" t="s">
        <v>88</v>
      </c>
      <c r="E255" s="4"/>
      <c r="F255" s="4"/>
      <c r="M255" s="1351">
        <v>5302416960</v>
      </c>
      <c r="N255" s="1351"/>
      <c r="O255" s="1351"/>
      <c r="P255" s="1351"/>
      <c r="Q255" s="1351"/>
      <c r="R255" s="1351"/>
      <c r="S255" s="4" t="s">
        <v>206</v>
      </c>
      <c r="T255" s="4"/>
      <c r="U255" s="1373"/>
      <c r="V255" s="1373"/>
      <c r="W255" s="1373"/>
      <c r="X255" s="4" t="s">
        <v>89</v>
      </c>
      <c r="Z255" s="1351"/>
      <c r="AA255" s="1351"/>
      <c r="AB255" s="1351"/>
      <c r="AC255" s="1351"/>
      <c r="AD255" s="1351"/>
      <c r="AE255" s="1351"/>
      <c r="AU255" s="4"/>
      <c r="AV255" s="4"/>
      <c r="AW255" s="4"/>
      <c r="AX255" s="4"/>
      <c r="AY255" s="4"/>
      <c r="BN255" s="34"/>
    </row>
    <row r="256" spans="1:67" ht="12.95" customHeight="1">
      <c r="A256" s="19"/>
      <c r="B256" s="4"/>
      <c r="C256" s="4"/>
      <c r="D256" s="4" t="s">
        <v>90</v>
      </c>
      <c r="E256" s="4"/>
      <c r="F256" s="4"/>
      <c r="M256" s="1765" t="s">
        <v>2642</v>
      </c>
      <c r="N256" s="1765"/>
      <c r="O256" s="1765"/>
      <c r="P256" s="1765"/>
      <c r="Q256" s="1765"/>
      <c r="R256" s="1765"/>
      <c r="S256" s="1765"/>
      <c r="T256" s="1765"/>
      <c r="U256" s="1765"/>
      <c r="V256" s="1765"/>
      <c r="W256" s="1765"/>
      <c r="X256" s="1765"/>
      <c r="Y256" s="1765"/>
      <c r="Z256" s="1765"/>
      <c r="AA256" s="1765"/>
      <c r="AB256" s="1765"/>
      <c r="AC256" s="1765"/>
      <c r="AD256" s="1765"/>
      <c r="AE256" s="176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466" t="s">
        <v>535</v>
      </c>
      <c r="N257" s="1466"/>
      <c r="O257" s="1466"/>
      <c r="P257" s="1466"/>
      <c r="Q257" s="1466"/>
      <c r="R257" s="1466"/>
      <c r="S257" s="1466"/>
      <c r="T257" s="1466"/>
      <c r="U257" s="204" t="s">
        <v>907</v>
      </c>
      <c r="V257" s="204"/>
      <c r="W257" s="204"/>
      <c r="X257" s="204"/>
      <c r="Y257" s="204"/>
      <c r="Z257" s="204"/>
      <c r="AA257" s="1758"/>
      <c r="AB257" s="1758"/>
      <c r="AC257" s="1758"/>
      <c r="AD257" s="1758"/>
      <c r="AE257" s="1758"/>
      <c r="AF257" s="1758"/>
      <c r="AG257" s="1758"/>
      <c r="AH257" s="1758"/>
      <c r="AI257" s="1758"/>
      <c r="AJ257" s="1758"/>
      <c r="AK257" s="175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18"/>
      <c r="N259" s="1418"/>
      <c r="O259" s="1418"/>
      <c r="P259" s="1418"/>
      <c r="Q259" s="1418"/>
      <c r="R259" s="1418"/>
      <c r="S259" s="1418"/>
      <c r="T259" s="1418"/>
      <c r="U259" s="1418"/>
      <c r="V259" s="1418"/>
      <c r="W259" s="1418"/>
      <c r="X259" s="1418"/>
      <c r="Y259" s="1418"/>
      <c r="Z259" s="1418"/>
      <c r="AA259" s="1418"/>
      <c r="AB259" s="1418"/>
      <c r="AC259" s="1418"/>
      <c r="AD259" s="1418"/>
      <c r="AE259" s="1418"/>
      <c r="AF259" s="1418" t="s">
        <v>307</v>
      </c>
      <c r="AG259" s="1418"/>
      <c r="AH259" s="1418"/>
      <c r="AI259" s="1418"/>
      <c r="AJ259" s="1418"/>
      <c r="AK259" s="1418"/>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5"/>
      <c r="N260" s="1415"/>
      <c r="O260" s="1415"/>
      <c r="P260" s="1415"/>
      <c r="Q260" s="1415"/>
      <c r="R260" s="1415"/>
      <c r="S260" s="1415"/>
      <c r="T260" s="1415"/>
      <c r="U260" s="1415"/>
      <c r="V260" s="1415"/>
      <c r="W260" s="1415"/>
      <c r="X260" s="1415"/>
      <c r="Y260" s="1415"/>
      <c r="Z260" s="1415"/>
      <c r="AA260" s="1415"/>
      <c r="AB260" s="1415"/>
      <c r="AC260" s="1415"/>
      <c r="AD260" s="1415"/>
      <c r="AE260" s="141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5"/>
      <c r="N261" s="1415"/>
      <c r="O261" s="1415"/>
      <c r="P261" s="1415"/>
      <c r="Q261" s="1415"/>
      <c r="R261" s="1415"/>
      <c r="S261" s="1415"/>
      <c r="T261" s="1415"/>
      <c r="V261" s="33" t="s">
        <v>86</v>
      </c>
      <c r="W261" s="1373"/>
      <c r="X261" s="1373"/>
      <c r="Y261" s="4" t="s">
        <v>584</v>
      </c>
      <c r="AC261" s="1415"/>
      <c r="AD261" s="1415"/>
      <c r="AE261" s="141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5"/>
      <c r="N262" s="1415"/>
      <c r="O262" s="1415"/>
      <c r="P262" s="1415"/>
      <c r="Q262" s="1415"/>
      <c r="R262" s="1415"/>
      <c r="S262" s="1415"/>
      <c r="T262" s="1415"/>
      <c r="U262" s="1415"/>
      <c r="V262" s="1415"/>
      <c r="W262" s="1415"/>
      <c r="X262" s="1415"/>
      <c r="Y262" s="1415"/>
      <c r="Z262" s="1415"/>
      <c r="AA262" s="1415"/>
      <c r="AB262" s="1415"/>
      <c r="AC262" s="1415"/>
      <c r="AD262" s="1415"/>
      <c r="AE262" s="1415"/>
      <c r="AH262" s="1750"/>
      <c r="AI262" s="1750"/>
      <c r="AJ262" s="1750"/>
      <c r="AK262" s="175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51"/>
      <c r="N263" s="1351"/>
      <c r="O263" s="1351"/>
      <c r="P263" s="1351"/>
      <c r="Q263" s="1351"/>
      <c r="R263" s="1351"/>
      <c r="S263" s="4" t="s">
        <v>206</v>
      </c>
      <c r="T263" s="4"/>
      <c r="U263" s="1373"/>
      <c r="V263" s="1373"/>
      <c r="W263" s="1373"/>
      <c r="X263" s="4" t="s">
        <v>89</v>
      </c>
      <c r="Z263" s="1351"/>
      <c r="AA263" s="1351"/>
      <c r="AB263" s="1351"/>
      <c r="AC263" s="1351"/>
      <c r="AD263" s="1351"/>
      <c r="AE263" s="1351"/>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65"/>
      <c r="N264" s="1765"/>
      <c r="O264" s="1765"/>
      <c r="P264" s="1765"/>
      <c r="Q264" s="1765"/>
      <c r="R264" s="1765"/>
      <c r="S264" s="1765"/>
      <c r="T264" s="1765"/>
      <c r="U264" s="1765"/>
      <c r="V264" s="1765"/>
      <c r="W264" s="1765"/>
      <c r="X264" s="1765"/>
      <c r="Y264" s="1765"/>
      <c r="Z264" s="1765"/>
      <c r="AA264" s="1785"/>
      <c r="AB264" s="1785"/>
      <c r="AC264" s="1785"/>
      <c r="AD264" s="1785"/>
      <c r="AE264" s="178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466" t="s">
        <v>307</v>
      </c>
      <c r="N265" s="1466"/>
      <c r="O265" s="1466"/>
      <c r="P265" s="1466"/>
      <c r="Q265" s="1466"/>
      <c r="R265" s="1466"/>
      <c r="S265" s="1466"/>
      <c r="T265" s="1466"/>
      <c r="U265" s="204" t="s">
        <v>907</v>
      </c>
      <c r="V265" s="204"/>
      <c r="W265" s="204"/>
      <c r="X265" s="204"/>
      <c r="Y265" s="204"/>
      <c r="Z265" s="204"/>
      <c r="AA265" s="1759"/>
      <c r="AB265" s="1759"/>
      <c r="AC265" s="1759"/>
      <c r="AD265" s="1759"/>
      <c r="AE265" s="1759"/>
      <c r="AF265" s="1759"/>
      <c r="AG265" s="1759"/>
      <c r="AH265" s="1759"/>
      <c r="AI265" s="1759"/>
      <c r="AJ265" s="1759"/>
      <c r="AK265" s="175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60" t="str">
        <f>IFERROR(BO245,"")</f>
        <v>Joint Venture</v>
      </c>
      <c r="U267" s="1760"/>
      <c r="V267" s="1760"/>
      <c r="W267" s="1760"/>
      <c r="X267" s="176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5" t="s">
        <v>280</v>
      </c>
      <c r="E270" s="1415"/>
      <c r="F270" s="1415"/>
      <c r="G270" s="1415"/>
      <c r="H270" s="1415"/>
      <c r="J270" t="s">
        <v>279</v>
      </c>
      <c r="X270" s="1662"/>
      <c r="Y270" s="1662"/>
      <c r="Z270" s="1662"/>
      <c r="AA270" s="1662"/>
      <c r="AB270" s="1662"/>
      <c r="AC270" s="166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8" t="s">
        <v>2643</v>
      </c>
      <c r="M274" s="1418"/>
      <c r="N274" s="1418"/>
      <c r="O274" s="1418"/>
      <c r="P274" s="1418"/>
      <c r="Q274" s="1418"/>
      <c r="R274" s="1418"/>
      <c r="S274" s="1418"/>
      <c r="T274" s="1418"/>
      <c r="U274" s="1418"/>
      <c r="V274" s="1418"/>
      <c r="W274" s="1418"/>
      <c r="X274" s="1418"/>
      <c r="Y274" s="1418"/>
      <c r="Z274" s="1418"/>
      <c r="AA274" s="1418"/>
      <c r="AB274" s="1418"/>
      <c r="AC274" s="1418"/>
      <c r="AD274" s="1418"/>
      <c r="AE274" s="1418"/>
      <c r="AF274" s="1418"/>
      <c r="AG274" s="1418"/>
      <c r="AH274" s="1418"/>
      <c r="AI274" s="1418"/>
      <c r="AJ274" s="1418"/>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5" t="s">
        <v>2631</v>
      </c>
      <c r="M275" s="1415"/>
      <c r="N275" s="1415"/>
      <c r="O275" s="1415"/>
      <c r="P275" s="1415"/>
      <c r="Q275" s="1415"/>
      <c r="R275" s="1415"/>
      <c r="S275" s="1415"/>
      <c r="T275" s="1415"/>
      <c r="U275" s="1415"/>
      <c r="V275" s="1415"/>
      <c r="W275" s="1415"/>
      <c r="X275" s="1415"/>
      <c r="Y275" s="1415"/>
      <c r="Z275" s="1415"/>
      <c r="AA275" s="1415"/>
      <c r="AB275" s="1415"/>
      <c r="AC275" s="1415"/>
      <c r="AD275" s="1415"/>
      <c r="AK275" s="3"/>
      <c r="AL275" s="3"/>
      <c r="AM275" s="3"/>
      <c r="AN275" s="3"/>
      <c r="AO275" s="3"/>
      <c r="AP275" s="3"/>
      <c r="AQ275" s="3"/>
      <c r="AR275" s="3"/>
      <c r="AS275" s="3"/>
      <c r="AT275" s="3"/>
      <c r="AU275" s="3"/>
      <c r="AV275" s="3"/>
      <c r="AW275" s="3"/>
      <c r="AX275" s="3"/>
      <c r="AY275" s="3"/>
    </row>
    <row r="276" spans="1:51" ht="12.95" customHeight="1">
      <c r="D276" s="4" t="s">
        <v>581</v>
      </c>
      <c r="E276" s="4"/>
      <c r="L276" s="1415" t="s">
        <v>2633</v>
      </c>
      <c r="M276" s="1415"/>
      <c r="N276" s="1415"/>
      <c r="O276" s="1415"/>
      <c r="P276" s="1415"/>
      <c r="Q276" s="1415"/>
      <c r="R276" s="1415"/>
      <c r="S276" s="1415"/>
      <c r="U276" s="33" t="s">
        <v>86</v>
      </c>
      <c r="V276" s="1465" t="s">
        <v>2627</v>
      </c>
      <c r="W276" s="1373"/>
      <c r="X276" s="4" t="s">
        <v>584</v>
      </c>
      <c r="AB276" s="1415">
        <v>95521</v>
      </c>
      <c r="AC276" s="1415"/>
      <c r="AD276" s="141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4" t="s">
        <v>2644</v>
      </c>
      <c r="M277" s="1415"/>
      <c r="N277" s="1415"/>
      <c r="O277" s="1415"/>
      <c r="P277" s="1415"/>
      <c r="Q277" s="1415"/>
      <c r="R277" s="1415"/>
      <c r="S277" s="1415"/>
      <c r="T277" s="1415"/>
      <c r="U277" s="1415"/>
      <c r="V277" s="1415"/>
      <c r="W277" s="1415"/>
      <c r="X277" s="1415"/>
      <c r="Y277" s="1415"/>
      <c r="Z277" s="1415"/>
      <c r="AA277" s="1415"/>
      <c r="AB277" s="1415"/>
      <c r="AC277" s="1415"/>
      <c r="AD277" s="1415"/>
      <c r="AI277" s="4"/>
      <c r="AJ277" s="4"/>
      <c r="AK277" s="3"/>
      <c r="AL277" s="3"/>
      <c r="AM277" s="3"/>
      <c r="AN277" s="3"/>
      <c r="AO277" s="3"/>
      <c r="AP277" s="3"/>
      <c r="AQ277" s="3"/>
      <c r="AR277" s="3"/>
      <c r="AS277" s="3"/>
      <c r="AT277" s="3"/>
    </row>
    <row r="278" spans="1:51" ht="12.95" customHeight="1">
      <c r="D278" s="4" t="s">
        <v>88</v>
      </c>
      <c r="E278" s="4"/>
      <c r="F278" s="4"/>
      <c r="L278" s="1351">
        <v>7078229000</v>
      </c>
      <c r="M278" s="1351"/>
      <c r="N278" s="1351"/>
      <c r="O278" s="1351"/>
      <c r="P278" s="1351"/>
      <c r="Q278" s="1351"/>
      <c r="R278" s="4" t="s">
        <v>206</v>
      </c>
      <c r="S278" s="4"/>
      <c r="T278" s="1373"/>
      <c r="U278" s="1373"/>
      <c r="V278" s="1373"/>
      <c r="W278" s="4" t="s">
        <v>89</v>
      </c>
      <c r="Y278" s="1351"/>
      <c r="Z278" s="1351"/>
      <c r="AA278" s="1351"/>
      <c r="AB278" s="1351"/>
      <c r="AC278" s="1351"/>
      <c r="AD278" s="1351"/>
    </row>
    <row r="279" spans="1:51" ht="12.95" customHeight="1">
      <c r="D279" s="4" t="s">
        <v>90</v>
      </c>
      <c r="E279" s="4"/>
      <c r="F279" s="4"/>
      <c r="L279" s="1765" t="s">
        <v>2645</v>
      </c>
      <c r="M279" s="1765"/>
      <c r="N279" s="1765"/>
      <c r="O279" s="1765"/>
      <c r="P279" s="1765"/>
      <c r="Q279" s="1765"/>
      <c r="R279" s="1765"/>
      <c r="S279" s="1765"/>
      <c r="T279" s="1765"/>
      <c r="U279" s="1765"/>
      <c r="V279" s="1765"/>
      <c r="W279" s="1765"/>
      <c r="X279" s="1765"/>
      <c r="Y279" s="1765"/>
      <c r="Z279" s="1765"/>
      <c r="AA279" s="1765"/>
      <c r="AB279" s="1765"/>
      <c r="AC279" s="1765"/>
      <c r="AD279" s="1765"/>
      <c r="AF279" s="4"/>
      <c r="AG279" s="4"/>
      <c r="AH279" s="4"/>
      <c r="AI279" s="4"/>
      <c r="AJ279" s="4"/>
      <c r="AU279" s="3"/>
      <c r="AV279" s="3"/>
      <c r="AW279" s="3"/>
      <c r="AX279" s="3"/>
      <c r="AY279" s="3"/>
    </row>
    <row r="280" spans="1:51" ht="12.95" customHeight="1">
      <c r="D280" s="3" t="s">
        <v>624</v>
      </c>
      <c r="E280" s="3"/>
      <c r="F280" s="3"/>
      <c r="G280" s="3"/>
      <c r="H280" s="3"/>
      <c r="I280" s="3"/>
      <c r="L280" s="1465" t="s">
        <v>2646</v>
      </c>
      <c r="M280" s="1465"/>
      <c r="N280" s="1465"/>
      <c r="O280" s="1465"/>
      <c r="P280" s="1465"/>
      <c r="Q280" s="1465"/>
      <c r="R280" s="1465"/>
      <c r="S280" s="1465"/>
      <c r="T280" s="1465"/>
      <c r="U280" s="1465"/>
      <c r="V280" s="1465"/>
      <c r="W280" s="1465"/>
      <c r="X280" s="1465"/>
      <c r="Y280" s="1465"/>
      <c r="Z280" s="1465"/>
      <c r="AA280" s="1465"/>
      <c r="AB280" s="1465"/>
      <c r="AC280" s="1465"/>
      <c r="AD280" s="146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4" t="s">
        <v>2643</v>
      </c>
      <c r="I287" s="1374"/>
      <c r="J287" s="1374"/>
      <c r="K287" s="1374"/>
      <c r="L287" s="1374"/>
      <c r="M287" s="1374"/>
      <c r="N287" s="1374"/>
      <c r="O287" s="1374"/>
      <c r="P287" s="1374"/>
      <c r="Q287" s="1374"/>
      <c r="R287" s="1374"/>
      <c r="T287" s="3" t="s">
        <v>568</v>
      </c>
      <c r="V287" s="3"/>
      <c r="W287" s="3"/>
      <c r="X287" s="3"/>
      <c r="Y287" s="3"/>
      <c r="AA287" s="1374" t="s">
        <v>2651</v>
      </c>
      <c r="AB287" s="1374"/>
      <c r="AC287" s="1374"/>
      <c r="AD287" s="1374"/>
      <c r="AE287" s="1374"/>
      <c r="AF287" s="1374"/>
      <c r="AG287" s="1374"/>
      <c r="AH287" s="1374"/>
      <c r="AI287" s="1374"/>
      <c r="AJ287" s="1374"/>
      <c r="AK287" s="1374"/>
    </row>
    <row r="288" spans="1:51" ht="12.95" customHeight="1">
      <c r="B288" s="3" t="s">
        <v>472</v>
      </c>
      <c r="C288" s="3"/>
      <c r="D288" s="3"/>
      <c r="E288" s="3"/>
      <c r="F288" s="3"/>
      <c r="H288" s="1466" t="s">
        <v>2647</v>
      </c>
      <c r="I288" s="1466"/>
      <c r="J288" s="1466"/>
      <c r="K288" s="1466"/>
      <c r="L288" s="1466"/>
      <c r="M288" s="1466"/>
      <c r="N288" s="1466"/>
      <c r="O288" s="1466"/>
      <c r="P288" s="1466"/>
      <c r="Q288" s="1466"/>
      <c r="R288" s="1466"/>
      <c r="T288" s="3" t="s">
        <v>472</v>
      </c>
      <c r="V288" s="3"/>
      <c r="W288" s="3"/>
      <c r="X288" s="3"/>
      <c r="Y288" s="3"/>
      <c r="AA288" s="1466" t="s">
        <v>2652</v>
      </c>
      <c r="AB288" s="1466"/>
      <c r="AC288" s="1466"/>
      <c r="AD288" s="1466"/>
      <c r="AE288" s="1466"/>
      <c r="AF288" s="1466"/>
      <c r="AG288" s="1466"/>
      <c r="AH288" s="1466"/>
      <c r="AI288" s="1466"/>
      <c r="AJ288" s="1466"/>
      <c r="AK288" s="1466"/>
    </row>
    <row r="289" spans="2:37" ht="12.95" customHeight="1">
      <c r="B289" s="3" t="s">
        <v>473</v>
      </c>
      <c r="C289" s="3"/>
      <c r="D289" s="3"/>
      <c r="E289" s="3"/>
      <c r="F289" s="3"/>
      <c r="H289" s="1466" t="s">
        <v>2648</v>
      </c>
      <c r="I289" s="1466"/>
      <c r="J289" s="1466"/>
      <c r="K289" s="1466"/>
      <c r="L289" s="1466"/>
      <c r="M289" s="1466"/>
      <c r="N289" s="1466"/>
      <c r="O289" s="1466"/>
      <c r="P289" s="1466"/>
      <c r="Q289" s="1466"/>
      <c r="R289" s="1466"/>
      <c r="T289" s="3" t="s">
        <v>75</v>
      </c>
      <c r="V289" s="3"/>
      <c r="W289" s="3"/>
      <c r="X289" s="3"/>
      <c r="Y289" s="3"/>
      <c r="AA289" s="1466" t="s">
        <v>2653</v>
      </c>
      <c r="AB289" s="1466"/>
      <c r="AC289" s="1466"/>
      <c r="AD289" s="1466"/>
      <c r="AE289" s="1466"/>
      <c r="AF289" s="1466"/>
      <c r="AG289" s="1466"/>
      <c r="AH289" s="1466"/>
      <c r="AI289" s="1466"/>
      <c r="AJ289" s="1466"/>
      <c r="AK289" s="1466"/>
    </row>
    <row r="290" spans="2:37" ht="12.95" customHeight="1">
      <c r="B290" s="3" t="s">
        <v>87</v>
      </c>
      <c r="C290" s="3"/>
      <c r="D290" s="3"/>
      <c r="E290" s="3"/>
      <c r="F290" s="3"/>
      <c r="H290" s="1466" t="s">
        <v>2634</v>
      </c>
      <c r="I290" s="1466"/>
      <c r="J290" s="1466"/>
      <c r="K290" s="1466"/>
      <c r="L290" s="1466"/>
      <c r="M290" s="1466"/>
      <c r="N290" s="1466"/>
      <c r="O290" s="1466"/>
      <c r="P290" s="1466"/>
      <c r="Q290" s="1466"/>
      <c r="R290" s="1466"/>
      <c r="T290" s="3" t="s">
        <v>87</v>
      </c>
      <c r="V290" s="3"/>
      <c r="W290" s="3"/>
      <c r="X290" s="3"/>
      <c r="Y290" s="3"/>
      <c r="AA290" s="1466" t="s">
        <v>2654</v>
      </c>
      <c r="AB290" s="1466"/>
      <c r="AC290" s="1466"/>
      <c r="AD290" s="1466"/>
      <c r="AE290" s="1466"/>
      <c r="AF290" s="1466"/>
      <c r="AG290" s="1466"/>
      <c r="AH290" s="1466"/>
      <c r="AI290" s="1466"/>
      <c r="AJ290" s="1466"/>
      <c r="AK290" s="1466"/>
    </row>
    <row r="291" spans="2:37" ht="12.95" customHeight="1">
      <c r="B291" s="3" t="s">
        <v>88</v>
      </c>
      <c r="C291" s="3"/>
      <c r="D291" s="3"/>
      <c r="E291" s="3"/>
      <c r="F291" s="3"/>
      <c r="G291" s="3"/>
      <c r="H291" s="1424" t="s">
        <v>2649</v>
      </c>
      <c r="I291" s="1424"/>
      <c r="J291" s="1424"/>
      <c r="K291" s="1424"/>
      <c r="L291" s="1424"/>
      <c r="M291" s="1424"/>
      <c r="N291" s="4" t="s">
        <v>206</v>
      </c>
      <c r="O291" s="4"/>
      <c r="P291" s="1415"/>
      <c r="Q291" s="1415"/>
      <c r="R291" s="1415"/>
      <c r="S291" s="3"/>
      <c r="T291" s="3" t="s">
        <v>88</v>
      </c>
      <c r="V291" s="3"/>
      <c r="W291" s="3"/>
      <c r="X291" s="3"/>
      <c r="Y291" s="3"/>
      <c r="AA291" s="1424">
        <v>2089084871</v>
      </c>
      <c r="AB291" s="1424"/>
      <c r="AC291" s="1424"/>
      <c r="AD291" s="1424"/>
      <c r="AE291" s="1424"/>
      <c r="AF291" s="1424"/>
      <c r="AG291" s="4" t="s">
        <v>206</v>
      </c>
      <c r="AH291" s="4"/>
      <c r="AI291" s="1415"/>
      <c r="AJ291" s="1415"/>
      <c r="AK291" s="1415"/>
    </row>
    <row r="292" spans="2:37" ht="12.95" customHeight="1">
      <c r="B292" s="3" t="s">
        <v>89</v>
      </c>
      <c r="C292" s="3"/>
      <c r="D292" s="3"/>
      <c r="E292" s="3"/>
      <c r="F292" s="3"/>
      <c r="G292" s="3"/>
      <c r="H292" s="1351" t="s">
        <v>2650</v>
      </c>
      <c r="I292" s="1351"/>
      <c r="J292" s="1351"/>
      <c r="K292" s="1351"/>
      <c r="L292" s="1351"/>
      <c r="M292" s="1351"/>
      <c r="N292" s="4"/>
      <c r="O292" s="4"/>
      <c r="P292" s="35"/>
      <c r="Q292" s="35"/>
      <c r="R292" s="35"/>
      <c r="S292" s="3"/>
      <c r="T292" s="3" t="s">
        <v>89</v>
      </c>
      <c r="V292" s="3"/>
      <c r="W292" s="3"/>
      <c r="X292" s="3"/>
      <c r="Y292" s="3"/>
      <c r="AA292" s="1351"/>
      <c r="AB292" s="1351"/>
      <c r="AC292" s="1351"/>
      <c r="AD292" s="1351"/>
      <c r="AE292" s="1351"/>
      <c r="AF292" s="1351"/>
      <c r="AG292" s="4"/>
      <c r="AH292" s="4"/>
      <c r="AI292" s="35"/>
      <c r="AJ292" s="35"/>
      <c r="AK292" s="35"/>
    </row>
    <row r="293" spans="2:37" ht="12.95" customHeight="1">
      <c r="B293" s="3" t="s">
        <v>76</v>
      </c>
      <c r="C293" s="3"/>
      <c r="D293" s="3"/>
      <c r="E293" s="3"/>
      <c r="F293" s="3"/>
      <c r="G293" s="3"/>
      <c r="H293" s="1466" t="s">
        <v>2635</v>
      </c>
      <c r="I293" s="1466"/>
      <c r="J293" s="1466"/>
      <c r="K293" s="1466"/>
      <c r="L293" s="1466"/>
      <c r="M293" s="1466"/>
      <c r="N293" s="1374"/>
      <c r="O293" s="1374"/>
      <c r="P293" s="1374"/>
      <c r="Q293" s="1374"/>
      <c r="R293" s="1374"/>
      <c r="S293" s="3"/>
      <c r="T293" s="3" t="s">
        <v>76</v>
      </c>
      <c r="V293" s="3"/>
      <c r="W293" s="3"/>
      <c r="X293" s="3"/>
      <c r="Y293" s="3"/>
      <c r="AA293" s="1466" t="s">
        <v>2655</v>
      </c>
      <c r="AB293" s="1466"/>
      <c r="AC293" s="1466"/>
      <c r="AD293" s="1466"/>
      <c r="AE293" s="1466"/>
      <c r="AF293" s="1466"/>
      <c r="AG293" s="1374"/>
      <c r="AH293" s="1374"/>
      <c r="AI293" s="1374"/>
      <c r="AJ293" s="1374"/>
      <c r="AK293" s="137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4" t="s">
        <v>2656</v>
      </c>
      <c r="I295" s="1374"/>
      <c r="J295" s="1374"/>
      <c r="K295" s="1374"/>
      <c r="L295" s="1374"/>
      <c r="M295" s="1374"/>
      <c r="N295" s="1374"/>
      <c r="O295" s="1374"/>
      <c r="P295" s="1374"/>
      <c r="Q295" s="1374"/>
      <c r="R295" s="1374"/>
      <c r="T295" s="3" t="s">
        <v>364</v>
      </c>
      <c r="V295" s="3"/>
      <c r="W295" s="3"/>
      <c r="X295" s="3"/>
      <c r="Y295" s="3"/>
      <c r="AA295" s="1374" t="s">
        <v>2662</v>
      </c>
      <c r="AB295" s="1374"/>
      <c r="AC295" s="1374"/>
      <c r="AD295" s="1374"/>
      <c r="AE295" s="1374"/>
      <c r="AF295" s="1374"/>
      <c r="AG295" s="1374"/>
      <c r="AH295" s="1374"/>
      <c r="AI295" s="1374"/>
      <c r="AJ295" s="1374"/>
      <c r="AK295" s="1374"/>
    </row>
    <row r="296" spans="2:37" ht="12.95" customHeight="1">
      <c r="B296" s="3" t="s">
        <v>472</v>
      </c>
      <c r="C296" s="3"/>
      <c r="D296" s="3"/>
      <c r="E296" s="3"/>
      <c r="F296" s="3"/>
      <c r="H296" s="1466" t="s">
        <v>2657</v>
      </c>
      <c r="I296" s="1466"/>
      <c r="J296" s="1466"/>
      <c r="K296" s="1466"/>
      <c r="L296" s="1466"/>
      <c r="M296" s="1466"/>
      <c r="N296" s="1466"/>
      <c r="O296" s="1466"/>
      <c r="P296" s="1466"/>
      <c r="Q296" s="1466"/>
      <c r="R296" s="1466"/>
      <c r="T296" s="3" t="s">
        <v>472</v>
      </c>
      <c r="V296" s="3"/>
      <c r="W296" s="3"/>
      <c r="X296" s="3"/>
      <c r="Y296" s="3"/>
      <c r="AA296" s="1466" t="s">
        <v>2647</v>
      </c>
      <c r="AB296" s="1466"/>
      <c r="AC296" s="1466"/>
      <c r="AD296" s="1466"/>
      <c r="AE296" s="1466"/>
      <c r="AF296" s="1466"/>
      <c r="AG296" s="1466"/>
      <c r="AH296" s="1466"/>
      <c r="AI296" s="1466"/>
      <c r="AJ296" s="1466"/>
      <c r="AK296" s="1466"/>
    </row>
    <row r="297" spans="2:37" ht="12.95" customHeight="1">
      <c r="B297" s="3" t="s">
        <v>473</v>
      </c>
      <c r="C297" s="3"/>
      <c r="D297" s="3"/>
      <c r="E297" s="3"/>
      <c r="F297" s="3"/>
      <c r="H297" s="1466" t="s">
        <v>2658</v>
      </c>
      <c r="I297" s="1466"/>
      <c r="J297" s="1466"/>
      <c r="K297" s="1466"/>
      <c r="L297" s="1466"/>
      <c r="M297" s="1466"/>
      <c r="N297" s="1466"/>
      <c r="O297" s="1466"/>
      <c r="P297" s="1466"/>
      <c r="Q297" s="1466"/>
      <c r="R297" s="1466"/>
      <c r="T297" s="3" t="s">
        <v>75</v>
      </c>
      <c r="V297" s="3"/>
      <c r="W297" s="3"/>
      <c r="X297" s="3"/>
      <c r="Y297" s="3"/>
      <c r="AA297" s="1466" t="s">
        <v>2648</v>
      </c>
      <c r="AB297" s="1466"/>
      <c r="AC297" s="1466"/>
      <c r="AD297" s="1466"/>
      <c r="AE297" s="1466"/>
      <c r="AF297" s="1466"/>
      <c r="AG297" s="1466"/>
      <c r="AH297" s="1466"/>
      <c r="AI297" s="1466"/>
      <c r="AJ297" s="1466"/>
      <c r="AK297" s="1466"/>
    </row>
    <row r="298" spans="2:37" ht="12.95" customHeight="1">
      <c r="B298" s="3" t="s">
        <v>87</v>
      </c>
      <c r="C298" s="3"/>
      <c r="D298" s="3"/>
      <c r="E298" s="3"/>
      <c r="F298" s="3"/>
      <c r="H298" s="1466" t="s">
        <v>2659</v>
      </c>
      <c r="I298" s="1466"/>
      <c r="J298" s="1466"/>
      <c r="K298" s="1466"/>
      <c r="L298" s="1466"/>
      <c r="M298" s="1466"/>
      <c r="N298" s="1466"/>
      <c r="O298" s="1466"/>
      <c r="P298" s="1466"/>
      <c r="Q298" s="1466"/>
      <c r="R298" s="1466"/>
      <c r="T298" s="3" t="s">
        <v>87</v>
      </c>
      <c r="V298" s="3"/>
      <c r="W298" s="3"/>
      <c r="X298" s="3"/>
      <c r="Y298" s="3"/>
      <c r="AA298" s="1466" t="s">
        <v>2634</v>
      </c>
      <c r="AB298" s="1466"/>
      <c r="AC298" s="1466"/>
      <c r="AD298" s="1466"/>
      <c r="AE298" s="1466"/>
      <c r="AF298" s="1466"/>
      <c r="AG298" s="1466"/>
      <c r="AH298" s="1466"/>
      <c r="AI298" s="1466"/>
      <c r="AJ298" s="1466"/>
      <c r="AK298" s="1466"/>
    </row>
    <row r="299" spans="2:37" ht="12.95" customHeight="1">
      <c r="B299" s="3" t="s">
        <v>88</v>
      </c>
      <c r="C299" s="3"/>
      <c r="D299" s="3"/>
      <c r="E299" s="3"/>
      <c r="F299" s="3"/>
      <c r="G299" s="3"/>
      <c r="H299" s="1424" t="s">
        <v>2660</v>
      </c>
      <c r="I299" s="1424"/>
      <c r="J299" s="1424"/>
      <c r="K299" s="1424"/>
      <c r="L299" s="1424"/>
      <c r="M299" s="1424"/>
      <c r="N299" s="4" t="s">
        <v>206</v>
      </c>
      <c r="O299" s="4"/>
      <c r="P299" s="1415"/>
      <c r="Q299" s="1415"/>
      <c r="R299" s="1415"/>
      <c r="S299" s="3"/>
      <c r="T299" s="3" t="s">
        <v>88</v>
      </c>
      <c r="V299" s="3"/>
      <c r="W299" s="3"/>
      <c r="X299" s="3"/>
      <c r="Y299" s="3"/>
      <c r="AA299" s="1424" t="s">
        <v>2649</v>
      </c>
      <c r="AB299" s="1424"/>
      <c r="AC299" s="1424"/>
      <c r="AD299" s="1424"/>
      <c r="AE299" s="1424"/>
      <c r="AF299" s="1424"/>
      <c r="AG299" s="4" t="s">
        <v>206</v>
      </c>
      <c r="AH299" s="4"/>
      <c r="AI299" s="1415"/>
      <c r="AJ299" s="1415"/>
      <c r="AK299" s="1415"/>
    </row>
    <row r="300" spans="2:37" ht="12.95" customHeight="1">
      <c r="B300" s="3" t="s">
        <v>89</v>
      </c>
      <c r="C300" s="3"/>
      <c r="D300" s="3"/>
      <c r="E300" s="3"/>
      <c r="F300" s="3"/>
      <c r="G300" s="3"/>
      <c r="H300" s="1351"/>
      <c r="I300" s="1351"/>
      <c r="J300" s="1351"/>
      <c r="K300" s="1351"/>
      <c r="L300" s="1351"/>
      <c r="M300" s="1351"/>
      <c r="N300" s="4"/>
      <c r="O300" s="4"/>
      <c r="P300" s="35"/>
      <c r="Q300" s="35"/>
      <c r="R300" s="35"/>
      <c r="S300" s="3"/>
      <c r="T300" s="3" t="s">
        <v>89</v>
      </c>
      <c r="V300" s="3"/>
      <c r="W300" s="3"/>
      <c r="X300" s="3"/>
      <c r="Y300" s="3"/>
      <c r="AA300" s="1351" t="s">
        <v>2650</v>
      </c>
      <c r="AB300" s="1351"/>
      <c r="AC300" s="1351"/>
      <c r="AD300" s="1351"/>
      <c r="AE300" s="1351"/>
      <c r="AF300" s="1351"/>
      <c r="AG300" s="4"/>
      <c r="AH300" s="4"/>
      <c r="AI300" s="35"/>
      <c r="AJ300" s="35"/>
      <c r="AK300" s="35"/>
    </row>
    <row r="301" spans="2:37" ht="12.95" customHeight="1">
      <c r="B301" s="3" t="s">
        <v>76</v>
      </c>
      <c r="C301" s="3"/>
      <c r="D301" s="3"/>
      <c r="E301" s="3"/>
      <c r="F301" s="3"/>
      <c r="G301" s="3"/>
      <c r="H301" s="1466" t="s">
        <v>2661</v>
      </c>
      <c r="I301" s="1466"/>
      <c r="J301" s="1466"/>
      <c r="K301" s="1466"/>
      <c r="L301" s="1466"/>
      <c r="M301" s="1466"/>
      <c r="N301" s="1374"/>
      <c r="O301" s="1374"/>
      <c r="P301" s="1374"/>
      <c r="Q301" s="1374"/>
      <c r="R301" s="1374"/>
      <c r="S301" s="3"/>
      <c r="T301" s="3" t="s">
        <v>76</v>
      </c>
      <c r="V301" s="3"/>
      <c r="W301" s="3"/>
      <c r="X301" s="3"/>
      <c r="Y301" s="3"/>
      <c r="AA301" s="1466" t="s">
        <v>2635</v>
      </c>
      <c r="AB301" s="1466"/>
      <c r="AC301" s="1466"/>
      <c r="AD301" s="1466"/>
      <c r="AE301" s="1466"/>
      <c r="AF301" s="1466"/>
      <c r="AG301" s="1374"/>
      <c r="AH301" s="1374"/>
      <c r="AI301" s="1374"/>
      <c r="AJ301" s="1374"/>
      <c r="AK301" s="1374"/>
    </row>
    <row r="302" spans="2:37" ht="12.95" customHeight="1"/>
    <row r="303" spans="2:37" ht="12.95" customHeight="1">
      <c r="B303" s="3" t="s">
        <v>77</v>
      </c>
      <c r="C303" s="3"/>
      <c r="D303" s="3"/>
      <c r="E303" s="3"/>
      <c r="F303" s="3"/>
      <c r="H303" s="1374"/>
      <c r="I303" s="1374"/>
      <c r="J303" s="1374"/>
      <c r="K303" s="1374"/>
      <c r="L303" s="1374"/>
      <c r="M303" s="1374"/>
      <c r="N303" s="1374"/>
      <c r="O303" s="1374"/>
      <c r="P303" s="1374"/>
      <c r="Q303" s="1374"/>
      <c r="R303" s="1374"/>
      <c r="T303" s="4" t="s">
        <v>879</v>
      </c>
      <c r="V303" s="3"/>
      <c r="W303" s="3"/>
      <c r="X303" s="3"/>
      <c r="Y303" s="3"/>
      <c r="AA303" s="1374" t="s">
        <v>2663</v>
      </c>
      <c r="AB303" s="1374"/>
      <c r="AC303" s="1374"/>
      <c r="AD303" s="1374"/>
      <c r="AE303" s="1374"/>
      <c r="AF303" s="1374"/>
      <c r="AG303" s="1374"/>
      <c r="AH303" s="1374"/>
      <c r="AI303" s="1374"/>
      <c r="AJ303" s="1374"/>
      <c r="AK303" s="1374"/>
    </row>
    <row r="304" spans="2:37" ht="12.95" customHeight="1">
      <c r="B304" s="3" t="s">
        <v>472</v>
      </c>
      <c r="C304" s="3"/>
      <c r="D304" s="3"/>
      <c r="E304" s="3"/>
      <c r="F304" s="3"/>
      <c r="H304" s="1466"/>
      <c r="I304" s="1466"/>
      <c r="J304" s="1466"/>
      <c r="K304" s="1466"/>
      <c r="L304" s="1466"/>
      <c r="M304" s="1466"/>
      <c r="N304" s="1466"/>
      <c r="O304" s="1466"/>
      <c r="P304" s="1466"/>
      <c r="Q304" s="1466"/>
      <c r="R304" s="1466"/>
      <c r="T304" s="3" t="s">
        <v>472</v>
      </c>
      <c r="V304" s="3"/>
      <c r="W304" s="3"/>
      <c r="X304" s="3"/>
      <c r="Y304" s="3"/>
      <c r="AA304" s="1466" t="s">
        <v>2664</v>
      </c>
      <c r="AB304" s="1466"/>
      <c r="AC304" s="1466"/>
      <c r="AD304" s="1466"/>
      <c r="AE304" s="1466"/>
      <c r="AF304" s="1466"/>
      <c r="AG304" s="1466"/>
      <c r="AH304" s="1466"/>
      <c r="AI304" s="1466"/>
      <c r="AJ304" s="1466"/>
      <c r="AK304" s="1466"/>
    </row>
    <row r="305" spans="2:37" ht="12.95" customHeight="1">
      <c r="B305" s="3" t="s">
        <v>473</v>
      </c>
      <c r="C305" s="3"/>
      <c r="D305" s="3"/>
      <c r="E305" s="3"/>
      <c r="F305" s="3"/>
      <c r="H305" s="1466"/>
      <c r="I305" s="1466"/>
      <c r="J305" s="1466"/>
      <c r="K305" s="1466"/>
      <c r="L305" s="1466"/>
      <c r="M305" s="1466"/>
      <c r="N305" s="1466"/>
      <c r="O305" s="1466"/>
      <c r="P305" s="1466"/>
      <c r="Q305" s="1466"/>
      <c r="R305" s="1466"/>
      <c r="T305" s="3" t="s">
        <v>75</v>
      </c>
      <c r="V305" s="3"/>
      <c r="W305" s="3"/>
      <c r="X305" s="3"/>
      <c r="Y305" s="3"/>
      <c r="AA305" s="1466" t="s">
        <v>2648</v>
      </c>
      <c r="AB305" s="1466"/>
      <c r="AC305" s="1466"/>
      <c r="AD305" s="1466"/>
      <c r="AE305" s="1466"/>
      <c r="AF305" s="1466"/>
      <c r="AG305" s="1466"/>
      <c r="AH305" s="1466"/>
      <c r="AI305" s="1466"/>
      <c r="AJ305" s="1466"/>
      <c r="AK305" s="1466"/>
    </row>
    <row r="306" spans="2:37" ht="12.95" customHeight="1">
      <c r="B306" s="3" t="s">
        <v>87</v>
      </c>
      <c r="C306" s="3"/>
      <c r="D306" s="3"/>
      <c r="E306" s="3"/>
      <c r="F306" s="3"/>
      <c r="H306" s="1466"/>
      <c r="I306" s="1466"/>
      <c r="J306" s="1466"/>
      <c r="K306" s="1466"/>
      <c r="L306" s="1466"/>
      <c r="M306" s="1466"/>
      <c r="N306" s="1466"/>
      <c r="O306" s="1466"/>
      <c r="P306" s="1466"/>
      <c r="Q306" s="1466"/>
      <c r="R306" s="1466"/>
      <c r="T306" s="3" t="s">
        <v>87</v>
      </c>
      <c r="V306" s="3"/>
      <c r="W306" s="3"/>
      <c r="X306" s="3"/>
      <c r="Y306" s="3"/>
      <c r="AA306" s="1466" t="s">
        <v>2665</v>
      </c>
      <c r="AB306" s="1466"/>
      <c r="AC306" s="1466"/>
      <c r="AD306" s="1466"/>
      <c r="AE306" s="1466"/>
      <c r="AF306" s="1466"/>
      <c r="AG306" s="1466"/>
      <c r="AH306" s="1466"/>
      <c r="AI306" s="1466"/>
      <c r="AJ306" s="1466"/>
      <c r="AK306" s="1466"/>
    </row>
    <row r="307" spans="2:37" ht="12.95" customHeight="1">
      <c r="B307" s="3" t="s">
        <v>88</v>
      </c>
      <c r="C307" s="3"/>
      <c r="D307" s="3"/>
      <c r="E307" s="3"/>
      <c r="F307" s="3"/>
      <c r="G307" s="3"/>
      <c r="H307" s="1424"/>
      <c r="I307" s="1424"/>
      <c r="J307" s="1424"/>
      <c r="K307" s="1424"/>
      <c r="L307" s="1424"/>
      <c r="M307" s="1424"/>
      <c r="N307" s="4" t="s">
        <v>206</v>
      </c>
      <c r="O307" s="4"/>
      <c r="P307" s="1415"/>
      <c r="Q307" s="1415"/>
      <c r="R307" s="1415"/>
      <c r="S307" s="3"/>
      <c r="T307" s="3" t="s">
        <v>88</v>
      </c>
      <c r="V307" s="3"/>
      <c r="W307" s="3"/>
      <c r="X307" s="3"/>
      <c r="Y307" s="3"/>
      <c r="AA307" s="1424" t="s">
        <v>2666</v>
      </c>
      <c r="AB307" s="1424"/>
      <c r="AC307" s="1424"/>
      <c r="AD307" s="1424"/>
      <c r="AE307" s="1424"/>
      <c r="AF307" s="1424"/>
      <c r="AG307" s="4" t="s">
        <v>206</v>
      </c>
      <c r="AH307" s="4"/>
      <c r="AI307" s="1415"/>
      <c r="AJ307" s="1415"/>
      <c r="AK307" s="1415"/>
    </row>
    <row r="308" spans="2:37" ht="12.95" customHeight="1">
      <c r="B308" s="3" t="s">
        <v>89</v>
      </c>
      <c r="C308" s="3"/>
      <c r="D308" s="3"/>
      <c r="E308" s="3"/>
      <c r="F308" s="3"/>
      <c r="G308" s="3"/>
      <c r="H308" s="1351"/>
      <c r="I308" s="1351"/>
      <c r="J308" s="1351"/>
      <c r="K308" s="1351"/>
      <c r="L308" s="1351"/>
      <c r="M308" s="1351"/>
      <c r="N308" s="4"/>
      <c r="O308" s="4"/>
      <c r="P308" s="35"/>
      <c r="Q308" s="35"/>
      <c r="R308" s="35"/>
      <c r="S308" s="3"/>
      <c r="T308" s="3" t="s">
        <v>89</v>
      </c>
      <c r="V308" s="3"/>
      <c r="W308" s="3"/>
      <c r="X308" s="3"/>
      <c r="Y308" s="3"/>
      <c r="AA308" s="1351"/>
      <c r="AB308" s="1351"/>
      <c r="AC308" s="1351"/>
      <c r="AD308" s="1351"/>
      <c r="AE308" s="1351"/>
      <c r="AF308" s="1351"/>
      <c r="AG308" s="4"/>
      <c r="AH308" s="4"/>
      <c r="AI308" s="35"/>
      <c r="AJ308" s="35"/>
      <c r="AK308" s="35"/>
    </row>
    <row r="309" spans="2:37" ht="12.95" customHeight="1">
      <c r="B309" s="3" t="s">
        <v>76</v>
      </c>
      <c r="C309" s="3"/>
      <c r="D309" s="3"/>
      <c r="E309" s="3"/>
      <c r="F309" s="3"/>
      <c r="G309" s="3"/>
      <c r="H309" s="1466"/>
      <c r="I309" s="1466"/>
      <c r="J309" s="1466"/>
      <c r="K309" s="1466"/>
      <c r="L309" s="1466"/>
      <c r="M309" s="1466"/>
      <c r="N309" s="1374"/>
      <c r="O309" s="1374"/>
      <c r="P309" s="1374"/>
      <c r="Q309" s="1374"/>
      <c r="R309" s="1374"/>
      <c r="S309" s="3"/>
      <c r="T309" s="3" t="s">
        <v>76</v>
      </c>
      <c r="V309" s="3"/>
      <c r="W309" s="3"/>
      <c r="X309" s="3"/>
      <c r="Y309" s="3"/>
      <c r="AA309" s="1466" t="s">
        <v>2667</v>
      </c>
      <c r="AB309" s="1466"/>
      <c r="AC309" s="1466"/>
      <c r="AD309" s="1466"/>
      <c r="AE309" s="1466"/>
      <c r="AF309" s="1466"/>
      <c r="AG309" s="1374"/>
      <c r="AH309" s="1374"/>
      <c r="AI309" s="1374"/>
      <c r="AJ309" s="1374"/>
      <c r="AK309" s="1374"/>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4"/>
      <c r="I311" s="1374"/>
      <c r="J311" s="1374"/>
      <c r="K311" s="1374"/>
      <c r="L311" s="1374"/>
      <c r="M311" s="1374"/>
      <c r="N311" s="1374"/>
      <c r="O311" s="1374"/>
      <c r="P311" s="1374"/>
      <c r="Q311" s="1374"/>
      <c r="R311" s="1374"/>
      <c r="S311" s="3"/>
      <c r="T311" s="3" t="s">
        <v>365</v>
      </c>
      <c r="V311" s="3"/>
      <c r="W311" s="3"/>
      <c r="X311" s="3"/>
      <c r="Y311" s="3"/>
      <c r="AA311" s="1374" t="s">
        <v>2668</v>
      </c>
      <c r="AB311" s="1374"/>
      <c r="AC311" s="1374"/>
      <c r="AD311" s="1374"/>
      <c r="AE311" s="1374"/>
      <c r="AF311" s="1374"/>
      <c r="AG311" s="1374"/>
      <c r="AH311" s="1374"/>
      <c r="AI311" s="1374"/>
      <c r="AJ311" s="1374"/>
      <c r="AK311" s="1374"/>
    </row>
    <row r="312" spans="2:37" ht="12.95" customHeight="1">
      <c r="B312" s="3" t="s">
        <v>472</v>
      </c>
      <c r="C312" s="3"/>
      <c r="D312" s="3"/>
      <c r="E312" s="3"/>
      <c r="F312" s="3"/>
      <c r="H312" s="1466"/>
      <c r="I312" s="1466"/>
      <c r="J312" s="1466"/>
      <c r="K312" s="1466"/>
      <c r="L312" s="1466"/>
      <c r="M312" s="1466"/>
      <c r="N312" s="1466"/>
      <c r="O312" s="1466"/>
      <c r="P312" s="1466"/>
      <c r="Q312" s="1466"/>
      <c r="R312" s="1466"/>
      <c r="S312" s="3"/>
      <c r="T312" s="3" t="s">
        <v>472</v>
      </c>
      <c r="V312" s="3"/>
      <c r="W312" s="3"/>
      <c r="X312" s="3"/>
      <c r="Y312" s="3"/>
      <c r="AA312" s="1466" t="s">
        <v>2669</v>
      </c>
      <c r="AB312" s="1466"/>
      <c r="AC312" s="1466"/>
      <c r="AD312" s="1466"/>
      <c r="AE312" s="1466"/>
      <c r="AF312" s="1466"/>
      <c r="AG312" s="1466"/>
      <c r="AH312" s="1466"/>
      <c r="AI312" s="1466"/>
      <c r="AJ312" s="1466"/>
      <c r="AK312" s="1466"/>
    </row>
    <row r="313" spans="2:37" ht="12.95" customHeight="1">
      <c r="B313" s="3" t="s">
        <v>473</v>
      </c>
      <c r="C313" s="3"/>
      <c r="D313" s="3"/>
      <c r="E313" s="3"/>
      <c r="F313" s="3"/>
      <c r="H313" s="1466"/>
      <c r="I313" s="1466"/>
      <c r="J313" s="1466"/>
      <c r="K313" s="1466"/>
      <c r="L313" s="1466"/>
      <c r="M313" s="1466"/>
      <c r="N313" s="1466"/>
      <c r="O313" s="1466"/>
      <c r="P313" s="1466"/>
      <c r="Q313" s="1466"/>
      <c r="R313" s="1466"/>
      <c r="S313" s="3"/>
      <c r="T313" s="3" t="s">
        <v>75</v>
      </c>
      <c r="V313" s="3"/>
      <c r="W313" s="3"/>
      <c r="X313" s="3"/>
      <c r="Y313" s="3"/>
      <c r="AA313" s="1466" t="s">
        <v>2670</v>
      </c>
      <c r="AB313" s="1466"/>
      <c r="AC313" s="1466"/>
      <c r="AD313" s="1466"/>
      <c r="AE313" s="1466"/>
      <c r="AF313" s="1466"/>
      <c r="AG313" s="1466"/>
      <c r="AH313" s="1466"/>
      <c r="AI313" s="1466"/>
      <c r="AJ313" s="1466"/>
      <c r="AK313" s="1466"/>
    </row>
    <row r="314" spans="2:37" ht="12.95" customHeight="1">
      <c r="B314" s="3" t="s">
        <v>87</v>
      </c>
      <c r="C314" s="3"/>
      <c r="D314" s="3"/>
      <c r="E314" s="3"/>
      <c r="F314" s="3"/>
      <c r="H314" s="1466"/>
      <c r="I314" s="1466"/>
      <c r="J314" s="1466"/>
      <c r="K314" s="1466"/>
      <c r="L314" s="1466"/>
      <c r="M314" s="1466"/>
      <c r="N314" s="1466"/>
      <c r="O314" s="1466"/>
      <c r="P314" s="1466"/>
      <c r="Q314" s="1466"/>
      <c r="R314" s="1466"/>
      <c r="S314" s="3"/>
      <c r="T314" s="3" t="s">
        <v>87</v>
      </c>
      <c r="V314" s="3"/>
      <c r="W314" s="3"/>
      <c r="X314" s="3"/>
      <c r="Y314" s="3"/>
      <c r="AA314" s="1466" t="s">
        <v>2671</v>
      </c>
      <c r="AB314" s="1466"/>
      <c r="AC314" s="1466"/>
      <c r="AD314" s="1466"/>
      <c r="AE314" s="1466"/>
      <c r="AF314" s="1466"/>
      <c r="AG314" s="1466"/>
      <c r="AH314" s="1466"/>
      <c r="AI314" s="1466"/>
      <c r="AJ314" s="1466"/>
      <c r="AK314" s="1466"/>
    </row>
    <row r="315" spans="2:37" ht="12.95" customHeight="1">
      <c r="B315" s="3" t="s">
        <v>88</v>
      </c>
      <c r="C315" s="3"/>
      <c r="D315" s="3"/>
      <c r="E315" s="3"/>
      <c r="F315" s="3"/>
      <c r="G315" s="3"/>
      <c r="H315" s="1424"/>
      <c r="I315" s="1424"/>
      <c r="J315" s="1424"/>
      <c r="K315" s="1424"/>
      <c r="L315" s="1424"/>
      <c r="M315" s="1424"/>
      <c r="N315" s="4" t="s">
        <v>206</v>
      </c>
      <c r="O315" s="4"/>
      <c r="P315" s="1415"/>
      <c r="Q315" s="1415"/>
      <c r="R315" s="1415"/>
      <c r="S315" s="3"/>
      <c r="T315" s="3" t="s">
        <v>88</v>
      </c>
      <c r="V315" s="3"/>
      <c r="W315" s="3"/>
      <c r="X315" s="3"/>
      <c r="Y315" s="3"/>
      <c r="AA315" s="1424" t="s">
        <v>2672</v>
      </c>
      <c r="AB315" s="1424"/>
      <c r="AC315" s="1424"/>
      <c r="AD315" s="1424"/>
      <c r="AE315" s="1424"/>
      <c r="AF315" s="1424"/>
      <c r="AG315" s="4" t="s">
        <v>206</v>
      </c>
      <c r="AH315" s="4"/>
      <c r="AI315" s="1415"/>
      <c r="AJ315" s="1415"/>
      <c r="AK315" s="1415"/>
    </row>
    <row r="316" spans="2:37" ht="12.95" customHeight="1">
      <c r="B316" s="3" t="s">
        <v>89</v>
      </c>
      <c r="C316" s="3"/>
      <c r="D316" s="3"/>
      <c r="E316" s="3"/>
      <c r="F316" s="3"/>
      <c r="G316" s="3"/>
      <c r="H316" s="1351"/>
      <c r="I316" s="1351"/>
      <c r="J316" s="1351"/>
      <c r="K316" s="1351"/>
      <c r="L316" s="1351"/>
      <c r="M316" s="1351"/>
      <c r="N316" s="4"/>
      <c r="O316" s="4"/>
      <c r="P316" s="35"/>
      <c r="Q316" s="35"/>
      <c r="R316" s="35"/>
      <c r="S316" s="3"/>
      <c r="T316" s="3" t="s">
        <v>89</v>
      </c>
      <c r="V316" s="3"/>
      <c r="W316" s="3"/>
      <c r="X316" s="3"/>
      <c r="Y316" s="3"/>
      <c r="AA316" s="1351"/>
      <c r="AB316" s="1351"/>
      <c r="AC316" s="1351"/>
      <c r="AD316" s="1351"/>
      <c r="AE316" s="1351"/>
      <c r="AF316" s="1351"/>
      <c r="AG316" s="4"/>
      <c r="AH316" s="4"/>
      <c r="AI316" s="35"/>
      <c r="AJ316" s="35"/>
      <c r="AK316" s="35"/>
    </row>
    <row r="317" spans="2:37" ht="12.95" customHeight="1">
      <c r="B317" s="3" t="s">
        <v>76</v>
      </c>
      <c r="C317" s="3"/>
      <c r="D317" s="3"/>
      <c r="E317" s="3"/>
      <c r="F317" s="3"/>
      <c r="G317" s="3"/>
      <c r="H317" s="1466"/>
      <c r="I317" s="1466"/>
      <c r="J317" s="1466"/>
      <c r="K317" s="1466"/>
      <c r="L317" s="1466"/>
      <c r="M317" s="1466"/>
      <c r="N317" s="1374"/>
      <c r="O317" s="1374"/>
      <c r="P317" s="1374"/>
      <c r="Q317" s="1374"/>
      <c r="R317" s="1374"/>
      <c r="S317" s="3"/>
      <c r="T317" s="3" t="s">
        <v>76</v>
      </c>
      <c r="V317" s="3"/>
      <c r="W317" s="3"/>
      <c r="X317" s="3"/>
      <c r="Y317" s="3"/>
      <c r="AA317" s="1466" t="s">
        <v>2673</v>
      </c>
      <c r="AB317" s="1466"/>
      <c r="AC317" s="1466"/>
      <c r="AD317" s="1466"/>
      <c r="AE317" s="1466"/>
      <c r="AF317" s="1466"/>
      <c r="AG317" s="1374"/>
      <c r="AH317" s="1374"/>
      <c r="AI317" s="1374"/>
      <c r="AJ317" s="1374"/>
      <c r="AK317" s="1374"/>
    </row>
    <row r="318" spans="2:37" ht="12.95" customHeight="1"/>
    <row r="319" spans="2:37" ht="12.95" customHeight="1">
      <c r="B319" s="4" t="s">
        <v>909</v>
      </c>
      <c r="C319" s="3"/>
      <c r="D319" s="3"/>
      <c r="E319" s="3"/>
      <c r="F319" s="3"/>
      <c r="H319" s="1374"/>
      <c r="I319" s="1374"/>
      <c r="J319" s="1374"/>
      <c r="K319" s="1374"/>
      <c r="L319" s="1374"/>
      <c r="M319" s="1374"/>
      <c r="N319" s="1374"/>
      <c r="O319" s="1374"/>
      <c r="P319" s="1374"/>
      <c r="Q319" s="1374"/>
      <c r="R319" s="1374"/>
      <c r="T319" s="3" t="s">
        <v>366</v>
      </c>
      <c r="V319" s="3"/>
      <c r="W319" s="3"/>
      <c r="X319" s="3"/>
      <c r="Y319" s="3"/>
      <c r="AA319" s="1374" t="s">
        <v>2674</v>
      </c>
      <c r="AB319" s="1374"/>
      <c r="AC319" s="1374"/>
      <c r="AD319" s="1374"/>
      <c r="AE319" s="1374"/>
      <c r="AF319" s="1374"/>
      <c r="AG319" s="1374"/>
      <c r="AH319" s="1374"/>
      <c r="AI319" s="1374"/>
      <c r="AJ319" s="1374"/>
      <c r="AK319" s="1374"/>
    </row>
    <row r="320" spans="2:37" ht="12.95" customHeight="1">
      <c r="B320" s="3" t="s">
        <v>472</v>
      </c>
      <c r="C320" s="3"/>
      <c r="D320" s="3"/>
      <c r="E320" s="3"/>
      <c r="F320" s="3"/>
      <c r="H320" s="1466"/>
      <c r="I320" s="1466"/>
      <c r="J320" s="1466"/>
      <c r="K320" s="1466"/>
      <c r="L320" s="1466"/>
      <c r="M320" s="1466"/>
      <c r="N320" s="1466"/>
      <c r="O320" s="1466"/>
      <c r="P320" s="1466"/>
      <c r="Q320" s="1466"/>
      <c r="R320" s="1466"/>
      <c r="T320" s="3" t="s">
        <v>472</v>
      </c>
      <c r="V320" s="3"/>
      <c r="W320" s="3"/>
      <c r="X320" s="3"/>
      <c r="Y320" s="3"/>
      <c r="AA320" s="1466" t="s">
        <v>2675</v>
      </c>
      <c r="AB320" s="1466"/>
      <c r="AC320" s="1466"/>
      <c r="AD320" s="1466"/>
      <c r="AE320" s="1466"/>
      <c r="AF320" s="1466"/>
      <c r="AG320" s="1466"/>
      <c r="AH320" s="1466"/>
      <c r="AI320" s="1466"/>
      <c r="AJ320" s="1466"/>
      <c r="AK320" s="1466"/>
    </row>
    <row r="321" spans="2:37" ht="12.95" customHeight="1">
      <c r="B321" s="3" t="s">
        <v>473</v>
      </c>
      <c r="C321" s="3"/>
      <c r="D321" s="3"/>
      <c r="E321" s="3"/>
      <c r="F321" s="3"/>
      <c r="H321" s="1466"/>
      <c r="I321" s="1466"/>
      <c r="J321" s="1466"/>
      <c r="K321" s="1466"/>
      <c r="L321" s="1466"/>
      <c r="M321" s="1466"/>
      <c r="N321" s="1466"/>
      <c r="O321" s="1466"/>
      <c r="P321" s="1466"/>
      <c r="Q321" s="1466"/>
      <c r="R321" s="1466"/>
      <c r="T321" s="3" t="s">
        <v>75</v>
      </c>
      <c r="V321" s="3"/>
      <c r="W321" s="3"/>
      <c r="X321" s="3"/>
      <c r="Y321" s="3"/>
      <c r="AA321" s="1466" t="s">
        <v>2676</v>
      </c>
      <c r="AB321" s="1466"/>
      <c r="AC321" s="1466"/>
      <c r="AD321" s="1466"/>
      <c r="AE321" s="1466"/>
      <c r="AF321" s="1466"/>
      <c r="AG321" s="1466"/>
      <c r="AH321" s="1466"/>
      <c r="AI321" s="1466"/>
      <c r="AJ321" s="1466"/>
      <c r="AK321" s="1466"/>
    </row>
    <row r="322" spans="2:37" ht="12.95" customHeight="1">
      <c r="B322" s="3" t="s">
        <v>87</v>
      </c>
      <c r="C322" s="3"/>
      <c r="D322" s="3"/>
      <c r="E322" s="3"/>
      <c r="F322" s="3"/>
      <c r="H322" s="1466"/>
      <c r="I322" s="1466"/>
      <c r="J322" s="1466"/>
      <c r="K322" s="1466"/>
      <c r="L322" s="1466"/>
      <c r="M322" s="1466"/>
      <c r="N322" s="1466"/>
      <c r="O322" s="1466"/>
      <c r="P322" s="1466"/>
      <c r="Q322" s="1466"/>
      <c r="R322" s="1466"/>
      <c r="T322" s="3" t="s">
        <v>87</v>
      </c>
      <c r="V322" s="3"/>
      <c r="W322" s="3"/>
      <c r="X322" s="3"/>
      <c r="Y322" s="3"/>
      <c r="AA322" s="1466" t="s">
        <v>2677</v>
      </c>
      <c r="AB322" s="1466"/>
      <c r="AC322" s="1466"/>
      <c r="AD322" s="1466"/>
      <c r="AE322" s="1466"/>
      <c r="AF322" s="1466"/>
      <c r="AG322" s="1466"/>
      <c r="AH322" s="1466"/>
      <c r="AI322" s="1466"/>
      <c r="AJ322" s="1466"/>
      <c r="AK322" s="1466"/>
    </row>
    <row r="323" spans="2:37" ht="12.95" customHeight="1">
      <c r="B323" s="3" t="s">
        <v>88</v>
      </c>
      <c r="C323" s="3"/>
      <c r="D323" s="3"/>
      <c r="E323" s="3"/>
      <c r="F323" s="3"/>
      <c r="G323" s="3"/>
      <c r="H323" s="1424"/>
      <c r="I323" s="1424"/>
      <c r="J323" s="1424"/>
      <c r="K323" s="1424"/>
      <c r="L323" s="1424"/>
      <c r="M323" s="1424"/>
      <c r="N323" s="4" t="s">
        <v>206</v>
      </c>
      <c r="O323" s="4"/>
      <c r="P323" s="1415"/>
      <c r="Q323" s="1415"/>
      <c r="R323" s="1415"/>
      <c r="S323" s="3"/>
      <c r="T323" s="3" t="s">
        <v>88</v>
      </c>
      <c r="V323" s="3"/>
      <c r="W323" s="3"/>
      <c r="X323" s="3"/>
      <c r="Y323" s="3"/>
      <c r="AA323" s="1424" t="s">
        <v>2678</v>
      </c>
      <c r="AB323" s="1424"/>
      <c r="AC323" s="1424"/>
      <c r="AD323" s="1424"/>
      <c r="AE323" s="1424"/>
      <c r="AF323" s="1424"/>
      <c r="AG323" s="4" t="s">
        <v>206</v>
      </c>
      <c r="AH323" s="4"/>
      <c r="AI323" s="1415"/>
      <c r="AJ323" s="1415"/>
      <c r="AK323" s="1415"/>
    </row>
    <row r="324" spans="2:37" ht="12.95" customHeight="1">
      <c r="B324" s="3" t="s">
        <v>89</v>
      </c>
      <c r="C324" s="3"/>
      <c r="D324" s="3"/>
      <c r="E324" s="3"/>
      <c r="F324" s="3"/>
      <c r="G324" s="3"/>
      <c r="H324" s="1351"/>
      <c r="I324" s="1351"/>
      <c r="J324" s="1351"/>
      <c r="K324" s="1351"/>
      <c r="L324" s="1351"/>
      <c r="M324" s="1351"/>
      <c r="N324" s="4"/>
      <c r="O324" s="4"/>
      <c r="P324" s="35"/>
      <c r="Q324" s="35"/>
      <c r="R324" s="35"/>
      <c r="S324" s="3"/>
      <c r="T324" s="3" t="s">
        <v>89</v>
      </c>
      <c r="V324" s="3"/>
      <c r="W324" s="3"/>
      <c r="X324" s="3"/>
      <c r="Y324" s="3"/>
      <c r="AA324" s="1351" t="s">
        <v>2679</v>
      </c>
      <c r="AB324" s="1351"/>
      <c r="AC324" s="1351"/>
      <c r="AD324" s="1351"/>
      <c r="AE324" s="1351"/>
      <c r="AF324" s="1351"/>
      <c r="AG324" s="4"/>
      <c r="AH324" s="4"/>
      <c r="AI324" s="35"/>
      <c r="AJ324" s="35"/>
      <c r="AK324" s="35"/>
    </row>
    <row r="325" spans="2:37" ht="12.95" customHeight="1">
      <c r="B325" s="3" t="s">
        <v>76</v>
      </c>
      <c r="C325" s="3"/>
      <c r="D325" s="3"/>
      <c r="E325" s="3"/>
      <c r="F325" s="3"/>
      <c r="G325" s="3"/>
      <c r="H325" s="1466"/>
      <c r="I325" s="1466"/>
      <c r="J325" s="1466"/>
      <c r="K325" s="1466"/>
      <c r="L325" s="1466"/>
      <c r="M325" s="1466"/>
      <c r="N325" s="1374"/>
      <c r="O325" s="1374"/>
      <c r="P325" s="1374"/>
      <c r="Q325" s="1374"/>
      <c r="R325" s="1374"/>
      <c r="S325" s="3"/>
      <c r="T325" s="3" t="s">
        <v>76</v>
      </c>
      <c r="V325" s="3"/>
      <c r="W325" s="3"/>
      <c r="X325" s="3"/>
      <c r="Y325" s="3"/>
      <c r="AA325" s="1466" t="s">
        <v>2680</v>
      </c>
      <c r="AB325" s="1466"/>
      <c r="AC325" s="1466"/>
      <c r="AD325" s="1466"/>
      <c r="AE325" s="1466"/>
      <c r="AF325" s="1466"/>
      <c r="AG325" s="1374"/>
      <c r="AH325" s="1374"/>
      <c r="AI325" s="1374"/>
      <c r="AJ325" s="1374"/>
      <c r="AK325" s="1374"/>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4"/>
      <c r="I327" s="1374"/>
      <c r="J327" s="1374"/>
      <c r="K327" s="1374"/>
      <c r="L327" s="1374"/>
      <c r="M327" s="1374"/>
      <c r="N327" s="1374"/>
      <c r="O327" s="1374"/>
      <c r="P327" s="1374"/>
      <c r="Q327" s="1374"/>
      <c r="R327" s="1374"/>
      <c r="T327" s="3" t="s">
        <v>368</v>
      </c>
      <c r="V327" s="3"/>
      <c r="W327" s="3"/>
      <c r="X327" s="3"/>
      <c r="Y327" s="3"/>
      <c r="AA327" s="1374"/>
      <c r="AB327" s="1374"/>
      <c r="AC327" s="1374"/>
      <c r="AD327" s="1374"/>
      <c r="AE327" s="1374"/>
      <c r="AF327" s="1374"/>
      <c r="AG327" s="1374"/>
      <c r="AH327" s="1374"/>
      <c r="AI327" s="1374"/>
      <c r="AJ327" s="1374"/>
      <c r="AK327" s="1374"/>
    </row>
    <row r="328" spans="2:37" ht="12.95" customHeight="1">
      <c r="B328" s="3" t="s">
        <v>472</v>
      </c>
      <c r="C328" s="3"/>
      <c r="D328" s="3"/>
      <c r="E328" s="3"/>
      <c r="F328" s="3"/>
      <c r="H328" s="1466"/>
      <c r="I328" s="1466"/>
      <c r="J328" s="1466"/>
      <c r="K328" s="1466"/>
      <c r="L328" s="1466"/>
      <c r="M328" s="1466"/>
      <c r="N328" s="1466"/>
      <c r="O328" s="1466"/>
      <c r="P328" s="1466"/>
      <c r="Q328" s="1466"/>
      <c r="R328" s="1466"/>
      <c r="T328" s="3" t="s">
        <v>472</v>
      </c>
      <c r="V328" s="3"/>
      <c r="W328" s="3"/>
      <c r="X328" s="3"/>
      <c r="Y328" s="3"/>
      <c r="AA328" s="1466"/>
      <c r="AB328" s="1466"/>
      <c r="AC328" s="1466"/>
      <c r="AD328" s="1466"/>
      <c r="AE328" s="1466"/>
      <c r="AF328" s="1466"/>
      <c r="AG328" s="1466"/>
      <c r="AH328" s="1466"/>
      <c r="AI328" s="1466"/>
      <c r="AJ328" s="1466"/>
      <c r="AK328" s="1466"/>
    </row>
    <row r="329" spans="2:37" ht="12.95" customHeight="1">
      <c r="B329" s="3" t="s">
        <v>473</v>
      </c>
      <c r="C329" s="3"/>
      <c r="D329" s="3"/>
      <c r="E329" s="3"/>
      <c r="F329" s="3"/>
      <c r="H329" s="1466"/>
      <c r="I329" s="1466"/>
      <c r="J329" s="1466"/>
      <c r="K329" s="1466"/>
      <c r="L329" s="1466"/>
      <c r="M329" s="1466"/>
      <c r="N329" s="1466"/>
      <c r="O329" s="1466"/>
      <c r="P329" s="1466"/>
      <c r="Q329" s="1466"/>
      <c r="R329" s="1466"/>
      <c r="T329" s="3" t="s">
        <v>75</v>
      </c>
      <c r="V329" s="3"/>
      <c r="W329" s="3"/>
      <c r="X329" s="3"/>
      <c r="Y329" s="3"/>
      <c r="AA329" s="1466"/>
      <c r="AB329" s="1466"/>
      <c r="AC329" s="1466"/>
      <c r="AD329" s="1466"/>
      <c r="AE329" s="1466"/>
      <c r="AF329" s="1466"/>
      <c r="AG329" s="1466"/>
      <c r="AH329" s="1466"/>
      <c r="AI329" s="1466"/>
      <c r="AJ329" s="1466"/>
      <c r="AK329" s="1466"/>
    </row>
    <row r="330" spans="2:37" ht="12.95" customHeight="1">
      <c r="B330" s="3" t="s">
        <v>87</v>
      </c>
      <c r="C330" s="3"/>
      <c r="D330" s="3"/>
      <c r="E330" s="3"/>
      <c r="F330" s="3"/>
      <c r="H330" s="1466"/>
      <c r="I330" s="1466"/>
      <c r="J330" s="1466"/>
      <c r="K330" s="1466"/>
      <c r="L330" s="1466"/>
      <c r="M330" s="1466"/>
      <c r="N330" s="1466"/>
      <c r="O330" s="1466"/>
      <c r="P330" s="1466"/>
      <c r="Q330" s="1466"/>
      <c r="R330" s="1466"/>
      <c r="T330" s="3" t="s">
        <v>87</v>
      </c>
      <c r="V330" s="3"/>
      <c r="W330" s="3"/>
      <c r="X330" s="3"/>
      <c r="Y330" s="3"/>
      <c r="AA330" s="1466"/>
      <c r="AB330" s="1466"/>
      <c r="AC330" s="1466"/>
      <c r="AD330" s="1466"/>
      <c r="AE330" s="1466"/>
      <c r="AF330" s="1466"/>
      <c r="AG330" s="1466"/>
      <c r="AH330" s="1466"/>
      <c r="AI330" s="1466"/>
      <c r="AJ330" s="1466"/>
      <c r="AK330" s="1466"/>
    </row>
    <row r="331" spans="2:37" ht="12.95" customHeight="1">
      <c r="B331" s="3" t="s">
        <v>88</v>
      </c>
      <c r="C331" s="3"/>
      <c r="D331" s="3"/>
      <c r="E331" s="3"/>
      <c r="F331" s="3"/>
      <c r="G331" s="3"/>
      <c r="H331" s="1424"/>
      <c r="I331" s="1424"/>
      <c r="J331" s="1424"/>
      <c r="K331" s="1424"/>
      <c r="L331" s="1424"/>
      <c r="M331" s="1424"/>
      <c r="N331" s="4" t="s">
        <v>206</v>
      </c>
      <c r="O331" s="4"/>
      <c r="P331" s="1415"/>
      <c r="Q331" s="1415"/>
      <c r="R331" s="1415"/>
      <c r="S331" s="3"/>
      <c r="T331" s="3" t="s">
        <v>88</v>
      </c>
      <c r="V331" s="3"/>
      <c r="W331" s="3"/>
      <c r="X331" s="3"/>
      <c r="Y331" s="3"/>
      <c r="AA331" s="1424"/>
      <c r="AB331" s="1424"/>
      <c r="AC331" s="1424"/>
      <c r="AD331" s="1424"/>
      <c r="AE331" s="1424"/>
      <c r="AF331" s="1424"/>
      <c r="AG331" s="4" t="s">
        <v>206</v>
      </c>
      <c r="AH331" s="4"/>
      <c r="AI331" s="1415"/>
      <c r="AJ331" s="1415"/>
      <c r="AK331" s="1415"/>
    </row>
    <row r="332" spans="2:37" ht="12.95" customHeight="1">
      <c r="B332" s="3" t="s">
        <v>89</v>
      </c>
      <c r="C332" s="3"/>
      <c r="D332" s="3"/>
      <c r="E332" s="3"/>
      <c r="F332" s="3"/>
      <c r="G332" s="3"/>
      <c r="H332" s="1351"/>
      <c r="I332" s="1351"/>
      <c r="J332" s="1351"/>
      <c r="K332" s="1351"/>
      <c r="L332" s="1351"/>
      <c r="M332" s="1351"/>
      <c r="N332" s="4"/>
      <c r="O332" s="4"/>
      <c r="P332" s="35"/>
      <c r="Q332" s="35"/>
      <c r="R332" s="35"/>
      <c r="S332" s="3"/>
      <c r="T332" s="3" t="s">
        <v>89</v>
      </c>
      <c r="V332" s="3"/>
      <c r="W332" s="3"/>
      <c r="X332" s="3"/>
      <c r="Y332" s="3"/>
      <c r="AA332" s="1351"/>
      <c r="AB332" s="1351"/>
      <c r="AC332" s="1351"/>
      <c r="AD332" s="1351"/>
      <c r="AE332" s="1351"/>
      <c r="AF332" s="1351"/>
      <c r="AG332" s="4"/>
      <c r="AH332" s="4"/>
      <c r="AI332" s="35"/>
      <c r="AJ332" s="35"/>
      <c r="AK332" s="35"/>
    </row>
    <row r="333" spans="2:37" ht="12.95" customHeight="1">
      <c r="B333" s="3" t="s">
        <v>76</v>
      </c>
      <c r="C333" s="3"/>
      <c r="D333" s="3"/>
      <c r="E333" s="3"/>
      <c r="F333" s="3"/>
      <c r="G333" s="3"/>
      <c r="H333" s="1466"/>
      <c r="I333" s="1466"/>
      <c r="J333" s="1466"/>
      <c r="K333" s="1466"/>
      <c r="L333" s="1466"/>
      <c r="M333" s="1466"/>
      <c r="N333" s="1374"/>
      <c r="O333" s="1374"/>
      <c r="P333" s="1374"/>
      <c r="Q333" s="1374"/>
      <c r="R333" s="1374"/>
      <c r="S333" s="3"/>
      <c r="T333" s="3" t="s">
        <v>76</v>
      </c>
      <c r="V333" s="3"/>
      <c r="W333" s="3"/>
      <c r="X333" s="3"/>
      <c r="Y333" s="3"/>
      <c r="AA333" s="1466"/>
      <c r="AB333" s="1466"/>
      <c r="AC333" s="1466"/>
      <c r="AD333" s="1466"/>
      <c r="AE333" s="1466"/>
      <c r="AF333" s="1466"/>
      <c r="AG333" s="1374"/>
      <c r="AH333" s="1374"/>
      <c r="AI333" s="1374"/>
      <c r="AJ333" s="1374"/>
      <c r="AK333" s="1374"/>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4" t="s">
        <v>2681</v>
      </c>
      <c r="I335" s="1374"/>
      <c r="J335" s="1374"/>
      <c r="K335" s="1374"/>
      <c r="L335" s="1374"/>
      <c r="M335" s="1374"/>
      <c r="N335" s="1374"/>
      <c r="O335" s="1374"/>
      <c r="P335" s="1374"/>
      <c r="Q335" s="1374"/>
      <c r="R335" s="1374"/>
      <c r="T335" s="204" t="s">
        <v>887</v>
      </c>
      <c r="V335" s="3"/>
      <c r="W335" s="3"/>
      <c r="X335" s="3"/>
      <c r="Y335" s="3"/>
      <c r="AA335" s="1374" t="s">
        <v>2688</v>
      </c>
      <c r="AB335" s="1374"/>
      <c r="AC335" s="1374"/>
      <c r="AD335" s="1374"/>
      <c r="AE335" s="1374"/>
      <c r="AF335" s="1374"/>
      <c r="AG335" s="1374"/>
      <c r="AH335" s="1374"/>
      <c r="AI335" s="1374"/>
      <c r="AJ335" s="1374"/>
      <c r="AK335" s="1374"/>
    </row>
    <row r="336" spans="2:37" ht="12.95" customHeight="1">
      <c r="B336" s="3" t="s">
        <v>472</v>
      </c>
      <c r="C336" s="3"/>
      <c r="D336" s="3"/>
      <c r="E336" s="3"/>
      <c r="F336" s="3"/>
      <c r="H336" s="1466" t="s">
        <v>2682</v>
      </c>
      <c r="I336" s="1466"/>
      <c r="J336" s="1466"/>
      <c r="K336" s="1466"/>
      <c r="L336" s="1466"/>
      <c r="M336" s="1466"/>
      <c r="N336" s="1466"/>
      <c r="O336" s="1466"/>
      <c r="P336" s="1466"/>
      <c r="Q336" s="1466"/>
      <c r="R336" s="1466"/>
      <c r="T336" s="3" t="s">
        <v>472</v>
      </c>
      <c r="V336" s="3"/>
      <c r="W336" s="3"/>
      <c r="X336" s="3"/>
      <c r="Y336" s="3"/>
      <c r="AA336" s="1466" t="s">
        <v>2647</v>
      </c>
      <c r="AB336" s="1466"/>
      <c r="AC336" s="1466"/>
      <c r="AD336" s="1466"/>
      <c r="AE336" s="1466"/>
      <c r="AF336" s="1466"/>
      <c r="AG336" s="1466"/>
      <c r="AH336" s="1466"/>
      <c r="AI336" s="1466"/>
      <c r="AJ336" s="1466"/>
      <c r="AK336" s="1466"/>
    </row>
    <row r="337" spans="1:66" ht="12.95" customHeight="1">
      <c r="B337" s="3" t="s">
        <v>75</v>
      </c>
      <c r="C337" s="3"/>
      <c r="D337" s="3"/>
      <c r="E337" s="3"/>
      <c r="F337" s="3"/>
      <c r="H337" s="1466" t="s">
        <v>2683</v>
      </c>
      <c r="I337" s="1466"/>
      <c r="J337" s="1466"/>
      <c r="K337" s="1466"/>
      <c r="L337" s="1466"/>
      <c r="M337" s="1466"/>
      <c r="N337" s="1466"/>
      <c r="O337" s="1466"/>
      <c r="P337" s="1466"/>
      <c r="Q337" s="1466"/>
      <c r="R337" s="1466"/>
      <c r="T337" s="3" t="s">
        <v>75</v>
      </c>
      <c r="V337" s="3"/>
      <c r="W337" s="3"/>
      <c r="X337" s="3"/>
      <c r="Y337" s="3"/>
      <c r="AA337" s="1466" t="s">
        <v>2648</v>
      </c>
      <c r="AB337" s="1466"/>
      <c r="AC337" s="1466"/>
      <c r="AD337" s="1466"/>
      <c r="AE337" s="1466"/>
      <c r="AF337" s="1466"/>
      <c r="AG337" s="1466"/>
      <c r="AH337" s="1466"/>
      <c r="AI337" s="1466"/>
      <c r="AJ337" s="1466"/>
      <c r="AK337" s="1466"/>
    </row>
    <row r="338" spans="1:66" ht="12.95" customHeight="1">
      <c r="B338" s="3" t="s">
        <v>87</v>
      </c>
      <c r="C338" s="3"/>
      <c r="D338" s="3"/>
      <c r="E338" s="3"/>
      <c r="F338" s="3"/>
      <c r="G338" s="3"/>
      <c r="H338" s="1466" t="s">
        <v>2684</v>
      </c>
      <c r="I338" s="1466"/>
      <c r="J338" s="1466"/>
      <c r="K338" s="1466"/>
      <c r="L338" s="1466"/>
      <c r="M338" s="1466"/>
      <c r="N338" s="1466"/>
      <c r="O338" s="1466"/>
      <c r="P338" s="1466"/>
      <c r="Q338" s="1466"/>
      <c r="R338" s="1466"/>
      <c r="T338" s="3" t="s">
        <v>87</v>
      </c>
      <c r="V338" s="3"/>
      <c r="W338" s="3"/>
      <c r="X338" s="3"/>
      <c r="Y338" s="3"/>
      <c r="AA338" s="1466" t="s">
        <v>2707</v>
      </c>
      <c r="AB338" s="1466"/>
      <c r="AC338" s="1466"/>
      <c r="AD338" s="1466"/>
      <c r="AE338" s="1466"/>
      <c r="AF338" s="1466"/>
      <c r="AG338" s="1466"/>
      <c r="AH338" s="1466"/>
      <c r="AI338" s="1466"/>
      <c r="AJ338" s="1466"/>
      <c r="AK338" s="1466"/>
    </row>
    <row r="339" spans="1:66" ht="12.95" customHeight="1">
      <c r="B339" s="3" t="s">
        <v>88</v>
      </c>
      <c r="C339" s="3"/>
      <c r="D339" s="3"/>
      <c r="E339" s="3"/>
      <c r="F339" s="3"/>
      <c r="G339" s="3"/>
      <c r="H339" s="1424" t="s">
        <v>2685</v>
      </c>
      <c r="I339" s="1424"/>
      <c r="J339" s="1424"/>
      <c r="K339" s="1424"/>
      <c r="L339" s="1424"/>
      <c r="M339" s="1424"/>
      <c r="N339" s="4" t="s">
        <v>206</v>
      </c>
      <c r="O339" s="4"/>
      <c r="P339" s="1415"/>
      <c r="Q339" s="1415"/>
      <c r="R339" s="1415"/>
      <c r="S339" s="3"/>
      <c r="T339" s="3" t="s">
        <v>88</v>
      </c>
      <c r="V339" s="3"/>
      <c r="W339" s="3"/>
      <c r="X339" s="3"/>
      <c r="Y339" s="3"/>
      <c r="AA339" s="1857">
        <v>7078229000</v>
      </c>
      <c r="AB339" s="1857"/>
      <c r="AC339" s="1857"/>
      <c r="AD339" s="1857"/>
      <c r="AE339" s="1857"/>
      <c r="AF339" s="1857"/>
      <c r="AG339" s="4" t="s">
        <v>206</v>
      </c>
      <c r="AH339" s="4"/>
      <c r="AI339" s="1415"/>
      <c r="AJ339" s="1415"/>
      <c r="AK339" s="1415"/>
    </row>
    <row r="340" spans="1:66" ht="12.95" customHeight="1">
      <c r="B340" s="3" t="s">
        <v>89</v>
      </c>
      <c r="C340" s="3"/>
      <c r="D340" s="3"/>
      <c r="E340" s="3"/>
      <c r="F340" s="3"/>
      <c r="G340" s="3"/>
      <c r="H340" s="1351" t="s">
        <v>2686</v>
      </c>
      <c r="I340" s="1351"/>
      <c r="J340" s="1351"/>
      <c r="K340" s="1351"/>
      <c r="L340" s="1351"/>
      <c r="M340" s="1351"/>
      <c r="N340" s="4"/>
      <c r="O340" s="4"/>
      <c r="P340" s="35"/>
      <c r="Q340" s="35"/>
      <c r="R340" s="35"/>
      <c r="S340" s="3"/>
      <c r="T340" s="3" t="s">
        <v>89</v>
      </c>
      <c r="V340" s="3"/>
      <c r="W340" s="3"/>
      <c r="X340" s="3"/>
      <c r="Y340" s="3"/>
      <c r="AA340" s="1351" t="s">
        <v>2689</v>
      </c>
      <c r="AB340" s="1351"/>
      <c r="AC340" s="1351"/>
      <c r="AD340" s="1351"/>
      <c r="AE340" s="1351"/>
      <c r="AF340" s="1351"/>
      <c r="AG340" s="4"/>
      <c r="AH340" s="4"/>
      <c r="AI340" s="35"/>
      <c r="AJ340" s="35"/>
      <c r="AK340" s="35"/>
    </row>
    <row r="341" spans="1:66" ht="12.95" customHeight="1">
      <c r="B341" s="3" t="s">
        <v>76</v>
      </c>
      <c r="C341" s="3"/>
      <c r="D341" s="3"/>
      <c r="E341" s="3"/>
      <c r="F341" s="3"/>
      <c r="G341" s="3"/>
      <c r="H341" s="1466" t="s">
        <v>2687</v>
      </c>
      <c r="I341" s="1466"/>
      <c r="J341" s="1466"/>
      <c r="K341" s="1466"/>
      <c r="L341" s="1466"/>
      <c r="M341" s="1466"/>
      <c r="N341" s="1374"/>
      <c r="O341" s="1374"/>
      <c r="P341" s="1374"/>
      <c r="Q341" s="1374"/>
      <c r="R341" s="1374"/>
      <c r="S341" s="3"/>
      <c r="T341" s="3" t="s">
        <v>76</v>
      </c>
      <c r="V341" s="3"/>
      <c r="W341" s="3"/>
      <c r="X341" s="3"/>
      <c r="Y341" s="3"/>
      <c r="AA341" s="1466" t="s">
        <v>2708</v>
      </c>
      <c r="AB341" s="1466"/>
      <c r="AC341" s="1466"/>
      <c r="AD341" s="1466"/>
      <c r="AE341" s="1466"/>
      <c r="AF341" s="1466"/>
      <c r="AG341" s="1374"/>
      <c r="AH341" s="1374"/>
      <c r="AI341" s="1374"/>
      <c r="AJ341" s="1374"/>
      <c r="AK341" s="137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4"/>
      <c r="Q343" s="1374"/>
      <c r="R343" s="1374"/>
      <c r="S343" s="1374"/>
      <c r="T343" s="1374"/>
      <c r="U343" s="1374"/>
      <c r="V343" s="1374"/>
      <c r="W343" s="1374"/>
      <c r="X343" s="1374"/>
      <c r="Y343" s="1374"/>
      <c r="Z343" s="1374"/>
      <c r="AA343" s="1374"/>
      <c r="AB343" s="1374"/>
      <c r="AC343" s="1374"/>
      <c r="AD343" s="1374"/>
      <c r="AE343" s="1374"/>
      <c r="BN343" t="s">
        <v>670</v>
      </c>
    </row>
    <row r="344" spans="1:66" ht="12.95" customHeight="1">
      <c r="B344" s="4"/>
      <c r="C344" s="4"/>
      <c r="D344" s="4"/>
      <c r="E344" s="4"/>
      <c r="F344" s="4"/>
      <c r="I344" s="4" t="s">
        <v>472</v>
      </c>
      <c r="P344" s="1466"/>
      <c r="Q344" s="1466"/>
      <c r="R344" s="1466"/>
      <c r="S344" s="1466"/>
      <c r="T344" s="1466"/>
      <c r="U344" s="1466"/>
      <c r="V344" s="1466"/>
      <c r="W344" s="1466"/>
      <c r="X344" s="1466"/>
      <c r="Y344" s="1466"/>
      <c r="Z344" s="1466"/>
      <c r="AA344" s="1466"/>
      <c r="AB344" s="1466"/>
      <c r="AC344" s="1466"/>
      <c r="AD344" s="1466"/>
      <c r="AE344" s="1466"/>
      <c r="BN344" t="s">
        <v>546</v>
      </c>
    </row>
    <row r="345" spans="1:66" ht="12.95" customHeight="1">
      <c r="B345" s="4"/>
      <c r="C345" s="4"/>
      <c r="D345" s="4"/>
      <c r="E345" s="4"/>
      <c r="F345" s="4"/>
      <c r="I345" s="4" t="s">
        <v>75</v>
      </c>
      <c r="P345" s="1466"/>
      <c r="Q345" s="1466"/>
      <c r="R345" s="1466"/>
      <c r="S345" s="1466"/>
      <c r="T345" s="1466"/>
      <c r="U345" s="1466"/>
      <c r="V345" s="1466"/>
      <c r="W345" s="1466"/>
      <c r="X345" s="1466"/>
      <c r="Y345" s="1466"/>
      <c r="Z345" s="1466"/>
      <c r="AA345" s="1466"/>
      <c r="AB345" s="1466"/>
      <c r="AC345" s="1466"/>
      <c r="AD345" s="1466"/>
      <c r="AE345" s="1466"/>
    </row>
    <row r="346" spans="1:66" ht="12.95" customHeight="1">
      <c r="B346" s="4"/>
      <c r="C346" s="4"/>
      <c r="D346" s="4"/>
      <c r="E346" s="4"/>
      <c r="F346" s="4"/>
      <c r="G346" s="4"/>
      <c r="I346" s="4" t="s">
        <v>87</v>
      </c>
      <c r="P346" s="1466"/>
      <c r="Q346" s="1466"/>
      <c r="R346" s="1466"/>
      <c r="S346" s="1466"/>
      <c r="T346" s="1466"/>
      <c r="U346" s="1466"/>
      <c r="V346" s="1466"/>
      <c r="W346" s="1466"/>
      <c r="X346" s="1466"/>
      <c r="Y346" s="1466"/>
      <c r="Z346" s="1466"/>
      <c r="AA346" s="1466"/>
      <c r="AB346" s="1466"/>
      <c r="AC346" s="1466"/>
      <c r="AD346" s="1466"/>
      <c r="AE346" s="1466"/>
    </row>
    <row r="347" spans="1:66" ht="12.95" customHeight="1">
      <c r="B347" s="4"/>
      <c r="C347" s="4"/>
      <c r="D347" s="4"/>
      <c r="E347" s="4"/>
      <c r="F347" s="4"/>
      <c r="G347" s="4"/>
      <c r="H347" s="302"/>
      <c r="I347" s="4" t="s">
        <v>88</v>
      </c>
      <c r="P347" s="1351"/>
      <c r="Q347" s="1351"/>
      <c r="R347" s="1351"/>
      <c r="S347" s="1351"/>
      <c r="T347" s="1351"/>
      <c r="U347" s="1351"/>
      <c r="V347" s="1351"/>
      <c r="W347" s="1351"/>
      <c r="X347" s="1351"/>
      <c r="Y347" s="1351"/>
      <c r="Z347" s="1351"/>
      <c r="AA347" s="4" t="s">
        <v>206</v>
      </c>
      <c r="AB347" s="4"/>
      <c r="AC347" s="1373"/>
      <c r="AD347" s="1373"/>
      <c r="AE347" s="1373"/>
      <c r="AF347" s="302"/>
      <c r="AG347" s="4"/>
      <c r="AH347" s="4"/>
      <c r="AI347" s="4"/>
      <c r="AJ347" s="4"/>
      <c r="AK347" s="4"/>
    </row>
    <row r="348" spans="1:66" ht="12.95" customHeight="1">
      <c r="B348" s="4"/>
      <c r="C348" s="4"/>
      <c r="D348" s="4"/>
      <c r="E348" s="4"/>
      <c r="F348" s="4"/>
      <c r="G348" s="4"/>
      <c r="H348" s="302"/>
      <c r="I348" s="4" t="s">
        <v>89</v>
      </c>
      <c r="P348" s="1351"/>
      <c r="Q348" s="1351"/>
      <c r="R348" s="1351"/>
      <c r="S348" s="1351"/>
      <c r="T348" s="1351"/>
      <c r="U348" s="1351"/>
      <c r="V348" s="1351"/>
      <c r="W348" s="1351"/>
      <c r="X348" s="1351"/>
      <c r="Y348" s="1351"/>
      <c r="Z348" s="1351"/>
      <c r="AF348" s="302"/>
      <c r="AG348" s="4"/>
      <c r="AH348" s="4"/>
      <c r="AI348" s="35"/>
      <c r="AJ348" s="35"/>
      <c r="AK348" s="35"/>
    </row>
    <row r="349" spans="1:66" ht="12.95"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4" t="s">
        <v>546</v>
      </c>
      <c r="N355" s="1334"/>
      <c r="P355" t="s">
        <v>1651</v>
      </c>
      <c r="AJ355" s="1334" t="s">
        <v>670</v>
      </c>
      <c r="AK355" s="1334"/>
    </row>
    <row r="356" spans="1:46" ht="12.95" customHeight="1">
      <c r="D356" s="3" t="s">
        <v>1640</v>
      </c>
      <c r="M356" s="1334" t="s">
        <v>592</v>
      </c>
      <c r="N356" s="1334"/>
      <c r="P356" s="3" t="s">
        <v>1720</v>
      </c>
      <c r="AJ356" s="1454"/>
      <c r="AK356" s="1454"/>
    </row>
    <row r="357" spans="1:46" ht="12.95" customHeight="1">
      <c r="D357" s="3" t="s">
        <v>705</v>
      </c>
      <c r="M357" s="1334" t="s">
        <v>592</v>
      </c>
      <c r="N357" s="1334"/>
      <c r="P357" t="s">
        <v>1650</v>
      </c>
      <c r="AJ357" s="1334" t="s">
        <v>670</v>
      </c>
      <c r="AK357" s="1334"/>
    </row>
    <row r="358" spans="1:46" ht="12.95" customHeight="1">
      <c r="D358" s="3" t="s">
        <v>706</v>
      </c>
      <c r="M358" s="1334" t="s">
        <v>592</v>
      </c>
      <c r="N358" s="1334"/>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4" t="s">
        <v>592</v>
      </c>
      <c r="O363" s="1334"/>
      <c r="P363" s="40"/>
      <c r="Q363" s="40"/>
      <c r="R363" s="40"/>
      <c r="S363" s="40"/>
      <c r="T363" s="40"/>
      <c r="U363" s="40"/>
      <c r="V363" s="40"/>
      <c r="W363" s="40"/>
      <c r="X363" s="40"/>
      <c r="Y363" s="40"/>
      <c r="Z363" s="40"/>
      <c r="AC363" s="40"/>
      <c r="AD363" s="40"/>
      <c r="AE363" s="40"/>
    </row>
    <row r="364" spans="1:46" ht="12.95" customHeight="1">
      <c r="E364" t="s">
        <v>370</v>
      </c>
      <c r="Y364" s="1334" t="s">
        <v>592</v>
      </c>
      <c r="Z364" s="1334"/>
    </row>
    <row r="365" spans="1:46" ht="12.95" customHeight="1">
      <c r="D365" s="4" t="s">
        <v>979</v>
      </c>
      <c r="Q365" s="1374"/>
      <c r="R365" s="1374"/>
      <c r="S365" s="1374"/>
      <c r="T365" s="1374"/>
      <c r="U365" s="1374"/>
      <c r="V365" s="1374"/>
      <c r="W365" s="1374"/>
      <c r="X365" s="1374"/>
      <c r="Y365" s="1374"/>
      <c r="Z365" s="1374"/>
      <c r="AA365" s="1374"/>
      <c r="AB365" s="1374"/>
      <c r="AC365" s="1374"/>
      <c r="AD365" s="1374"/>
      <c r="AE365" s="1374"/>
      <c r="AF365" s="1374"/>
      <c r="AG365" s="137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4" t="s">
        <v>592</v>
      </c>
      <c r="K367" s="1334"/>
      <c r="L367" s="40"/>
      <c r="M367" s="40"/>
      <c r="N367" s="40"/>
      <c r="O367" s="40"/>
      <c r="P367" s="40"/>
      <c r="Q367" s="40"/>
      <c r="R367" s="40"/>
      <c r="S367" s="40"/>
      <c r="T367" s="40"/>
      <c r="U367" s="40"/>
      <c r="V367" s="40"/>
      <c r="W367" s="40"/>
      <c r="X367" s="40"/>
      <c r="Y367" s="40"/>
      <c r="Z367" s="40"/>
      <c r="AC367" s="40"/>
      <c r="AD367" s="40"/>
      <c r="AE367" s="40"/>
    </row>
    <row r="368" spans="1:46" ht="12.95" customHeight="1">
      <c r="E368" s="1413" t="s">
        <v>707</v>
      </c>
      <c r="F368" s="1413"/>
      <c r="G368" s="1413"/>
      <c r="H368" s="1413"/>
      <c r="I368" s="1413"/>
      <c r="J368" s="1413"/>
      <c r="K368" s="1413"/>
      <c r="L368" s="1413"/>
      <c r="M368" s="1413"/>
      <c r="N368" s="1413"/>
      <c r="O368" s="1413"/>
      <c r="P368" s="1413"/>
      <c r="Q368" s="1413"/>
      <c r="R368" s="1413"/>
      <c r="S368" s="1413"/>
      <c r="T368" s="1413"/>
      <c r="U368" s="1413"/>
      <c r="V368" s="1413"/>
      <c r="W368" s="1413"/>
      <c r="X368" s="1413"/>
      <c r="Y368" s="1413"/>
      <c r="Z368" s="1413"/>
      <c r="AA368" s="1413"/>
      <c r="AB368" s="1413"/>
      <c r="AC368" s="1413"/>
      <c r="AD368" s="1413"/>
      <c r="AE368" s="1413"/>
      <c r="AF368" s="1413"/>
      <c r="AG368" s="1413"/>
      <c r="AH368" s="1413"/>
    </row>
    <row r="369" spans="1:34" ht="12.95" customHeight="1">
      <c r="E369" s="1413"/>
      <c r="F369" s="1413"/>
      <c r="G369" s="1413"/>
      <c r="H369" s="1413"/>
      <c r="I369" s="1413"/>
      <c r="J369" s="1413"/>
      <c r="K369" s="1413"/>
      <c r="L369" s="1413"/>
      <c r="M369" s="1413"/>
      <c r="N369" s="1413"/>
      <c r="O369" s="1413"/>
      <c r="P369" s="1413"/>
      <c r="Q369" s="1413"/>
      <c r="R369" s="1413"/>
      <c r="S369" s="1413"/>
      <c r="T369" s="1413"/>
      <c r="U369" s="1413"/>
      <c r="V369" s="1413"/>
      <c r="W369" s="1413"/>
      <c r="X369" s="1413"/>
      <c r="Y369" s="1413"/>
      <c r="Z369" s="1413"/>
      <c r="AA369" s="1413"/>
      <c r="AB369" s="1413"/>
      <c r="AC369" s="1413"/>
      <c r="AD369" s="1413"/>
      <c r="AE369" s="1413"/>
      <c r="AF369" s="1413"/>
      <c r="AG369" s="1413"/>
      <c r="AH369" s="1413"/>
    </row>
    <row r="370" spans="1:34" ht="12.95" customHeight="1">
      <c r="E370" s="4" t="s">
        <v>449</v>
      </c>
      <c r="F370" s="4"/>
      <c r="G370" s="4"/>
      <c r="H370" s="4"/>
      <c r="I370" s="4"/>
      <c r="J370" s="4"/>
      <c r="K370" s="4"/>
      <c r="L370" s="4"/>
      <c r="N370" s="1739"/>
      <c r="O370" s="1739"/>
      <c r="P370" s="1739"/>
      <c r="Q370" s="1739"/>
      <c r="R370" s="4"/>
      <c r="U370" s="4" t="s">
        <v>450</v>
      </c>
      <c r="V370" s="4"/>
      <c r="W370" s="4"/>
      <c r="X370" s="4"/>
      <c r="Y370" s="4"/>
      <c r="Z370" s="4"/>
      <c r="AA370" s="4"/>
      <c r="AB370" s="4"/>
      <c r="AC370" s="1739"/>
      <c r="AD370" s="1739"/>
      <c r="AE370" s="1739"/>
      <c r="AF370" s="1739"/>
    </row>
    <row r="371" spans="1:34" ht="12.95" customHeight="1">
      <c r="E371" s="4" t="s">
        <v>451</v>
      </c>
      <c r="F371" s="4"/>
      <c r="G371" s="4"/>
      <c r="H371" s="4"/>
      <c r="I371" s="4"/>
      <c r="J371" s="4"/>
      <c r="K371" s="4"/>
      <c r="L371" s="4"/>
      <c r="N371" s="1739"/>
      <c r="O371" s="1739"/>
      <c r="P371" s="1739"/>
      <c r="Q371" s="1739"/>
      <c r="R371" s="4"/>
      <c r="U371" s="4" t="s">
        <v>0</v>
      </c>
      <c r="V371" s="4"/>
      <c r="W371" s="4"/>
      <c r="X371" s="4"/>
      <c r="Y371" s="4"/>
      <c r="Z371" s="4"/>
      <c r="AA371" s="4"/>
      <c r="AB371" s="4"/>
      <c r="AC371" s="1739"/>
      <c r="AD371" s="1739"/>
      <c r="AE371" s="1739"/>
      <c r="AF371" s="1739"/>
    </row>
    <row r="372" spans="1:34" ht="12.95" customHeight="1">
      <c r="E372" s="4" t="s">
        <v>1</v>
      </c>
      <c r="F372" s="4"/>
      <c r="G372" s="4"/>
      <c r="H372" s="4"/>
      <c r="I372" s="4"/>
      <c r="J372" s="4"/>
      <c r="K372" s="4"/>
      <c r="L372" s="4"/>
      <c r="N372" s="1739"/>
      <c r="O372" s="1739"/>
      <c r="P372" s="1739"/>
      <c r="Q372" s="1739"/>
      <c r="R372" s="4"/>
      <c r="V372" s="4"/>
      <c r="W372" s="4"/>
      <c r="X372" s="4"/>
      <c r="Y372" s="4"/>
      <c r="Z372" s="4"/>
      <c r="AA372" s="4"/>
      <c r="AB372" s="4"/>
    </row>
    <row r="373" spans="1:34" ht="12.95" customHeight="1">
      <c r="E373" s="4" t="s">
        <v>2</v>
      </c>
      <c r="F373" s="4"/>
      <c r="G373" s="4"/>
      <c r="H373" s="4"/>
      <c r="I373" s="4"/>
      <c r="J373" s="4"/>
      <c r="K373" s="4"/>
      <c r="L373" s="4"/>
      <c r="N373" s="1792"/>
      <c r="O373" s="1792"/>
      <c r="P373" s="1792"/>
      <c r="Q373" s="1792"/>
      <c r="R373" s="1792"/>
      <c r="S373" s="1792"/>
      <c r="T373" s="1792"/>
      <c r="U373" s="1792"/>
      <c r="V373" s="1792"/>
      <c r="W373" s="1792"/>
      <c r="X373" s="1792"/>
      <c r="Y373" s="1792"/>
      <c r="Z373" s="1792"/>
      <c r="AA373" s="1792"/>
      <c r="AB373" s="1792"/>
      <c r="AC373" s="1792"/>
      <c r="AD373" s="1792"/>
      <c r="AE373" s="1792"/>
      <c r="AF373" s="1792"/>
    </row>
    <row r="374" spans="1:34" ht="12.95" customHeight="1">
      <c r="E374" s="4"/>
      <c r="F374" s="4"/>
      <c r="G374" s="4"/>
      <c r="H374" s="4"/>
      <c r="I374" s="4"/>
      <c r="J374" s="4"/>
      <c r="K374" s="4"/>
      <c r="L374" s="4"/>
      <c r="N374" s="1793"/>
      <c r="O374" s="1793"/>
      <c r="P374" s="1793"/>
      <c r="Q374" s="1793"/>
      <c r="R374" s="1793"/>
      <c r="S374" s="1793"/>
      <c r="T374" s="1793"/>
      <c r="U374" s="1793"/>
      <c r="V374" s="1793"/>
      <c r="W374" s="1793"/>
      <c r="X374" s="1793"/>
      <c r="Y374" s="1793"/>
      <c r="Z374" s="1793"/>
      <c r="AA374" s="1793"/>
      <c r="AB374" s="1793"/>
      <c r="AC374" s="1793"/>
      <c r="AD374" s="1793"/>
      <c r="AE374" s="1793"/>
      <c r="AF374" s="1793"/>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794"/>
      <c r="T377" s="1794"/>
      <c r="U377" s="1" t="s">
        <v>306</v>
      </c>
      <c r="V377" s="1794"/>
      <c r="W377" s="1794"/>
      <c r="Y377" t="s">
        <v>2080</v>
      </c>
      <c r="AC377" s="27" t="s">
        <v>305</v>
      </c>
      <c r="AD377" s="1794"/>
      <c r="AE377" s="1794"/>
      <c r="AF377" s="1" t="s">
        <v>306</v>
      </c>
      <c r="AG377" s="1794"/>
      <c r="AH377" s="1794"/>
    </row>
    <row r="378" spans="1:34" ht="12.95" customHeight="1">
      <c r="E378" s="4" t="s">
        <v>988</v>
      </c>
      <c r="F378" s="4"/>
      <c r="G378" s="4"/>
      <c r="H378" s="4"/>
      <c r="I378" s="4"/>
      <c r="J378" s="4"/>
      <c r="K378" s="4"/>
      <c r="L378" s="4"/>
      <c r="N378" s="1794"/>
      <c r="O378" s="1794"/>
      <c r="P378" s="1794"/>
    </row>
    <row r="379" spans="1:34" ht="12.95" customHeight="1">
      <c r="E379" s="204" t="s">
        <v>2086</v>
      </c>
      <c r="F379" s="4"/>
      <c r="G379" s="4"/>
      <c r="H379" s="4"/>
      <c r="I379" s="4"/>
      <c r="J379" s="4"/>
      <c r="K379" s="4"/>
      <c r="L379" s="4"/>
      <c r="AG379" s="1777" t="s">
        <v>592</v>
      </c>
      <c r="AH379" s="1777"/>
    </row>
    <row r="380" spans="1:34" ht="12.95" customHeight="1">
      <c r="E380" s="4"/>
      <c r="F380" s="4"/>
      <c r="G380" s="4" t="s">
        <v>2087</v>
      </c>
      <c r="H380" s="4"/>
      <c r="I380" s="4"/>
      <c r="J380" s="4"/>
      <c r="K380" s="4"/>
      <c r="L380" s="4"/>
      <c r="AG380" s="1777" t="s">
        <v>592</v>
      </c>
      <c r="AH380" s="1777"/>
    </row>
    <row r="381" spans="1:34" ht="12.95" customHeight="1">
      <c r="E381" s="4"/>
      <c r="F381" s="4"/>
      <c r="G381" s="320" t="s">
        <v>989</v>
      </c>
      <c r="H381" s="4"/>
      <c r="I381" s="4"/>
      <c r="J381" s="4"/>
      <c r="K381" s="4"/>
      <c r="L381" s="4"/>
      <c r="V381" s="1334" t="s">
        <v>592</v>
      </c>
      <c r="W381" s="1334"/>
      <c r="Y381" s="22" t="s">
        <v>981</v>
      </c>
    </row>
    <row r="382" spans="1:34" ht="12.95" customHeight="1">
      <c r="E382" s="4" t="s">
        <v>982</v>
      </c>
      <c r="F382" s="4"/>
      <c r="G382" s="4"/>
      <c r="H382" s="4"/>
      <c r="I382" s="4"/>
      <c r="J382" s="4"/>
      <c r="K382" s="4"/>
      <c r="L382" s="4"/>
      <c r="V382" s="1334" t="s">
        <v>592</v>
      </c>
      <c r="W382" s="1334"/>
      <c r="Y382" s="4" t="s">
        <v>983</v>
      </c>
    </row>
    <row r="383" spans="1:34" ht="12.95" customHeight="1"/>
    <row r="384" spans="1:34" ht="12.95" customHeight="1">
      <c r="A384" s="2" t="s">
        <v>78</v>
      </c>
      <c r="B384" s="2"/>
    </row>
    <row r="385" spans="4:36" ht="12.95" customHeight="1">
      <c r="D385" t="s">
        <v>428</v>
      </c>
      <c r="J385" s="1374" t="s">
        <v>2615</v>
      </c>
      <c r="K385" s="1374"/>
      <c r="L385" s="1374"/>
      <c r="M385" s="1374"/>
      <c r="N385" s="1374"/>
      <c r="O385" s="1374"/>
      <c r="P385" s="1374"/>
      <c r="Q385" s="1374"/>
      <c r="R385" s="1374"/>
      <c r="S385" s="1374"/>
      <c r="T385" s="1374"/>
      <c r="U385" s="1374"/>
      <c r="V385" s="8" t="s">
        <v>83</v>
      </c>
      <c r="W385" s="8"/>
      <c r="X385" s="8"/>
      <c r="Y385" s="8"/>
      <c r="Z385" s="8"/>
      <c r="AA385" s="8"/>
      <c r="AB385" s="8"/>
      <c r="AC385" s="1374" t="s">
        <v>2616</v>
      </c>
      <c r="AD385" s="1374"/>
      <c r="AE385" s="1374"/>
      <c r="AF385" s="1374"/>
      <c r="AG385" s="1374"/>
      <c r="AH385" s="1374"/>
      <c r="AI385" s="1374"/>
      <c r="AJ385" s="1374"/>
    </row>
    <row r="386" spans="4:36" ht="12.95" customHeight="1">
      <c r="D386" s="3" t="s">
        <v>1183</v>
      </c>
      <c r="J386" s="1466" t="s">
        <v>2616</v>
      </c>
      <c r="K386" s="1466"/>
      <c r="L386" s="1466"/>
      <c r="M386" s="1466"/>
      <c r="N386" s="1466"/>
      <c r="O386" s="1466"/>
      <c r="P386" s="1466"/>
      <c r="Q386" s="1466"/>
      <c r="R386" s="1466"/>
      <c r="S386" s="1466"/>
      <c r="T386" s="1466"/>
      <c r="U386" s="1466"/>
      <c r="V386" s="3" t="s">
        <v>1183</v>
      </c>
      <c r="W386" s="8"/>
      <c r="X386" s="8"/>
      <c r="Y386" s="8"/>
      <c r="Z386" s="8"/>
      <c r="AA386" s="8"/>
      <c r="AB386" s="8"/>
      <c r="AC386" s="1374" t="s">
        <v>2616</v>
      </c>
      <c r="AD386" s="1374"/>
      <c r="AE386" s="1374"/>
      <c r="AF386" s="1374"/>
      <c r="AG386" s="1374"/>
      <c r="AH386" s="1374"/>
      <c r="AI386" s="1374"/>
      <c r="AJ386" s="1374"/>
    </row>
    <row r="387" spans="4:36" ht="12.95" customHeight="1">
      <c r="D387" s="3" t="s">
        <v>442</v>
      </c>
      <c r="J387" s="1466" t="s">
        <v>441</v>
      </c>
      <c r="K387" s="1466"/>
      <c r="L387" s="1466"/>
      <c r="M387" s="1466"/>
      <c r="N387" s="1466"/>
      <c r="O387" s="1466"/>
      <c r="P387" s="1466"/>
      <c r="Q387" s="1466"/>
      <c r="R387" s="1466"/>
      <c r="S387" s="1466"/>
      <c r="T387" s="1466"/>
      <c r="U387" s="1466"/>
      <c r="V387" s="3" t="s">
        <v>442</v>
      </c>
      <c r="W387" s="8"/>
      <c r="X387" s="8"/>
      <c r="Y387" s="8"/>
      <c r="Z387" s="8"/>
      <c r="AA387" s="8"/>
      <c r="AB387" s="8"/>
      <c r="AC387" s="1374" t="s">
        <v>441</v>
      </c>
      <c r="AD387" s="1374"/>
      <c r="AE387" s="1374"/>
      <c r="AF387" s="1374"/>
      <c r="AG387" s="1374"/>
      <c r="AH387" s="1374"/>
      <c r="AI387" s="1374"/>
      <c r="AJ387" s="1374"/>
    </row>
    <row r="388" spans="4:36" ht="12.95" customHeight="1">
      <c r="D388" t="s">
        <v>1179</v>
      </c>
      <c r="J388" s="1406" t="s">
        <v>2690</v>
      </c>
      <c r="K388" s="1406"/>
      <c r="L388" s="1406"/>
      <c r="M388" s="1406"/>
      <c r="N388" s="1406"/>
      <c r="O388" s="1406"/>
      <c r="P388" s="1406"/>
      <c r="Q388" s="1406"/>
      <c r="R388" s="1406"/>
      <c r="S388" s="1406"/>
      <c r="T388" s="1406"/>
      <c r="U388" s="1406"/>
      <c r="V388" s="1374" t="s">
        <v>2618</v>
      </c>
      <c r="W388" s="1374"/>
      <c r="X388" s="1374"/>
      <c r="Y388" s="1374"/>
      <c r="Z388" s="1374"/>
      <c r="AA388" s="1374"/>
      <c r="AB388" s="1374"/>
      <c r="AC388" s="1374"/>
      <c r="AD388" s="1374"/>
      <c r="AE388" s="1374"/>
      <c r="AF388" s="1374"/>
      <c r="AG388" s="1374"/>
      <c r="AH388" s="1374"/>
      <c r="AI388" s="1374"/>
      <c r="AJ388" s="1374"/>
    </row>
    <row r="389" spans="4:36" ht="12.95" customHeight="1">
      <c r="D389" t="s">
        <v>4</v>
      </c>
      <c r="Q389" s="1800"/>
      <c r="R389" s="1800"/>
      <c r="S389" s="1800"/>
      <c r="T389" s="1800"/>
      <c r="U389" s="1800"/>
      <c r="V389" t="s">
        <v>309</v>
      </c>
      <c r="AI389" s="1334" t="s">
        <v>670</v>
      </c>
      <c r="AJ389" s="1334"/>
    </row>
    <row r="390" spans="4:36" ht="12.95" customHeight="1">
      <c r="D390" t="s">
        <v>5</v>
      </c>
      <c r="Q390" s="1521">
        <v>46104</v>
      </c>
      <c r="R390" s="1795"/>
      <c r="S390" s="1795"/>
      <c r="T390" s="1795"/>
      <c r="U390" s="1795"/>
      <c r="W390" s="21" t="s">
        <v>74</v>
      </c>
      <c r="AG390" s="1798"/>
      <c r="AH390" s="1798"/>
      <c r="AI390" s="1798"/>
      <c r="AJ390" s="1798"/>
    </row>
    <row r="391" spans="4:36" ht="12.95" customHeight="1">
      <c r="D391" t="s">
        <v>427</v>
      </c>
      <c r="Q391" s="1818">
        <v>3932262</v>
      </c>
      <c r="R391" s="1818"/>
      <c r="S391" s="1818"/>
      <c r="T391" s="1818"/>
      <c r="U391" s="1818"/>
      <c r="V391" s="3" t="s">
        <v>1182</v>
      </c>
      <c r="AG391" s="1806"/>
      <c r="AH391" s="1806"/>
      <c r="AI391" s="1806"/>
      <c r="AJ391" s="1806"/>
    </row>
    <row r="392" spans="4:36" ht="12.95" customHeight="1">
      <c r="D392" t="s">
        <v>88</v>
      </c>
      <c r="I392" s="1424"/>
      <c r="J392" s="1424"/>
      <c r="K392" s="1424"/>
      <c r="L392" s="1424"/>
      <c r="M392" s="1424"/>
      <c r="N392" s="1424"/>
      <c r="Q392" s="4" t="s">
        <v>206</v>
      </c>
      <c r="S392" s="1817"/>
      <c r="T392" s="1817"/>
      <c r="U392" s="1817"/>
      <c r="V392" t="s">
        <v>73</v>
      </c>
      <c r="AI392" s="1334" t="s">
        <v>670</v>
      </c>
      <c r="AJ392" s="1334"/>
    </row>
    <row r="393" spans="4:36" ht="12.95" customHeight="1">
      <c r="D393" t="s">
        <v>310</v>
      </c>
      <c r="Q393" s="1359"/>
      <c r="R393" s="1359"/>
      <c r="S393" s="1359"/>
      <c r="T393" s="1359"/>
      <c r="U393" s="1359"/>
      <c r="V393" t="s">
        <v>311</v>
      </c>
      <c r="AG393" s="1798"/>
      <c r="AH393" s="1798"/>
      <c r="AI393" s="1798"/>
      <c r="AJ393" s="1798"/>
    </row>
    <row r="394" spans="4:36" ht="12.95" customHeight="1">
      <c r="D394" t="s">
        <v>312</v>
      </c>
      <c r="Q394" s="1757"/>
      <c r="R394" s="1757"/>
      <c r="S394" s="1757"/>
      <c r="T394" s="1757"/>
      <c r="U394" s="1757"/>
      <c r="V394" t="s">
        <v>1164</v>
      </c>
      <c r="AG394" s="1798"/>
      <c r="AH394" s="1798"/>
      <c r="AI394" s="1798"/>
      <c r="AJ394" s="1798"/>
    </row>
    <row r="395" spans="4:36" ht="12.95" customHeight="1">
      <c r="D395" t="s">
        <v>1163</v>
      </c>
      <c r="AG395" s="1798"/>
      <c r="AH395" s="1798"/>
      <c r="AI395" s="1798"/>
      <c r="AJ395" s="1798"/>
    </row>
    <row r="396" spans="4:36" ht="12.95" customHeight="1">
      <c r="AG396" s="456"/>
      <c r="AH396" s="456"/>
      <c r="AI396" s="456"/>
      <c r="AJ396" s="456"/>
    </row>
    <row r="397" spans="4:36" ht="12.95" customHeight="1">
      <c r="D397" s="3" t="s">
        <v>2143</v>
      </c>
      <c r="AG397" s="456"/>
      <c r="AH397" s="456"/>
      <c r="AI397" s="1334" t="s">
        <v>670</v>
      </c>
      <c r="AJ397" s="1334"/>
    </row>
    <row r="398" spans="4:36" ht="12.95" customHeight="1">
      <c r="D398" s="3" t="s">
        <v>1668</v>
      </c>
      <c r="T398" s="1748"/>
      <c r="U398" s="1748"/>
      <c r="V398" s="1748"/>
      <c r="W398" s="1748"/>
      <c r="X398" s="1748"/>
      <c r="Y398" s="1748"/>
      <c r="Z398" s="1748"/>
      <c r="AA398" s="1748"/>
      <c r="AB398" s="1748"/>
      <c r="AC398" s="1748"/>
      <c r="AD398" s="1748"/>
      <c r="AE398" s="1748"/>
      <c r="AF398" s="1748"/>
      <c r="AG398" s="1748"/>
      <c r="AH398" s="1748"/>
      <c r="AI398" s="1748"/>
      <c r="AJ398" s="1748"/>
    </row>
    <row r="399" spans="4:36" ht="12.95" customHeight="1">
      <c r="D399" s="3" t="s">
        <v>1667</v>
      </c>
      <c r="T399" s="1748"/>
      <c r="U399" s="1748"/>
      <c r="V399" s="1748"/>
      <c r="W399" s="1748"/>
      <c r="X399" s="1748"/>
      <c r="Y399" s="1748"/>
      <c r="Z399" s="1748"/>
      <c r="AA399" s="1748"/>
      <c r="AB399" s="1748"/>
      <c r="AC399" s="1748"/>
      <c r="AD399" s="1748"/>
      <c r="AE399" s="1748"/>
      <c r="AF399" s="1748"/>
      <c r="AG399" s="1748"/>
      <c r="AH399" s="1748"/>
      <c r="AI399" s="1748"/>
      <c r="AJ399" s="1748"/>
    </row>
    <row r="400" spans="4:36" ht="12.95" customHeight="1">
      <c r="AG400" s="456"/>
      <c r="AH400" s="456"/>
      <c r="AI400" s="456"/>
      <c r="AJ400" s="456"/>
    </row>
    <row r="401" spans="1:36" ht="12.95" customHeight="1">
      <c r="D401" s="3" t="s">
        <v>1661</v>
      </c>
      <c r="S401" s="1748" t="s">
        <v>670</v>
      </c>
      <c r="T401" s="1748"/>
      <c r="U401" s="1748"/>
      <c r="V401" t="s">
        <v>1662</v>
      </c>
      <c r="AG401" s="1797"/>
      <c r="AH401" s="1797"/>
      <c r="AI401" s="1797"/>
      <c r="AJ401" s="1797"/>
    </row>
    <row r="402" spans="1:36" ht="12.95" customHeight="1">
      <c r="D402" s="3" t="s">
        <v>1659</v>
      </c>
      <c r="S402" s="1748" t="s">
        <v>592</v>
      </c>
      <c r="T402" s="1748"/>
      <c r="U402" s="1748"/>
      <c r="V402" t="s">
        <v>1664</v>
      </c>
      <c r="AE402" s="1804"/>
      <c r="AF402" s="1804"/>
      <c r="AG402" s="1804"/>
      <c r="AH402" s="1804"/>
      <c r="AI402" s="1804"/>
      <c r="AJ402" s="1804"/>
    </row>
    <row r="403" spans="1:36" ht="12.95" customHeight="1">
      <c r="D403" s="3" t="s">
        <v>1660</v>
      </c>
      <c r="K403" s="1778"/>
      <c r="L403" s="1778"/>
      <c r="M403" s="1778"/>
      <c r="N403" s="1778"/>
      <c r="O403" s="1778"/>
      <c r="P403" s="1778"/>
      <c r="Q403" s="1778"/>
      <c r="R403" s="1778"/>
      <c r="S403" s="1778"/>
      <c r="T403" s="1778"/>
      <c r="U403" s="1778"/>
      <c r="V403" s="1778"/>
      <c r="W403" s="1778"/>
      <c r="X403" s="1778"/>
      <c r="Y403" s="1778"/>
      <c r="Z403" s="1778"/>
      <c r="AA403" s="1778"/>
      <c r="AB403" s="1778"/>
      <c r="AC403" s="1778"/>
      <c r="AD403" s="1778"/>
      <c r="AE403" s="1778"/>
      <c r="AF403" s="1778"/>
      <c r="AG403" s="1778"/>
      <c r="AH403" s="1778"/>
      <c r="AI403" s="1778"/>
      <c r="AJ403" s="1778"/>
    </row>
    <row r="404" spans="1:36" ht="12.95" customHeight="1">
      <c r="D404" s="3" t="s">
        <v>1663</v>
      </c>
      <c r="K404" s="1778"/>
      <c r="L404" s="1778"/>
      <c r="M404" s="1778"/>
      <c r="N404" s="1778"/>
      <c r="O404" s="1778"/>
      <c r="P404" s="1778"/>
      <c r="Q404" s="1778"/>
      <c r="R404" s="1778"/>
      <c r="S404" s="1778"/>
      <c r="T404" s="1778"/>
      <c r="U404" s="1778"/>
      <c r="V404" s="1778"/>
      <c r="W404" s="1778"/>
      <c r="X404" s="1778"/>
      <c r="Y404" s="1778"/>
      <c r="Z404" s="1778"/>
      <c r="AA404" s="1778"/>
      <c r="AB404" s="1778"/>
      <c r="AC404" s="1778"/>
      <c r="AD404" s="1778"/>
      <c r="AE404" s="1778"/>
      <c r="AF404" s="1778"/>
      <c r="AG404" s="1778"/>
      <c r="AH404" s="1778"/>
      <c r="AI404" s="1778"/>
      <c r="AJ404" s="1778"/>
    </row>
    <row r="405" spans="1:36" ht="12.95" customHeight="1">
      <c r="D405" s="3" t="s">
        <v>1666</v>
      </c>
      <c r="E405" s="477"/>
      <c r="F405" s="477"/>
      <c r="G405" s="477"/>
      <c r="H405" s="477"/>
      <c r="I405" s="477"/>
      <c r="J405" s="477"/>
      <c r="K405" s="477"/>
      <c r="L405" s="477"/>
      <c r="M405" s="477"/>
      <c r="N405" s="477"/>
      <c r="O405" s="477"/>
      <c r="P405" s="477"/>
      <c r="Q405" s="477"/>
      <c r="R405" s="477"/>
      <c r="S405" s="1816" t="s">
        <v>1185</v>
      </c>
      <c r="T405" s="1816"/>
      <c r="U405" s="1816"/>
      <c r="V405" s="1816"/>
      <c r="W405" s="1816"/>
      <c r="X405" s="1816"/>
      <c r="Y405" s="1816"/>
      <c r="Z405" s="1816"/>
      <c r="AA405" s="1816"/>
      <c r="AB405" s="1816"/>
      <c r="AC405" s="1816"/>
      <c r="AD405" s="1816"/>
      <c r="AE405" s="1816"/>
      <c r="AF405" s="1816"/>
      <c r="AG405" s="1816"/>
      <c r="AH405" s="1816"/>
      <c r="AI405" s="1816"/>
      <c r="AJ405" s="1816"/>
    </row>
    <row r="406" spans="1:36" ht="12.95" customHeight="1">
      <c r="D406" s="1269" t="s">
        <v>1665</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4" t="s">
        <v>2691</v>
      </c>
      <c r="J410" s="1414"/>
      <c r="K410" s="1414"/>
      <c r="L410" s="1414"/>
      <c r="M410" s="1414"/>
      <c r="N410" s="1414"/>
      <c r="O410" s="1414"/>
      <c r="P410" s="1414"/>
      <c r="Q410" s="1414"/>
      <c r="R410" s="1414"/>
      <c r="S410" s="1414"/>
      <c r="T410" s="1414"/>
      <c r="U410" s="1414"/>
      <c r="V410" s="1414"/>
      <c r="W410" s="1414"/>
      <c r="X410" s="1414"/>
      <c r="Y410" s="1414"/>
      <c r="Z410" s="1414"/>
      <c r="AA410" s="1414"/>
      <c r="AB410" s="1414"/>
      <c r="AC410" s="1414"/>
      <c r="AD410" s="1414"/>
      <c r="AE410" s="1414"/>
    </row>
    <row r="411" spans="1:36" ht="12.95" customHeight="1">
      <c r="E411" t="s">
        <v>106</v>
      </c>
      <c r="R411" s="1334" t="s">
        <v>546</v>
      </c>
      <c r="S411" s="1334"/>
      <c r="AC411" s="27" t="s">
        <v>571</v>
      </c>
      <c r="AD411" s="1739">
        <v>3</v>
      </c>
      <c r="AE411" s="1739"/>
    </row>
    <row r="412" spans="1:36" ht="12.95" customHeight="1">
      <c r="E412" t="s">
        <v>107</v>
      </c>
      <c r="R412" s="1334" t="s">
        <v>592</v>
      </c>
      <c r="S412" s="1334"/>
      <c r="AC412" s="27" t="s">
        <v>571</v>
      </c>
      <c r="AD412" s="1739"/>
      <c r="AE412" s="1739"/>
    </row>
    <row r="413" spans="1:36" ht="12.95" customHeight="1">
      <c r="E413" t="s">
        <v>108</v>
      </c>
      <c r="S413" s="1334" t="s">
        <v>592</v>
      </c>
      <c r="T413" s="1334"/>
    </row>
    <row r="414" spans="1:36" ht="12.95" customHeight="1">
      <c r="E414" t="s">
        <v>170</v>
      </c>
      <c r="H414" s="1801" t="s">
        <v>334</v>
      </c>
      <c r="I414" s="1801"/>
      <c r="J414" s="1801"/>
      <c r="K414" s="1801"/>
      <c r="L414" s="1801"/>
      <c r="M414" s="1801"/>
      <c r="N414" s="1801"/>
      <c r="O414" s="1801"/>
      <c r="P414" s="1801"/>
      <c r="Q414" s="1801"/>
      <c r="R414" s="1801"/>
      <c r="S414" s="1801"/>
      <c r="T414" s="1801"/>
      <c r="U414" s="1801"/>
      <c r="V414" s="1801"/>
      <c r="W414" s="1801"/>
      <c r="X414" s="1801"/>
      <c r="Y414" s="1801"/>
      <c r="Z414" s="1801"/>
      <c r="AA414" s="1801"/>
      <c r="AB414" s="1801"/>
      <c r="AC414" s="1801"/>
      <c r="AD414" s="1801"/>
      <c r="AE414" s="1801"/>
    </row>
    <row r="415" spans="1:36" ht="12.95" customHeight="1">
      <c r="H415" s="1802"/>
      <c r="I415" s="1802"/>
      <c r="J415" s="1802"/>
      <c r="K415" s="1802"/>
      <c r="L415" s="1802"/>
      <c r="M415" s="1802"/>
      <c r="N415" s="1802"/>
      <c r="O415" s="1802"/>
      <c r="P415" s="1802"/>
      <c r="Q415" s="1802"/>
      <c r="R415" s="1802"/>
      <c r="S415" s="1802"/>
      <c r="T415" s="1802"/>
      <c r="U415" s="1802"/>
      <c r="V415" s="1802"/>
      <c r="W415" s="1802"/>
      <c r="X415" s="1802"/>
      <c r="Y415" s="1802"/>
      <c r="Z415" s="1802"/>
      <c r="AA415" s="1802"/>
      <c r="AB415" s="1802"/>
      <c r="AC415" s="1802"/>
      <c r="AD415" s="1802"/>
      <c r="AE415" s="1802"/>
    </row>
    <row r="416" spans="1:36" ht="12.95" customHeight="1"/>
    <row r="417" spans="1:39" ht="12.95" customHeight="1">
      <c r="A417" s="2" t="s">
        <v>591</v>
      </c>
      <c r="B417" s="2"/>
      <c r="C417" s="2"/>
      <c r="D417" s="2" t="s">
        <v>114</v>
      </c>
      <c r="AF417" s="2" t="s">
        <v>958</v>
      </c>
    </row>
    <row r="418" spans="1:39" ht="12.95" customHeight="1">
      <c r="E418" s="1794"/>
      <c r="F418" s="1794"/>
      <c r="G418" s="1794"/>
      <c r="H418" s="13" t="s">
        <v>115</v>
      </c>
      <c r="I418" s="1794"/>
      <c r="J418" s="1794"/>
      <c r="K418" s="1794"/>
      <c r="L418" t="s">
        <v>116</v>
      </c>
      <c r="N418" s="27" t="s">
        <v>576</v>
      </c>
      <c r="P418" s="1736">
        <v>1.98</v>
      </c>
      <c r="Q418" s="1736"/>
      <c r="R418" s="1736"/>
      <c r="S418" t="s">
        <v>117</v>
      </c>
      <c r="W418" s="1815">
        <f>IF(E418&gt;0,(E418*I418),(P418*43560))</f>
        <v>86248.8</v>
      </c>
      <c r="X418" s="1815"/>
      <c r="Y418" s="1815"/>
      <c r="Z418" t="s">
        <v>118</v>
      </c>
      <c r="AF418" s="1737">
        <f>IFERROR(IF(P418&gt;0,(AG437/P418),(AG437/(W418/43560))),0)</f>
        <v>25.252525252525253</v>
      </c>
      <c r="AG418" s="1737"/>
      <c r="AH418" s="1737"/>
      <c r="AM418" s="3"/>
    </row>
    <row r="419" spans="1:39" ht="12.95" customHeight="1">
      <c r="E419" t="s">
        <v>51</v>
      </c>
    </row>
    <row r="420" spans="1:39" ht="12.95" customHeight="1">
      <c r="E420" s="1799"/>
      <c r="F420" s="1799"/>
      <c r="G420" s="1799"/>
      <c r="H420" s="1799"/>
      <c r="I420" s="1799"/>
      <c r="J420" s="1799"/>
      <c r="K420" s="1799"/>
      <c r="L420" s="1799"/>
      <c r="M420" s="1799"/>
      <c r="N420" s="1799"/>
      <c r="O420" s="1799"/>
      <c r="P420" s="1799"/>
      <c r="Q420" s="1799"/>
      <c r="R420" s="1799"/>
      <c r="S420" s="1799"/>
      <c r="T420" s="1799"/>
      <c r="U420" s="1799"/>
      <c r="V420" s="1799"/>
      <c r="W420" s="1799"/>
      <c r="X420" s="1799"/>
      <c r="Y420" s="1799"/>
      <c r="Z420" s="1799"/>
      <c r="AA420" s="1799"/>
      <c r="AB420" s="1799"/>
      <c r="AC420" s="1799"/>
      <c r="AD420" s="1799"/>
      <c r="AE420" s="1799"/>
      <c r="AF420" s="1799"/>
      <c r="AG420" s="1799"/>
      <c r="AH420" s="1799"/>
      <c r="AI420" s="1799"/>
      <c r="AJ420" s="1799"/>
    </row>
    <row r="421" spans="1:39" ht="12.95" customHeight="1">
      <c r="E421" s="118" t="s">
        <v>1737</v>
      </c>
      <c r="F421" s="1013"/>
      <c r="G421" s="1013"/>
      <c r="H421" s="1013"/>
      <c r="I421" s="1735">
        <v>0.9</v>
      </c>
      <c r="J421" s="1735"/>
      <c r="K421" s="1735"/>
      <c r="L421" s="1013"/>
      <c r="M421" s="118"/>
      <c r="N421" s="1013"/>
      <c r="O421" s="1013"/>
      <c r="P421" s="1441">
        <f>(DU755+DU778+DU800)/I421</f>
        <v>101.11111111111111</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4">
        <v>1</v>
      </c>
      <c r="Q424" s="1334"/>
      <c r="S424" t="s">
        <v>189</v>
      </c>
      <c r="AE424" s="1334">
        <v>1</v>
      </c>
      <c r="AF424" s="1334"/>
    </row>
    <row r="425" spans="1:39" ht="12.95" customHeight="1">
      <c r="E425" t="s">
        <v>190</v>
      </c>
      <c r="P425" s="1334">
        <v>0</v>
      </c>
      <c r="Q425" s="1334"/>
      <c r="S425" t="s">
        <v>131</v>
      </c>
      <c r="AE425" s="1334" t="s">
        <v>592</v>
      </c>
      <c r="AF425" s="1334"/>
    </row>
    <row r="426" spans="1:39" ht="12.95" customHeight="1">
      <c r="F426" s="28" t="s">
        <v>132</v>
      </c>
    </row>
    <row r="427" spans="1:39" ht="12.95" customHeight="1">
      <c r="F427" s="1783"/>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1783"/>
    </row>
    <row r="428" spans="1:39" ht="12.95" customHeight="1">
      <c r="F428" s="1784"/>
      <c r="G428" s="1784"/>
      <c r="H428" s="1784"/>
      <c r="I428" s="1784"/>
      <c r="J428" s="1784"/>
      <c r="K428" s="1784"/>
      <c r="L428" s="1784"/>
      <c r="M428" s="1784"/>
      <c r="N428" s="1784"/>
      <c r="O428" s="1784"/>
      <c r="P428" s="1784"/>
      <c r="Q428" s="1784"/>
      <c r="R428" s="1784"/>
      <c r="S428" s="1784"/>
      <c r="T428" s="1784"/>
      <c r="U428" s="1784"/>
      <c r="V428" s="1784"/>
      <c r="W428" s="1784"/>
      <c r="X428" s="1784"/>
      <c r="Y428" s="1784"/>
      <c r="Z428" s="1784"/>
      <c r="AA428" s="1784"/>
      <c r="AB428" s="1784"/>
      <c r="AC428" s="1784"/>
      <c r="AD428" s="1784"/>
      <c r="AE428" s="1784"/>
      <c r="AF428" s="1784"/>
      <c r="AG428" s="1784"/>
      <c r="AH428" s="1784"/>
    </row>
    <row r="429" spans="1:39" ht="12.95" customHeight="1">
      <c r="E429" t="s">
        <v>609</v>
      </c>
      <c r="P429" s="1"/>
      <c r="Q429" s="1334" t="s">
        <v>546</v>
      </c>
      <c r="R429" s="1334"/>
    </row>
    <row r="430" spans="1:39" ht="12.95" customHeight="1">
      <c r="F430" t="s">
        <v>610</v>
      </c>
      <c r="P430" s="1"/>
      <c r="Q430" s="1"/>
      <c r="AF430" s="1334" t="s">
        <v>592</v>
      </c>
      <c r="AG430" s="1822"/>
    </row>
    <row r="431" spans="1:39" ht="12.95" customHeight="1"/>
    <row r="432" spans="1:39" ht="12.95" customHeight="1">
      <c r="A432" s="2"/>
      <c r="B432" s="2"/>
      <c r="C432" s="2"/>
      <c r="E432" s="4" t="s">
        <v>308</v>
      </c>
      <c r="Z432" s="1334" t="s">
        <v>670</v>
      </c>
      <c r="AA432" s="1334"/>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4" t="s">
        <v>592</v>
      </c>
      <c r="AA434" s="1334"/>
    </row>
    <row r="435" spans="1:55" ht="12.95" customHeight="1"/>
    <row r="436" spans="1:55" ht="12.95" customHeight="1">
      <c r="A436" s="2" t="s">
        <v>468</v>
      </c>
      <c r="B436" s="2"/>
      <c r="C436" s="2"/>
      <c r="D436" s="2" t="s">
        <v>765</v>
      </c>
      <c r="AF436" s="48"/>
    </row>
    <row r="437" spans="1:55" ht="12.95" customHeight="1">
      <c r="D437" s="1616" t="s">
        <v>43</v>
      </c>
      <c r="E437" s="1617"/>
      <c r="F437" s="1617"/>
      <c r="G437" s="1617"/>
      <c r="H437" s="1617"/>
      <c r="I437" s="1617"/>
      <c r="J437" s="1617"/>
      <c r="K437" s="1617"/>
      <c r="L437" s="1617"/>
      <c r="M437" s="1617"/>
      <c r="N437" s="1617"/>
      <c r="O437" s="1617"/>
      <c r="P437" s="1617"/>
      <c r="Q437" s="1617"/>
      <c r="R437" s="1617"/>
      <c r="S437" s="1617"/>
      <c r="T437" s="1617"/>
      <c r="U437" s="1617"/>
      <c r="V437" s="1617"/>
      <c r="W437" s="1617"/>
      <c r="X437" s="1617"/>
      <c r="Y437" s="1617"/>
      <c r="Z437" s="1617"/>
      <c r="AA437" s="1617"/>
      <c r="AB437" s="1617"/>
      <c r="AC437" s="1617"/>
      <c r="AD437" s="1617"/>
      <c r="AE437" s="1617"/>
      <c r="AF437" s="1740"/>
      <c r="AG437" s="1796">
        <v>50</v>
      </c>
      <c r="AH437" s="1796"/>
      <c r="AI437" s="1796"/>
      <c r="AJ437" s="1796"/>
    </row>
    <row r="438" spans="1:55" ht="12.95" customHeight="1">
      <c r="D438" s="1732" t="s">
        <v>1223</v>
      </c>
      <c r="E438" s="1733"/>
      <c r="F438" s="1733"/>
      <c r="G438" s="1733"/>
      <c r="H438" s="1733"/>
      <c r="I438" s="1733"/>
      <c r="J438" s="1733"/>
      <c r="K438" s="1733"/>
      <c r="L438" s="1733"/>
      <c r="M438" s="1733"/>
      <c r="N438" s="1733"/>
      <c r="O438" s="1733"/>
      <c r="P438" s="1733"/>
      <c r="Q438" s="1733"/>
      <c r="R438" s="1733"/>
      <c r="S438" s="1733"/>
      <c r="T438" s="1733"/>
      <c r="U438" s="1733"/>
      <c r="V438" s="1733"/>
      <c r="W438" s="1733"/>
      <c r="X438" s="1733"/>
      <c r="Y438" s="1733"/>
      <c r="Z438" s="1733"/>
      <c r="AA438" s="1733"/>
      <c r="AB438" s="1733"/>
      <c r="AC438" s="1733"/>
      <c r="AD438" s="1733"/>
      <c r="AE438" s="1733"/>
      <c r="AF438" s="1734"/>
      <c r="AG438" s="1820">
        <v>0</v>
      </c>
      <c r="AH438" s="1611"/>
      <c r="AI438" s="1611"/>
      <c r="AJ438" s="1611"/>
    </row>
    <row r="439" spans="1:55" ht="12.95" customHeight="1">
      <c r="D439" s="1732" t="s">
        <v>1032</v>
      </c>
      <c r="E439" s="1733"/>
      <c r="F439" s="1733"/>
      <c r="G439" s="1733"/>
      <c r="H439" s="1733"/>
      <c r="I439" s="1733"/>
      <c r="J439" s="1733"/>
      <c r="K439" s="1733"/>
      <c r="L439" s="1733"/>
      <c r="M439" s="1733"/>
      <c r="N439" s="1733"/>
      <c r="O439" s="1733"/>
      <c r="P439" s="1733"/>
      <c r="Q439" s="1733"/>
      <c r="R439" s="1733"/>
      <c r="S439" s="1733"/>
      <c r="T439" s="1733"/>
      <c r="U439" s="1733"/>
      <c r="V439" s="1733"/>
      <c r="W439" s="1733"/>
      <c r="X439" s="1733"/>
      <c r="Y439" s="1733"/>
      <c r="Z439" s="1733"/>
      <c r="AA439" s="1733"/>
      <c r="AB439" s="1733"/>
      <c r="AC439" s="1733"/>
      <c r="AD439" s="1733"/>
      <c r="AE439" s="1733"/>
      <c r="AF439" s="1734"/>
      <c r="AG439" s="1796">
        <v>49</v>
      </c>
      <c r="AH439" s="1796"/>
      <c r="AI439" s="1796"/>
      <c r="AJ439" s="1796"/>
    </row>
    <row r="440" spans="1:55" ht="12.95" customHeight="1">
      <c r="D440" s="1732" t="s">
        <v>1033</v>
      </c>
      <c r="E440" s="1733"/>
      <c r="F440" s="1733"/>
      <c r="G440" s="1733"/>
      <c r="H440" s="1733"/>
      <c r="I440" s="1733"/>
      <c r="J440" s="1733"/>
      <c r="K440" s="1733"/>
      <c r="L440" s="1733"/>
      <c r="M440" s="1733"/>
      <c r="N440" s="1733"/>
      <c r="O440" s="1733"/>
      <c r="P440" s="1733"/>
      <c r="Q440" s="1733"/>
      <c r="R440" s="1733"/>
      <c r="S440" s="1733"/>
      <c r="T440" s="1733"/>
      <c r="U440" s="1733"/>
      <c r="V440" s="1733"/>
      <c r="W440" s="1733"/>
      <c r="X440" s="1733"/>
      <c r="Y440" s="1733"/>
      <c r="Z440" s="1733"/>
      <c r="AA440" s="1733"/>
      <c r="AB440" s="1733"/>
      <c r="AC440" s="1733"/>
      <c r="AD440" s="1733"/>
      <c r="AE440" s="1733"/>
      <c r="AF440" s="1734"/>
      <c r="AG440" s="1796">
        <v>49</v>
      </c>
      <c r="AH440" s="1796"/>
      <c r="AI440" s="1796"/>
      <c r="AJ440" s="1796"/>
    </row>
    <row r="441" spans="1:55" ht="12.95" customHeight="1">
      <c r="D441" s="1732" t="s">
        <v>1035</v>
      </c>
      <c r="E441" s="1733"/>
      <c r="F441" s="1733"/>
      <c r="G441" s="1733"/>
      <c r="H441" s="1733"/>
      <c r="I441" s="1733"/>
      <c r="J441" s="1733"/>
      <c r="K441" s="1733"/>
      <c r="L441" s="1733"/>
      <c r="M441" s="1733"/>
      <c r="N441" s="1733"/>
      <c r="O441" s="1733"/>
      <c r="P441" s="1733"/>
      <c r="Q441" s="1733"/>
      <c r="R441" s="1733"/>
      <c r="S441" s="1733"/>
      <c r="T441" s="1733"/>
      <c r="U441" s="1733"/>
      <c r="V441" s="1733"/>
      <c r="W441" s="1733"/>
      <c r="X441" s="1733"/>
      <c r="Y441" s="1733"/>
      <c r="Z441" s="1733"/>
      <c r="AA441" s="1733"/>
      <c r="AB441" s="1733"/>
      <c r="AC441" s="1733"/>
      <c r="AD441" s="1733"/>
      <c r="AE441" s="1733"/>
      <c r="AF441" s="1734"/>
      <c r="AG441" s="1803">
        <f>IF(ISERROR(AG440/AG439),0,AG440/AG439)</f>
        <v>1</v>
      </c>
      <c r="AH441" s="1803"/>
      <c r="AI441" s="1803"/>
      <c r="AJ441" s="1803"/>
    </row>
    <row r="442" spans="1:55" ht="12.95" customHeight="1">
      <c r="D442" s="1732" t="s">
        <v>1034</v>
      </c>
      <c r="E442" s="1733"/>
      <c r="F442" s="1733"/>
      <c r="G442" s="1733"/>
      <c r="H442" s="1733"/>
      <c r="I442" s="1733"/>
      <c r="J442" s="1733"/>
      <c r="K442" s="1733"/>
      <c r="L442" s="1733"/>
      <c r="M442" s="1733"/>
      <c r="N442" s="1733"/>
      <c r="O442" s="1733"/>
      <c r="P442" s="1733"/>
      <c r="Q442" s="1733"/>
      <c r="R442" s="1733"/>
      <c r="S442" s="1733"/>
      <c r="T442" s="1733"/>
      <c r="U442" s="1733"/>
      <c r="V442" s="1733"/>
      <c r="W442" s="1733"/>
      <c r="X442" s="1733"/>
      <c r="Y442" s="1733"/>
      <c r="Z442" s="1733"/>
      <c r="AA442" s="1733"/>
      <c r="AB442" s="1733"/>
      <c r="AC442" s="1733"/>
      <c r="AD442" s="1733"/>
      <c r="AE442" s="1733"/>
      <c r="AF442" s="1734"/>
      <c r="AG442" s="1683">
        <v>40318</v>
      </c>
      <c r="AH442" s="1683"/>
      <c r="AI442" s="1683"/>
      <c r="AJ442" s="1683"/>
    </row>
    <row r="443" spans="1:55" ht="12.95" customHeight="1">
      <c r="D443" s="1732" t="s">
        <v>1036</v>
      </c>
      <c r="E443" s="1733"/>
      <c r="F443" s="1733"/>
      <c r="G443" s="1733"/>
      <c r="H443" s="1733"/>
      <c r="I443" s="1733"/>
      <c r="J443" s="1733"/>
      <c r="K443" s="1733"/>
      <c r="L443" s="1733"/>
      <c r="M443" s="1733"/>
      <c r="N443" s="1733"/>
      <c r="O443" s="1733"/>
      <c r="P443" s="1733"/>
      <c r="Q443" s="1733"/>
      <c r="R443" s="1733"/>
      <c r="S443" s="1733"/>
      <c r="T443" s="1733"/>
      <c r="U443" s="1733"/>
      <c r="V443" s="1733"/>
      <c r="W443" s="1733"/>
      <c r="X443" s="1733"/>
      <c r="Y443" s="1733"/>
      <c r="Z443" s="1733"/>
      <c r="AA443" s="1733"/>
      <c r="AB443" s="1733"/>
      <c r="AC443" s="1733"/>
      <c r="AD443" s="1733"/>
      <c r="AE443" s="1733"/>
      <c r="AF443" s="1734"/>
      <c r="AG443" s="1683">
        <v>40318</v>
      </c>
      <c r="AH443" s="1683"/>
      <c r="AI443" s="1683"/>
      <c r="AJ443" s="1683"/>
    </row>
    <row r="444" spans="1:55" ht="12.95" customHeight="1">
      <c r="D444" s="1732" t="s">
        <v>1037</v>
      </c>
      <c r="E444" s="1733"/>
      <c r="F444" s="1733"/>
      <c r="G444" s="1733"/>
      <c r="H444" s="1733"/>
      <c r="I444" s="1733"/>
      <c r="J444" s="1733"/>
      <c r="K444" s="1733"/>
      <c r="L444" s="1733"/>
      <c r="M444" s="1733"/>
      <c r="N444" s="1733"/>
      <c r="O444" s="1733"/>
      <c r="P444" s="1733"/>
      <c r="Q444" s="1733"/>
      <c r="R444" s="1733"/>
      <c r="S444" s="1733"/>
      <c r="T444" s="1733"/>
      <c r="U444" s="1733"/>
      <c r="V444" s="1733"/>
      <c r="W444" s="1733"/>
      <c r="X444" s="1733"/>
      <c r="Y444" s="1733"/>
      <c r="Z444" s="1733"/>
      <c r="AA444" s="1733"/>
      <c r="AB444" s="1733"/>
      <c r="AC444" s="1733"/>
      <c r="AD444" s="1733"/>
      <c r="AE444" s="1733"/>
      <c r="AF444" s="1734"/>
      <c r="AG444" s="1803">
        <f>IF(ISERROR(AG443/AG442),0,AG443/AG442)</f>
        <v>1</v>
      </c>
      <c r="AH444" s="1803"/>
      <c r="AI444" s="1803"/>
      <c r="AJ444" s="1803"/>
    </row>
    <row r="445" spans="1:55" ht="12.95" customHeight="1">
      <c r="D445" s="1732" t="s">
        <v>1038</v>
      </c>
      <c r="E445" s="1733"/>
      <c r="F445" s="1733"/>
      <c r="G445" s="1733"/>
      <c r="H445" s="1733"/>
      <c r="I445" s="1733"/>
      <c r="J445" s="1733"/>
      <c r="K445" s="1733"/>
      <c r="L445" s="1733"/>
      <c r="M445" s="1733"/>
      <c r="N445" s="1733"/>
      <c r="O445" s="1733"/>
      <c r="P445" s="1733"/>
      <c r="Q445" s="1733"/>
      <c r="R445" s="1733"/>
      <c r="S445" s="1733"/>
      <c r="T445" s="1733"/>
      <c r="U445" s="1733"/>
      <c r="V445" s="1733"/>
      <c r="W445" s="1733"/>
      <c r="X445" s="1733"/>
      <c r="Y445" s="1733"/>
      <c r="Z445" s="1733"/>
      <c r="AA445" s="1733"/>
      <c r="AB445" s="1733"/>
      <c r="AC445" s="1733"/>
      <c r="AD445" s="1733"/>
      <c r="AE445" s="1733"/>
      <c r="AF445" s="1734"/>
      <c r="AG445" s="1803">
        <f>MIN(IF(AG441&gt;AG444,AG444,AG441),1)</f>
        <v>1</v>
      </c>
      <c r="AH445" s="1803"/>
      <c r="AI445" s="1803"/>
      <c r="AJ445" s="1803"/>
    </row>
    <row r="446" spans="1:55" ht="12.95" customHeight="1">
      <c r="D446" s="1732" t="s">
        <v>2088</v>
      </c>
      <c r="E446" s="1617"/>
      <c r="F446" s="1617"/>
      <c r="G446" s="1617"/>
      <c r="H446" s="1617"/>
      <c r="I446" s="1617"/>
      <c r="J446" s="1617"/>
      <c r="K446" s="1617"/>
      <c r="L446" s="1617"/>
      <c r="M446" s="1617"/>
      <c r="N446" s="1617"/>
      <c r="O446" s="1617"/>
      <c r="P446" s="1617"/>
      <c r="Q446" s="1617"/>
      <c r="R446" s="1617"/>
      <c r="S446" s="1617"/>
      <c r="T446" s="1617"/>
      <c r="U446" s="1617"/>
      <c r="V446" s="1617"/>
      <c r="W446" s="1617"/>
      <c r="X446" s="1617"/>
      <c r="Y446" s="1617"/>
      <c r="Z446" s="1617"/>
      <c r="AA446" s="1617"/>
      <c r="AB446" s="1617"/>
      <c r="AC446" s="1617"/>
      <c r="AD446" s="1617"/>
      <c r="AE446" s="1617"/>
      <c r="AF446" s="1740"/>
      <c r="AG446" s="1683">
        <v>3390</v>
      </c>
      <c r="AH446" s="1683"/>
      <c r="AI446" s="1683"/>
      <c r="AJ446" s="1683"/>
      <c r="AZ446" s="34"/>
      <c r="BA446" s="34"/>
      <c r="BB446" s="34"/>
      <c r="BC446" s="34"/>
    </row>
    <row r="447" spans="1:55" ht="12.95" customHeight="1">
      <c r="D447" s="1616" t="s">
        <v>570</v>
      </c>
      <c r="E447" s="1617"/>
      <c r="F447" s="1617"/>
      <c r="G447" s="1617"/>
      <c r="H447" s="1617"/>
      <c r="I447" s="1617"/>
      <c r="J447" s="1617"/>
      <c r="K447" s="1617"/>
      <c r="L447" s="1617"/>
      <c r="M447" s="1617"/>
      <c r="N447" s="1617"/>
      <c r="O447" s="1617"/>
      <c r="P447" s="1617"/>
      <c r="Q447" s="1617"/>
      <c r="R447" s="1617"/>
      <c r="S447" s="1617"/>
      <c r="T447" s="1617"/>
      <c r="U447" s="1617"/>
      <c r="V447" s="1617"/>
      <c r="W447" s="1617"/>
      <c r="X447" s="1617"/>
      <c r="Y447" s="1617"/>
      <c r="Z447" s="1617"/>
      <c r="AA447" s="1617"/>
      <c r="AB447" s="1617"/>
      <c r="AC447" s="1617"/>
      <c r="AD447" s="1617"/>
      <c r="AE447" s="1617"/>
      <c r="AF447" s="1740"/>
      <c r="AG447" s="1683">
        <v>0</v>
      </c>
      <c r="AH447" s="1683"/>
      <c r="AI447" s="1683"/>
      <c r="AJ447" s="1683"/>
      <c r="AZ447" s="3"/>
      <c r="BA447" s="3"/>
      <c r="BB447" s="3"/>
      <c r="BC447" s="3"/>
    </row>
    <row r="448" spans="1:55" ht="12.95" customHeight="1">
      <c r="D448" s="1732" t="s">
        <v>1206</v>
      </c>
      <c r="E448" s="1617"/>
      <c r="F448" s="1617"/>
      <c r="G448" s="1617"/>
      <c r="H448" s="1617"/>
      <c r="I448" s="1617"/>
      <c r="J448" s="1617"/>
      <c r="K448" s="1617"/>
      <c r="L448" s="1617"/>
      <c r="M448" s="1617"/>
      <c r="N448" s="1617"/>
      <c r="O448" s="1617"/>
      <c r="P448" s="1617"/>
      <c r="Q448" s="1617"/>
      <c r="R448" s="1617"/>
      <c r="S448" s="1617"/>
      <c r="T448" s="1617"/>
      <c r="U448" s="1617"/>
      <c r="V448" s="1617"/>
      <c r="W448" s="1617"/>
      <c r="X448" s="1617"/>
      <c r="Y448" s="1617"/>
      <c r="Z448" s="1617"/>
      <c r="AA448" s="1617"/>
      <c r="AB448" s="1617"/>
      <c r="AC448" s="1617"/>
      <c r="AD448" s="1617"/>
      <c r="AE448" s="1617"/>
      <c r="AF448" s="1740"/>
      <c r="AG448" s="1683">
        <v>1200</v>
      </c>
      <c r="AH448" s="1683"/>
      <c r="AI448" s="1683"/>
      <c r="AJ448" s="1683"/>
      <c r="AZ448" s="3"/>
      <c r="BA448" s="3"/>
      <c r="BB448" s="3"/>
      <c r="BC448" s="3"/>
    </row>
    <row r="449" spans="1:55" ht="12.95" customHeight="1">
      <c r="D449" s="1732" t="s">
        <v>1039</v>
      </c>
      <c r="E449" s="1617"/>
      <c r="F449" s="1617"/>
      <c r="G449" s="1617"/>
      <c r="H449" s="1617"/>
      <c r="I449" s="1617"/>
      <c r="J449" s="1617"/>
      <c r="K449" s="1617"/>
      <c r="L449" s="1617"/>
      <c r="M449" s="1617"/>
      <c r="N449" s="1617"/>
      <c r="O449" s="1617"/>
      <c r="P449" s="1617"/>
      <c r="Q449" s="1617"/>
      <c r="R449" s="1617"/>
      <c r="S449" s="1617"/>
      <c r="T449" s="1617"/>
      <c r="U449" s="1617"/>
      <c r="V449" s="1617"/>
      <c r="W449" s="1617"/>
      <c r="X449" s="1617"/>
      <c r="Y449" s="1617"/>
      <c r="Z449" s="1617"/>
      <c r="AA449" s="1617"/>
      <c r="AB449" s="1617"/>
      <c r="AC449" s="1617"/>
      <c r="AD449" s="1617"/>
      <c r="AE449" s="1617"/>
      <c r="AF449" s="1740"/>
      <c r="AG449" s="1683">
        <v>0</v>
      </c>
      <c r="AH449" s="1683"/>
      <c r="AI449" s="1683"/>
      <c r="AJ449" s="1683"/>
      <c r="BB449" s="3"/>
      <c r="BC449" s="3"/>
    </row>
    <row r="450" spans="1:55" ht="12.95" customHeight="1">
      <c r="D450" s="1754" t="s">
        <v>1040</v>
      </c>
      <c r="E450" s="1755"/>
      <c r="F450" s="1755"/>
      <c r="G450" s="1755"/>
      <c r="H450" s="1755"/>
      <c r="I450" s="1755"/>
      <c r="J450" s="1755"/>
      <c r="K450" s="1755"/>
      <c r="L450" s="1755"/>
      <c r="M450" s="1755"/>
      <c r="N450" s="1755"/>
      <c r="O450" s="1755"/>
      <c r="P450" s="1755"/>
      <c r="Q450" s="1755"/>
      <c r="R450" s="1755"/>
      <c r="S450" s="1755"/>
      <c r="T450" s="1755"/>
      <c r="U450" s="1755"/>
      <c r="V450" s="1755"/>
      <c r="W450" s="1755"/>
      <c r="X450" s="1755"/>
      <c r="Y450" s="1755"/>
      <c r="Z450" s="1755"/>
      <c r="AA450" s="1755"/>
      <c r="AB450" s="1755"/>
      <c r="AC450" s="1755"/>
      <c r="AD450" s="1755"/>
      <c r="AE450" s="1755"/>
      <c r="AF450" s="1756"/>
      <c r="AG450" s="1819">
        <f>AG442+AG446+AG448+AG449</f>
        <v>44908</v>
      </c>
      <c r="AH450" s="1819"/>
      <c r="AI450" s="1819"/>
      <c r="AJ450" s="1819"/>
      <c r="AZ450" s="3"/>
      <c r="BA450" s="3"/>
      <c r="BB450" s="3"/>
      <c r="BC450" s="3"/>
    </row>
    <row r="451" spans="1:55" ht="12.95" customHeight="1">
      <c r="D451" s="1807" t="s">
        <v>1207</v>
      </c>
      <c r="E451" s="1807"/>
      <c r="F451" s="1807"/>
      <c r="G451" s="1807"/>
      <c r="H451" s="1807"/>
      <c r="I451" s="1807"/>
      <c r="J451" s="1807"/>
      <c r="K451" s="1807"/>
      <c r="L451" s="1807"/>
      <c r="M451" s="1807"/>
      <c r="N451" s="1807"/>
      <c r="O451" s="1807"/>
      <c r="P451" s="1807"/>
      <c r="Q451" s="1807"/>
      <c r="R451" s="1807"/>
      <c r="S451" s="1807"/>
      <c r="T451" s="1807"/>
      <c r="U451" s="1807"/>
      <c r="V451" s="1807"/>
      <c r="W451" s="1807"/>
      <c r="X451" s="1807"/>
      <c r="Y451" s="1807"/>
      <c r="Z451" s="1807"/>
      <c r="AA451" s="1807"/>
      <c r="AB451" s="1807"/>
      <c r="AC451" s="1807"/>
      <c r="AD451" s="1807"/>
      <c r="AE451" s="1807"/>
      <c r="AF451" s="1807"/>
      <c r="AG451" s="1807"/>
      <c r="AH451" s="1807"/>
      <c r="AI451" s="1807"/>
      <c r="AJ451" s="1807"/>
      <c r="AZ451" s="3"/>
      <c r="BA451" s="3"/>
      <c r="BB451" s="3"/>
      <c r="BC451" s="3"/>
    </row>
    <row r="452" spans="1:55" ht="12.95" customHeight="1">
      <c r="D452" s="1808"/>
      <c r="E452" s="1808"/>
      <c r="F452" s="1808"/>
      <c r="G452" s="1808"/>
      <c r="H452" s="1808"/>
      <c r="I452" s="1808"/>
      <c r="J452" s="1808"/>
      <c r="K452" s="1808"/>
      <c r="L452" s="1808"/>
      <c r="M452" s="1808"/>
      <c r="N452" s="1808"/>
      <c r="O452" s="1808"/>
      <c r="P452" s="1808"/>
      <c r="Q452" s="1808"/>
      <c r="R452" s="1808"/>
      <c r="S452" s="1808"/>
      <c r="T452" s="1808"/>
      <c r="U452" s="1808"/>
      <c r="V452" s="1808"/>
      <c r="W452" s="1808"/>
      <c r="X452" s="1808"/>
      <c r="Y452" s="1808"/>
      <c r="Z452" s="1808"/>
      <c r="AA452" s="1808"/>
      <c r="AB452" s="1808"/>
      <c r="AC452" s="1808"/>
      <c r="AD452" s="1808"/>
      <c r="AE452" s="1808"/>
      <c r="AF452" s="1808"/>
      <c r="AG452" s="1808"/>
      <c r="AH452" s="1808"/>
      <c r="AI452" s="1808"/>
      <c r="AJ452" s="180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05">
        <f>IF(AG437=0,"",'Sources and Uses Budget'!B105/Application!AG437)</f>
        <v>539445.06000000006</v>
      </c>
      <c r="AD454" s="1805"/>
      <c r="AE454" s="1805"/>
      <c r="AF454" s="1805"/>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05">
        <f>IF(AG437=0,"",'Sources and Uses Budget'!C105/Application!AG437)</f>
        <v>539445.06000000006</v>
      </c>
      <c r="AD455" s="1805"/>
      <c r="AE455" s="1805"/>
      <c r="AF455" s="1805"/>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05">
        <f>IF(AG437=0,"",('Sources and Uses Budget'!$S$107+'Sources and Uses Budget'!$T$107)/Application!AG437)</f>
        <v>450481</v>
      </c>
      <c r="AD456" s="1805"/>
      <c r="AE456" s="1805"/>
      <c r="AF456" s="1805"/>
      <c r="AG456" s="177"/>
      <c r="AH456" s="177"/>
      <c r="AI456" s="177"/>
      <c r="AJ456" s="183"/>
      <c r="AZ456" s="3"/>
      <c r="BA456" s="3"/>
      <c r="BB456" s="3"/>
      <c r="BC456" s="3"/>
    </row>
    <row r="457" spans="1:55" ht="12.95" customHeight="1">
      <c r="D457" s="177"/>
      <c r="E457" s="177"/>
      <c r="F457" s="1721" t="str">
        <f>IFERROR(IF(AC454&gt;650000,"Please provide a justification of cost per unit in Tab 12 for all projects with per unit costs of greater than $650,000.",""),"")</f>
        <v/>
      </c>
      <c r="G457" s="1721"/>
      <c r="H457" s="1721"/>
      <c r="I457" s="1721"/>
      <c r="J457" s="1721"/>
      <c r="K457" s="1721"/>
      <c r="L457" s="1721"/>
      <c r="M457" s="1721"/>
      <c r="N457" s="1721"/>
      <c r="O457" s="1721"/>
      <c r="P457" s="1721"/>
      <c r="Q457" s="1721"/>
      <c r="R457" s="1721"/>
      <c r="S457" s="1721"/>
      <c r="T457" s="1721"/>
      <c r="U457" s="1721"/>
      <c r="V457" s="1721"/>
      <c r="W457" s="1721"/>
      <c r="X457" s="1721"/>
      <c r="Y457" s="1721"/>
      <c r="Z457" s="1721"/>
      <c r="AA457" s="1721"/>
      <c r="AB457" s="1721"/>
      <c r="AC457" s="515"/>
      <c r="AD457" s="177"/>
      <c r="AE457" s="177"/>
      <c r="AF457" s="177"/>
      <c r="AG457" s="177"/>
      <c r="AH457" s="177"/>
      <c r="AI457" s="177"/>
      <c r="AJ457" s="183"/>
      <c r="AZ457" s="3"/>
      <c r="BA457" s="3"/>
      <c r="BB457" s="3"/>
      <c r="BC457" s="3"/>
    </row>
    <row r="458" spans="1:55" ht="12.95" customHeight="1">
      <c r="A458" s="2"/>
      <c r="D458" s="2"/>
      <c r="E458" s="177"/>
      <c r="F458" s="1721"/>
      <c r="G458" s="1721"/>
      <c r="H458" s="1721"/>
      <c r="I458" s="1721"/>
      <c r="J458" s="1721"/>
      <c r="K458" s="1721"/>
      <c r="L458" s="1721"/>
      <c r="M458" s="1721"/>
      <c r="N458" s="1721"/>
      <c r="O458" s="1721"/>
      <c r="P458" s="1721"/>
      <c r="Q458" s="1721"/>
      <c r="R458" s="1721"/>
      <c r="S458" s="1721"/>
      <c r="T458" s="1721"/>
      <c r="U458" s="1721"/>
      <c r="V458" s="1721"/>
      <c r="W458" s="1721"/>
      <c r="X458" s="1721"/>
      <c r="Y458" s="1721"/>
      <c r="Z458" s="1721"/>
      <c r="AA458" s="1721"/>
      <c r="AB458" s="1721"/>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49" t="s">
        <v>2100</v>
      </c>
      <c r="E465" s="1745"/>
      <c r="F465" s="1745"/>
      <c r="G465" s="1745"/>
      <c r="H465" s="1745"/>
      <c r="I465" s="1745"/>
      <c r="J465" s="1745"/>
      <c r="K465" s="1745"/>
      <c r="L465" s="1745"/>
      <c r="M465" s="1745"/>
      <c r="N465" s="1745"/>
      <c r="O465" s="1745"/>
      <c r="P465" s="1745"/>
      <c r="Q465" s="1745"/>
      <c r="R465" s="1745"/>
      <c r="S465" s="1745"/>
      <c r="T465" s="1745"/>
      <c r="U465" s="1745"/>
      <c r="V465" s="1746"/>
      <c r="W465" s="1741">
        <v>0</v>
      </c>
      <c r="X465" s="1742"/>
      <c r="Y465" s="174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4" t="s">
        <v>694</v>
      </c>
      <c r="E466" s="1745"/>
      <c r="F466" s="1745"/>
      <c r="G466" s="1745"/>
      <c r="H466" s="1745"/>
      <c r="I466" s="1745"/>
      <c r="J466" s="1745"/>
      <c r="K466" s="1745"/>
      <c r="L466" s="1745"/>
      <c r="M466" s="1745"/>
      <c r="N466" s="1745"/>
      <c r="O466" s="1745"/>
      <c r="P466" s="1745"/>
      <c r="Q466" s="1745"/>
      <c r="R466" s="1745"/>
      <c r="S466" s="1745"/>
      <c r="T466" s="1745"/>
      <c r="U466" s="1745"/>
      <c r="V466" s="1746"/>
      <c r="W466" s="1741">
        <v>0</v>
      </c>
      <c r="X466" s="1742"/>
      <c r="Y466" s="174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4" t="s">
        <v>695</v>
      </c>
      <c r="E467" s="1745"/>
      <c r="F467" s="1745"/>
      <c r="G467" s="1745"/>
      <c r="H467" s="1745"/>
      <c r="I467" s="1745"/>
      <c r="J467" s="1745"/>
      <c r="K467" s="1745"/>
      <c r="L467" s="1745"/>
      <c r="M467" s="1745"/>
      <c r="N467" s="1745"/>
      <c r="O467" s="1745"/>
      <c r="P467" s="1745"/>
      <c r="Q467" s="1745"/>
      <c r="R467" s="1745"/>
      <c r="S467" s="1745"/>
      <c r="T467" s="1745"/>
      <c r="U467" s="1745"/>
      <c r="V467" s="1746"/>
      <c r="W467" s="1741">
        <v>0</v>
      </c>
      <c r="X467" s="1742"/>
      <c r="Y467" s="174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4" t="s">
        <v>696</v>
      </c>
      <c r="E468" s="1745"/>
      <c r="F468" s="1745"/>
      <c r="G468" s="1745"/>
      <c r="H468" s="1745"/>
      <c r="I468" s="1745"/>
      <c r="J468" s="1745"/>
      <c r="K468" s="1745"/>
      <c r="L468" s="1745"/>
      <c r="M468" s="1745"/>
      <c r="N468" s="1745"/>
      <c r="O468" s="1745"/>
      <c r="P468" s="1745"/>
      <c r="Q468" s="1745"/>
      <c r="R468" s="1745"/>
      <c r="S468" s="1745"/>
      <c r="T468" s="1745"/>
      <c r="U468" s="1745"/>
      <c r="V468" s="1746"/>
      <c r="W468" s="1741">
        <v>0</v>
      </c>
      <c r="X468" s="1742"/>
      <c r="Y468" s="174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4" t="s">
        <v>882</v>
      </c>
      <c r="E469" s="1745"/>
      <c r="F469" s="1745"/>
      <c r="G469" s="1745"/>
      <c r="H469" s="1745"/>
      <c r="I469" s="1745"/>
      <c r="J469" s="1745"/>
      <c r="K469" s="1745"/>
      <c r="L469" s="1745"/>
      <c r="M469" s="1745"/>
      <c r="N469" s="1745"/>
      <c r="O469" s="1745"/>
      <c r="P469" s="1745"/>
      <c r="Q469" s="1745"/>
      <c r="R469" s="1745"/>
      <c r="S469" s="1745"/>
      <c r="T469" s="1745"/>
      <c r="U469" s="1745"/>
      <c r="V469" s="1746"/>
      <c r="W469" s="1741">
        <v>0</v>
      </c>
      <c r="X469" s="1742"/>
      <c r="Y469" s="1743"/>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44" t="s">
        <v>697</v>
      </c>
      <c r="E470" s="1745"/>
      <c r="F470" s="1745"/>
      <c r="G470" s="1745"/>
      <c r="H470" s="1745"/>
      <c r="I470" s="1745"/>
      <c r="J470" s="1745"/>
      <c r="K470" s="1745"/>
      <c r="L470" s="1745"/>
      <c r="M470" s="1745"/>
      <c r="N470" s="1745"/>
      <c r="O470" s="1745"/>
      <c r="P470" s="1745"/>
      <c r="Q470" s="1745"/>
      <c r="R470" s="1745"/>
      <c r="S470" s="1745"/>
      <c r="T470" s="1745"/>
      <c r="U470" s="1745"/>
      <c r="V470" s="1746"/>
      <c r="W470" s="1741">
        <v>0</v>
      </c>
      <c r="X470" s="1742"/>
      <c r="Y470" s="174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44" t="s">
        <v>1013</v>
      </c>
      <c r="E471" s="1745"/>
      <c r="F471" s="1745"/>
      <c r="G471" s="1745"/>
      <c r="H471" s="1745"/>
      <c r="I471" s="1745"/>
      <c r="J471" s="1745"/>
      <c r="K471" s="1745"/>
      <c r="L471" s="1745"/>
      <c r="M471" s="1745"/>
      <c r="N471" s="1745"/>
      <c r="O471" s="1745"/>
      <c r="P471" s="1745"/>
      <c r="Q471" s="1745"/>
      <c r="R471" s="1745"/>
      <c r="S471" s="1745"/>
      <c r="T471" s="1745"/>
      <c r="U471" s="1745"/>
      <c r="V471" s="1746"/>
      <c r="W471" s="1741">
        <v>0</v>
      </c>
      <c r="X471" s="1742"/>
      <c r="Y471" s="174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49" t="s">
        <v>2191</v>
      </c>
      <c r="E472" s="1846"/>
      <c r="F472" s="1846"/>
      <c r="G472" s="1846"/>
      <c r="H472" s="1846"/>
      <c r="I472" s="1846"/>
      <c r="J472" s="1846"/>
      <c r="K472" s="1846"/>
      <c r="L472" s="1846"/>
      <c r="M472" s="1846"/>
      <c r="N472" s="1846"/>
      <c r="O472" s="1846"/>
      <c r="P472" s="1846"/>
      <c r="Q472" s="1846"/>
      <c r="R472" s="1846"/>
      <c r="S472" s="1846"/>
      <c r="T472" s="1846"/>
      <c r="U472" s="1846"/>
      <c r="V472" s="1847"/>
      <c r="W472" s="1741">
        <v>0</v>
      </c>
      <c r="X472" s="1742"/>
      <c r="Y472" s="174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49" t="s">
        <v>1655</v>
      </c>
      <c r="E473" s="1745"/>
      <c r="F473" s="1745"/>
      <c r="G473" s="1745"/>
      <c r="H473" s="1745"/>
      <c r="I473" s="1745"/>
      <c r="J473" s="1745"/>
      <c r="K473" s="1745"/>
      <c r="L473" s="1745"/>
      <c r="M473" s="1745"/>
      <c r="N473" s="1745"/>
      <c r="O473" s="1745"/>
      <c r="P473" s="1745"/>
      <c r="Q473" s="1745"/>
      <c r="R473" s="1745"/>
      <c r="S473" s="1745"/>
      <c r="T473" s="1745"/>
      <c r="U473" s="1745"/>
      <c r="V473" s="1746"/>
      <c r="W473" s="1741">
        <v>0</v>
      </c>
      <c r="X473" s="1742"/>
      <c r="Y473" s="174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87"/>
      <c r="H474" s="1688"/>
      <c r="I474" s="1688"/>
      <c r="J474" s="1688"/>
      <c r="K474" s="1688"/>
      <c r="L474" s="1688"/>
      <c r="M474" s="1688"/>
      <c r="N474" s="1688"/>
      <c r="O474" s="1688"/>
      <c r="P474" s="1688"/>
      <c r="Q474" s="1688"/>
      <c r="R474" s="1688"/>
      <c r="S474" s="1688"/>
      <c r="T474" s="1688"/>
      <c r="U474" s="1688"/>
      <c r="V474" s="1689"/>
      <c r="W474" s="1741">
        <v>0</v>
      </c>
      <c r="X474" s="1742"/>
      <c r="Y474" s="174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51" t="s">
        <v>393</v>
      </c>
      <c r="R485" s="1752"/>
      <c r="S485" s="1752"/>
      <c r="T485" s="1752"/>
      <c r="U485" s="1752"/>
      <c r="V485" s="1752"/>
      <c r="W485" s="1752"/>
      <c r="X485" s="1752"/>
      <c r="Y485" s="1752"/>
      <c r="Z485" s="1752"/>
      <c r="AA485" s="1752"/>
      <c r="AB485" s="1752"/>
      <c r="AC485" s="1752"/>
      <c r="AD485" s="1752"/>
      <c r="AE485" s="1752"/>
      <c r="AF485" s="1752"/>
      <c r="AG485" s="1752"/>
      <c r="AH485" s="1752"/>
      <c r="AI485" s="1752"/>
      <c r="AJ485" s="1752"/>
      <c r="AK485" s="1753"/>
      <c r="AZ485" s="3"/>
      <c r="BB485" s="3"/>
      <c r="BC485" s="3"/>
    </row>
    <row r="486" spans="1:55" ht="12.95" customHeight="1">
      <c r="B486" s="45" t="s">
        <v>394</v>
      </c>
      <c r="C486" s="5"/>
      <c r="D486" s="5"/>
      <c r="E486" s="5"/>
      <c r="F486" s="5"/>
      <c r="G486" s="5"/>
      <c r="H486" s="5"/>
      <c r="I486" s="5"/>
      <c r="J486" s="5"/>
      <c r="K486" s="5"/>
      <c r="L486" s="5"/>
      <c r="M486" s="5"/>
      <c r="N486" s="5"/>
      <c r="O486" s="5"/>
      <c r="P486" s="5"/>
      <c r="Q486" s="1574" t="s">
        <v>2692</v>
      </c>
      <c r="R486" s="1466"/>
      <c r="S486" s="1466"/>
      <c r="T486" s="1466"/>
      <c r="U486" s="1466"/>
      <c r="V486" s="1466"/>
      <c r="W486" s="1466"/>
      <c r="X486" s="1466"/>
      <c r="Y486" s="1466"/>
      <c r="Z486" s="1466"/>
      <c r="AA486" s="1466"/>
      <c r="AB486" s="1466"/>
      <c r="AC486" s="1466"/>
      <c r="AD486" s="1466"/>
      <c r="AE486" s="1466"/>
      <c r="AF486" s="1466"/>
      <c r="AG486" s="1466"/>
      <c r="AH486" s="1466"/>
      <c r="AI486" s="1466"/>
      <c r="AJ486" s="1466"/>
      <c r="AK486" s="1575"/>
      <c r="AZ486" s="3"/>
      <c r="BB486" s="3"/>
      <c r="BC486" s="3"/>
    </row>
    <row r="487" spans="1:55" ht="12.95" customHeight="1">
      <c r="B487" s="45" t="s">
        <v>395</v>
      </c>
      <c r="C487" s="5"/>
      <c r="D487" s="5"/>
      <c r="E487" s="5"/>
      <c r="F487" s="5"/>
      <c r="G487" s="5"/>
      <c r="H487" s="5"/>
      <c r="I487" s="5"/>
      <c r="J487" s="5"/>
      <c r="K487" s="5"/>
      <c r="L487" s="5"/>
      <c r="M487" s="5"/>
      <c r="N487" s="5"/>
      <c r="O487" s="5"/>
      <c r="P487" s="5"/>
      <c r="Q487" s="1574" t="s">
        <v>2693</v>
      </c>
      <c r="R487" s="1466"/>
      <c r="S487" s="1466"/>
      <c r="T487" s="1466"/>
      <c r="U487" s="1466"/>
      <c r="V487" s="1466"/>
      <c r="W487" s="1466"/>
      <c r="X487" s="1466"/>
      <c r="Y487" s="1466"/>
      <c r="Z487" s="1466"/>
      <c r="AA487" s="1466"/>
      <c r="AB487" s="1466"/>
      <c r="AC487" s="1466"/>
      <c r="AD487" s="1466"/>
      <c r="AE487" s="1466"/>
      <c r="AF487" s="1466"/>
      <c r="AG487" s="1466"/>
      <c r="AH487" s="1466"/>
      <c r="AI487" s="1466"/>
      <c r="AJ487" s="1466"/>
      <c r="AK487" s="1575"/>
      <c r="AZ487" s="3"/>
      <c r="BB487" s="3"/>
      <c r="BC487" s="3"/>
    </row>
    <row r="488" spans="1:55" ht="12.95" customHeight="1">
      <c r="B488" s="45" t="s">
        <v>396</v>
      </c>
      <c r="C488" s="5"/>
      <c r="D488" s="5"/>
      <c r="E488" s="5"/>
      <c r="F488" s="5"/>
      <c r="G488" s="5"/>
      <c r="H488" s="5"/>
      <c r="I488" s="5"/>
      <c r="J488" s="5"/>
      <c r="K488" s="5"/>
      <c r="L488" s="5"/>
      <c r="M488" s="5"/>
      <c r="N488" s="5"/>
      <c r="O488" s="5"/>
      <c r="P488" s="5"/>
      <c r="Q488" s="1574" t="s">
        <v>2694</v>
      </c>
      <c r="R488" s="1466"/>
      <c r="S488" s="1466"/>
      <c r="T488" s="1466"/>
      <c r="U488" s="1466"/>
      <c r="V488" s="1466"/>
      <c r="W488" s="1466"/>
      <c r="X488" s="1466"/>
      <c r="Y488" s="1466"/>
      <c r="Z488" s="1466"/>
      <c r="AA488" s="1466"/>
      <c r="AB488" s="1466"/>
      <c r="AC488" s="1466"/>
      <c r="AD488" s="1466"/>
      <c r="AE488" s="1466"/>
      <c r="AF488" s="1466"/>
      <c r="AG488" s="1466"/>
      <c r="AH488" s="1466"/>
      <c r="AI488" s="1466"/>
      <c r="AJ488" s="1466"/>
      <c r="AK488" s="1575"/>
      <c r="AZ488" s="3"/>
      <c r="BA488" s="3"/>
      <c r="BB488" s="3"/>
      <c r="BC488" s="3"/>
    </row>
    <row r="489" spans="1:55" ht="12.95" customHeight="1">
      <c r="B489" s="1826" t="s">
        <v>397</v>
      </c>
      <c r="C489" s="1827"/>
      <c r="D489" s="1827"/>
      <c r="E489" s="1827"/>
      <c r="F489" s="1827"/>
      <c r="G489" s="1827"/>
      <c r="H489" s="1827"/>
      <c r="I489" s="1827"/>
      <c r="J489" s="1827"/>
      <c r="K489" s="1827"/>
      <c r="L489" s="1827"/>
      <c r="M489" s="1827"/>
      <c r="N489" s="1827"/>
      <c r="O489" s="1827"/>
      <c r="P489" s="1828"/>
      <c r="Q489" s="1832" t="s">
        <v>670</v>
      </c>
      <c r="R489" s="1833"/>
      <c r="S489" s="1838" t="s">
        <v>166</v>
      </c>
      <c r="T489" s="1839"/>
      <c r="U489" s="1839"/>
      <c r="V489" s="1839"/>
      <c r="W489" s="1839"/>
      <c r="X489" s="1839"/>
      <c r="Y489" s="1839"/>
      <c r="Z489" s="1839"/>
      <c r="AA489" s="1839"/>
      <c r="AB489" s="1839"/>
      <c r="AC489" s="1839"/>
      <c r="AD489" s="1839"/>
      <c r="AE489" s="1839"/>
      <c r="AF489" s="1839"/>
      <c r="AG489" s="1839"/>
      <c r="AH489" s="1839"/>
      <c r="AI489" s="1839"/>
      <c r="AJ489" s="1839"/>
      <c r="AK489" s="1840"/>
      <c r="AZ489" s="3"/>
      <c r="BA489" s="3"/>
      <c r="BB489" s="3"/>
      <c r="BC489" s="3"/>
    </row>
    <row r="490" spans="1:55" ht="12.95" customHeight="1">
      <c r="B490" s="1829"/>
      <c r="C490" s="1830"/>
      <c r="D490" s="1830"/>
      <c r="E490" s="1830"/>
      <c r="F490" s="1830"/>
      <c r="G490" s="1830"/>
      <c r="H490" s="1830"/>
      <c r="I490" s="1830"/>
      <c r="J490" s="1830"/>
      <c r="K490" s="1830"/>
      <c r="L490" s="1830"/>
      <c r="M490" s="1830"/>
      <c r="N490" s="1830"/>
      <c r="O490" s="1830"/>
      <c r="P490" s="1831"/>
      <c r="Q490" s="1834"/>
      <c r="R490" s="1835"/>
      <c r="S490" s="1841"/>
      <c r="T490" s="1784"/>
      <c r="U490" s="1784"/>
      <c r="V490" s="1784"/>
      <c r="W490" s="1784"/>
      <c r="X490" s="1784"/>
      <c r="Y490" s="1784"/>
      <c r="Z490" s="1784"/>
      <c r="AA490" s="1784"/>
      <c r="AB490" s="1784"/>
      <c r="AC490" s="1784"/>
      <c r="AD490" s="1784"/>
      <c r="AE490" s="1784"/>
      <c r="AF490" s="1784"/>
      <c r="AG490" s="1784"/>
      <c r="AH490" s="1784"/>
      <c r="AI490" s="1784"/>
      <c r="AJ490" s="1784"/>
      <c r="AK490" s="1842"/>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3"/>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4">
        <v>0</v>
      </c>
      <c r="R492" s="1466"/>
      <c r="S492" s="1466"/>
      <c r="T492" s="1466"/>
      <c r="U492" s="1466"/>
      <c r="V492" s="1466"/>
      <c r="W492" s="1466"/>
      <c r="X492" s="1466"/>
      <c r="Y492" s="1466"/>
      <c r="Z492" s="1466"/>
      <c r="AA492" s="1466"/>
      <c r="AB492" s="1466"/>
      <c r="AC492" s="1466"/>
      <c r="AD492" s="1466"/>
      <c r="AE492" s="1466"/>
      <c r="AF492" s="1466"/>
      <c r="AG492" s="1466"/>
      <c r="AH492" s="1466"/>
      <c r="AI492" s="1466"/>
      <c r="AJ492" s="1466"/>
      <c r="AK492" s="1575"/>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4">
        <v>0</v>
      </c>
      <c r="R493" s="1466"/>
      <c r="S493" s="1466"/>
      <c r="T493" s="1466"/>
      <c r="U493" s="1466"/>
      <c r="V493" s="1466"/>
      <c r="W493" s="1466"/>
      <c r="X493" s="1466"/>
      <c r="Y493" s="1466"/>
      <c r="Z493" s="1466"/>
      <c r="AA493" s="1466"/>
      <c r="AB493" s="1466"/>
      <c r="AC493" s="1466"/>
      <c r="AD493" s="1466"/>
      <c r="AE493" s="1466"/>
      <c r="AF493" s="1466"/>
      <c r="AG493" s="1466"/>
      <c r="AH493" s="1466"/>
      <c r="AI493" s="1466"/>
      <c r="AJ493" s="1466"/>
      <c r="AK493" s="1575"/>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4" t="s">
        <v>2695</v>
      </c>
      <c r="R494" s="1466"/>
      <c r="S494" s="1466"/>
      <c r="T494" s="1466"/>
      <c r="U494" s="1466"/>
      <c r="V494" s="1466"/>
      <c r="W494" s="1466"/>
      <c r="X494" s="1466"/>
      <c r="Y494" s="1466"/>
      <c r="Z494" s="1466"/>
      <c r="AA494" s="1466"/>
      <c r="AB494" s="1466"/>
      <c r="AC494" s="1466"/>
      <c r="AD494" s="1466"/>
      <c r="AE494" s="1466"/>
      <c r="AF494" s="1466"/>
      <c r="AG494" s="1466"/>
      <c r="AH494" s="1466"/>
      <c r="AI494" s="1466"/>
      <c r="AJ494" s="1466"/>
      <c r="AK494" s="1575"/>
      <c r="AZ494" s="3"/>
      <c r="BA494" s="3"/>
      <c r="BB494" s="3"/>
      <c r="BC494" s="3"/>
    </row>
    <row r="495" spans="1:55" ht="12.95" customHeight="1">
      <c r="B495" s="121" t="s">
        <v>1670</v>
      </c>
      <c r="C495" s="5"/>
      <c r="D495" s="5"/>
      <c r="E495" s="5"/>
      <c r="F495" s="5"/>
      <c r="G495" s="5"/>
      <c r="H495" s="5"/>
      <c r="I495" s="5"/>
      <c r="J495" s="5"/>
      <c r="K495" s="5"/>
      <c r="L495" s="5"/>
      <c r="M495" s="1453"/>
      <c r="N495" s="1454"/>
      <c r="O495" s="1454"/>
      <c r="P495" s="1455"/>
      <c r="Q495" s="121" t="s">
        <v>1671</v>
      </c>
      <c r="R495" s="5"/>
      <c r="S495" s="5"/>
      <c r="T495" s="5"/>
      <c r="U495" s="5"/>
      <c r="V495" s="5"/>
      <c r="W495" s="5"/>
      <c r="X495" s="5"/>
      <c r="Y495" s="5"/>
      <c r="Z495" s="5"/>
      <c r="AA495" s="5"/>
      <c r="AB495" s="5"/>
      <c r="AC495" s="5"/>
      <c r="AD495" s="5"/>
      <c r="AE495" s="5"/>
      <c r="AF495" s="5"/>
      <c r="AG495" s="5"/>
      <c r="AH495" s="1453">
        <v>129</v>
      </c>
      <c r="AI495" s="1454"/>
      <c r="AJ495" s="1454"/>
      <c r="AK495" s="1455"/>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51" t="s">
        <v>401</v>
      </c>
      <c r="AD499" s="1752"/>
      <c r="AE499" s="1752"/>
      <c r="AF499" s="1752"/>
      <c r="AG499" s="1752"/>
      <c r="AH499" s="1752"/>
      <c r="AI499" s="1752"/>
      <c r="AJ499" s="1752"/>
      <c r="AK499" s="1753"/>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51" t="s">
        <v>402</v>
      </c>
      <c r="AD500" s="1752"/>
      <c r="AE500" s="1752"/>
      <c r="AF500" s="1752"/>
      <c r="AG500" s="50" t="s">
        <v>403</v>
      </c>
      <c r="AH500" s="1752" t="s">
        <v>404</v>
      </c>
      <c r="AI500" s="1752"/>
      <c r="AJ500" s="1752"/>
      <c r="AK500" s="1753"/>
      <c r="AZ500" s="3"/>
      <c r="BA500" s="3"/>
      <c r="BB500" s="3"/>
      <c r="BC500" s="3"/>
      <c r="BD500" s="3"/>
      <c r="BE500" s="3"/>
      <c r="BF500" s="3"/>
      <c r="BG500" s="3"/>
      <c r="BH500" s="3"/>
      <c r="BI500" s="3"/>
      <c r="BJ500" s="3"/>
      <c r="BK500" s="3"/>
      <c r="BL500" s="3"/>
      <c r="BM500" s="3"/>
      <c r="BN500" s="3"/>
    </row>
    <row r="501" spans="1:66" ht="12.95" customHeight="1">
      <c r="B501" s="1666"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738" t="s">
        <v>592</v>
      </c>
      <c r="AD501" s="1739"/>
      <c r="AE501" s="1739"/>
      <c r="AF501" s="1739"/>
      <c r="AG501" s="13" t="s">
        <v>403</v>
      </c>
      <c r="AH501" s="1406">
        <v>0</v>
      </c>
      <c r="AI501" s="1406"/>
      <c r="AJ501" s="1406"/>
      <c r="AK501" s="1407"/>
      <c r="AZ501" s="3"/>
      <c r="BA501" s="3"/>
      <c r="BB501" s="3"/>
      <c r="BC501" s="3"/>
      <c r="BD501" s="3"/>
      <c r="BE501" s="3"/>
      <c r="BF501" s="3"/>
      <c r="BG501" s="3"/>
      <c r="BH501" s="3"/>
      <c r="BI501" s="3"/>
      <c r="BJ501" s="3"/>
      <c r="BK501" s="3"/>
      <c r="BL501" s="3"/>
      <c r="BM501" s="3"/>
      <c r="BN501" s="3"/>
    </row>
    <row r="502" spans="1:66" ht="12.95" customHeight="1">
      <c r="B502" s="1667"/>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738">
        <v>2</v>
      </c>
      <c r="AD502" s="1739"/>
      <c r="AE502" s="1739"/>
      <c r="AF502" s="1739"/>
      <c r="AG502" s="38" t="s">
        <v>403</v>
      </c>
      <c r="AH502" s="1406">
        <v>2021</v>
      </c>
      <c r="AI502" s="1406"/>
      <c r="AJ502" s="1406"/>
      <c r="AK502" s="1407"/>
      <c r="AZ502" s="3"/>
      <c r="BA502" s="3"/>
      <c r="BB502" s="3"/>
      <c r="BC502" s="3"/>
      <c r="BD502" s="3"/>
      <c r="BE502" s="3"/>
      <c r="BF502" s="3"/>
      <c r="BG502" s="3"/>
      <c r="BH502" s="3"/>
      <c r="BI502" s="3"/>
      <c r="BJ502" s="3"/>
      <c r="BK502" s="3"/>
      <c r="BL502" s="3"/>
      <c r="BM502" s="3"/>
      <c r="BN502" s="3"/>
    </row>
    <row r="503" spans="1:66" ht="12.95" customHeight="1">
      <c r="B503" s="1666"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738" t="s">
        <v>592</v>
      </c>
      <c r="AD503" s="1739"/>
      <c r="AE503" s="1739"/>
      <c r="AF503" s="1739"/>
      <c r="AG503" s="13" t="s">
        <v>403</v>
      </c>
      <c r="AH503" s="1406"/>
      <c r="AI503" s="1406"/>
      <c r="AJ503" s="1406"/>
      <c r="AK503" s="1407"/>
      <c r="AZ503" s="3"/>
      <c r="BA503" s="3"/>
      <c r="BB503" s="3"/>
      <c r="BC503" s="3"/>
      <c r="BD503" s="3"/>
      <c r="BE503" s="3"/>
      <c r="BF503" s="3"/>
      <c r="BG503" s="3"/>
      <c r="BH503" s="3"/>
      <c r="BI503" s="3"/>
      <c r="BJ503" s="3"/>
      <c r="BK503" s="3"/>
      <c r="BL503" s="3"/>
      <c r="BM503" s="3"/>
      <c r="BN503" s="3"/>
    </row>
    <row r="504" spans="1:66" ht="12.95" customHeight="1">
      <c r="B504" s="1667"/>
      <c r="C504" s="1434"/>
      <c r="D504" s="1434"/>
      <c r="E504" s="1434"/>
      <c r="F504" s="1434"/>
      <c r="G504" s="1434"/>
      <c r="H504" s="1435"/>
      <c r="I504" t="s">
        <v>410</v>
      </c>
      <c r="AC504" s="1738" t="s">
        <v>592</v>
      </c>
      <c r="AD504" s="1739"/>
      <c r="AE504" s="1739"/>
      <c r="AF504" s="1739"/>
      <c r="AG504" s="13" t="s">
        <v>403</v>
      </c>
      <c r="AH504" s="1406"/>
      <c r="AI504" s="1406"/>
      <c r="AJ504" s="1406"/>
      <c r="AK504" s="1407"/>
      <c r="AZ504" s="3"/>
      <c r="BA504" s="3"/>
      <c r="BB504" s="3"/>
      <c r="BC504" s="3"/>
      <c r="BD504" s="3"/>
      <c r="BE504" s="3"/>
      <c r="BF504" s="3"/>
      <c r="BG504" s="3"/>
      <c r="BH504" s="3"/>
      <c r="BI504" s="3"/>
      <c r="BJ504" s="3"/>
      <c r="BK504" s="3"/>
      <c r="BL504" s="3"/>
      <c r="BM504" s="3"/>
      <c r="BN504" s="3"/>
    </row>
    <row r="505" spans="1:66" ht="12.95" customHeight="1">
      <c r="B505" s="1667"/>
      <c r="C505" s="1434"/>
      <c r="D505" s="1434"/>
      <c r="E505" s="1434"/>
      <c r="F505" s="1434"/>
      <c r="G505" s="1434"/>
      <c r="H505" s="1435"/>
      <c r="I505" t="s">
        <v>411</v>
      </c>
      <c r="AC505" s="1738" t="s">
        <v>592</v>
      </c>
      <c r="AD505" s="1739"/>
      <c r="AE505" s="1739"/>
      <c r="AF505" s="1739"/>
      <c r="AG505" s="13" t="s">
        <v>403</v>
      </c>
      <c r="AH505" s="1406"/>
      <c r="AI505" s="1406"/>
      <c r="AJ505" s="1406"/>
      <c r="AK505" s="1407"/>
      <c r="AZ505" s="3"/>
      <c r="BA505" s="3"/>
      <c r="BB505" s="3"/>
      <c r="BC505" s="3"/>
      <c r="BD505" s="3"/>
      <c r="BE505" s="3"/>
      <c r="BF505" s="3"/>
      <c r="BG505" s="3"/>
      <c r="BH505" s="3"/>
      <c r="BI505" s="3"/>
      <c r="BJ505" s="3"/>
      <c r="BK505" s="3"/>
      <c r="BL505" s="3"/>
      <c r="BM505" s="3"/>
      <c r="BN505" s="3"/>
    </row>
    <row r="506" spans="1:66" ht="12.95" customHeight="1">
      <c r="B506" s="1667"/>
      <c r="C506" s="1434"/>
      <c r="D506" s="1434"/>
      <c r="E506" s="1434"/>
      <c r="F506" s="1434"/>
      <c r="G506" s="1434"/>
      <c r="H506" s="1435"/>
      <c r="I506" t="s">
        <v>412</v>
      </c>
      <c r="AC506" s="1738">
        <v>5</v>
      </c>
      <c r="AD506" s="1739"/>
      <c r="AE506" s="1739"/>
      <c r="AF506" s="1739"/>
      <c r="AG506" s="13" t="s">
        <v>403</v>
      </c>
      <c r="AH506" s="1406">
        <v>2026</v>
      </c>
      <c r="AI506" s="1406"/>
      <c r="AJ506" s="1406"/>
      <c r="AK506" s="1407"/>
      <c r="AZ506" s="3"/>
      <c r="BA506" s="3"/>
      <c r="BB506" s="3"/>
      <c r="BC506" s="3"/>
      <c r="BD506" s="3"/>
      <c r="BE506" s="3"/>
      <c r="BF506" s="3"/>
      <c r="BG506" s="3"/>
      <c r="BH506" s="3"/>
      <c r="BI506" s="3"/>
      <c r="BJ506" s="3"/>
      <c r="BK506" s="3"/>
      <c r="BL506" s="3"/>
      <c r="BM506" s="3"/>
      <c r="BN506" s="3"/>
    </row>
    <row r="507" spans="1:66" ht="12.95" customHeight="1">
      <c r="B507" s="1667"/>
      <c r="C507" s="1434"/>
      <c r="D507" s="1434"/>
      <c r="E507" s="1434"/>
      <c r="F507" s="1434"/>
      <c r="G507" s="1434"/>
      <c r="H507" s="1435"/>
      <c r="I507" s="3" t="s">
        <v>413</v>
      </c>
      <c r="AC507" s="1352">
        <v>5</v>
      </c>
      <c r="AD507" s="1353"/>
      <c r="AE507" s="1353"/>
      <c r="AF507" s="1353"/>
      <c r="AG507" s="13" t="s">
        <v>403</v>
      </c>
      <c r="AH507" s="1406">
        <v>2026</v>
      </c>
      <c r="AI507" s="1406"/>
      <c r="AJ507" s="1406"/>
      <c r="AK507" s="1407"/>
      <c r="AZ507" s="3"/>
      <c r="BA507" s="3"/>
      <c r="BB507" s="3"/>
      <c r="BC507" s="3"/>
      <c r="BD507" s="3"/>
      <c r="BE507" s="3"/>
      <c r="BF507" s="3"/>
      <c r="BG507" s="3"/>
      <c r="BH507" s="3"/>
      <c r="BI507" s="3"/>
      <c r="BJ507" s="3"/>
      <c r="BK507" s="3"/>
      <c r="BL507" s="3"/>
      <c r="BM507" s="3"/>
      <c r="BN507" s="3"/>
    </row>
    <row r="508" spans="1:66" ht="12.95" customHeight="1">
      <c r="B508" s="1667"/>
      <c r="C508" s="1434"/>
      <c r="D508" s="1434"/>
      <c r="E508" s="1434"/>
      <c r="F508" s="1434"/>
      <c r="G508" s="1434"/>
      <c r="H508" s="1435"/>
      <c r="I508" s="896" t="s">
        <v>170</v>
      </c>
      <c r="J508" s="48"/>
      <c r="K508" s="48"/>
      <c r="L508" s="1747" t="s">
        <v>334</v>
      </c>
      <c r="M508" s="1748"/>
      <c r="N508" s="1748"/>
      <c r="O508" s="1748"/>
      <c r="P508" s="1748"/>
      <c r="Q508" s="1748"/>
      <c r="R508" s="1748"/>
      <c r="S508" s="1748"/>
      <c r="T508" s="1748"/>
      <c r="U508" s="1748"/>
      <c r="V508" s="1748"/>
      <c r="W508" s="1748"/>
      <c r="X508" s="1748"/>
      <c r="Y508" s="1748"/>
      <c r="Z508" s="1748"/>
      <c r="AA508" s="1748"/>
      <c r="AB508" s="1837"/>
      <c r="AC508" s="1738" t="s">
        <v>592</v>
      </c>
      <c r="AD508" s="1739"/>
      <c r="AE508" s="1739"/>
      <c r="AF508" s="1739"/>
      <c r="AG508" s="38" t="s">
        <v>403</v>
      </c>
      <c r="AH508" s="1406"/>
      <c r="AI508" s="1406"/>
      <c r="AJ508" s="1406"/>
      <c r="AK508" s="1407"/>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796" t="s">
        <v>670</v>
      </c>
      <c r="AD509" s="1796"/>
      <c r="AE509" s="1796"/>
      <c r="AF509" s="1796"/>
      <c r="AG509" s="13"/>
      <c r="AH509" s="1337"/>
      <c r="AI509" s="1337"/>
      <c r="AJ509" s="1337"/>
      <c r="AK509" s="166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2"/>
      <c r="AD510" s="1353"/>
      <c r="AE510" s="1353"/>
      <c r="AF510" s="1354"/>
      <c r="AG510" s="13"/>
      <c r="AH510" s="1337"/>
      <c r="AI510" s="1337"/>
      <c r="AJ510" s="1337"/>
      <c r="AK510" s="166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3">
        <v>0.5</v>
      </c>
      <c r="AD512" s="1824"/>
      <c r="AE512" s="1824"/>
      <c r="AF512" s="1825"/>
      <c r="AG512" s="38"/>
      <c r="AH512" s="1809"/>
      <c r="AI512" s="1809"/>
      <c r="AJ512" s="1809"/>
      <c r="AK512" s="181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821" t="s">
        <v>402</v>
      </c>
      <c r="AD513" s="1628"/>
      <c r="AE513" s="1628"/>
      <c r="AF513" s="1628"/>
      <c r="AG513" s="38" t="s">
        <v>403</v>
      </c>
      <c r="AH513" s="1628" t="s">
        <v>404</v>
      </c>
      <c r="AI513" s="1628"/>
      <c r="AJ513" s="1628"/>
      <c r="AK513" s="1836"/>
      <c r="AZ513" s="3"/>
      <c r="BA513" s="3"/>
      <c r="BB513" s="3"/>
      <c r="BC513" s="3"/>
      <c r="BD513" s="3"/>
      <c r="BE513" s="3"/>
      <c r="BF513" s="3"/>
      <c r="BG513" s="3"/>
      <c r="BH513" s="3"/>
      <c r="BI513" s="3"/>
      <c r="BJ513" s="3"/>
      <c r="BK513" s="3"/>
      <c r="BL513" s="3"/>
      <c r="BM513" s="3"/>
      <c r="BN513" s="3" t="s">
        <v>2105</v>
      </c>
    </row>
    <row r="514" spans="2:66" ht="12.95" customHeight="1">
      <c r="B514" s="1666"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738">
        <v>9</v>
      </c>
      <c r="AD514" s="1739"/>
      <c r="AE514" s="1739"/>
      <c r="AF514" s="1739"/>
      <c r="AG514" s="13" t="s">
        <v>403</v>
      </c>
      <c r="AH514" s="1406">
        <v>2025</v>
      </c>
      <c r="AI514" s="1406"/>
      <c r="AJ514" s="1406"/>
      <c r="AK514" s="1407"/>
      <c r="AZ514" s="3"/>
      <c r="BA514" s="3"/>
      <c r="BB514" s="3"/>
      <c r="BC514" s="3"/>
      <c r="BD514" s="3"/>
      <c r="BE514" s="3"/>
      <c r="BF514" s="3"/>
      <c r="BG514" s="3"/>
      <c r="BH514" s="3"/>
      <c r="BI514" s="3"/>
      <c r="BJ514" s="3"/>
      <c r="BK514" s="3"/>
      <c r="BL514" s="3"/>
      <c r="BM514" s="3"/>
      <c r="BN514" s="3" t="s">
        <v>2106</v>
      </c>
    </row>
    <row r="515" spans="2:66" ht="12.95" customHeight="1">
      <c r="B515" s="1667"/>
      <c r="C515" s="1434"/>
      <c r="D515" s="1434"/>
      <c r="E515" s="1434"/>
      <c r="F515" s="1434"/>
      <c r="G515" s="1434"/>
      <c r="H515" s="1435"/>
      <c r="I515" t="s">
        <v>416</v>
      </c>
      <c r="AC515" s="1738">
        <v>9</v>
      </c>
      <c r="AD515" s="1739"/>
      <c r="AE515" s="1739"/>
      <c r="AF515" s="1739"/>
      <c r="AG515" s="13" t="s">
        <v>403</v>
      </c>
      <c r="AH515" s="1406">
        <v>2025</v>
      </c>
      <c r="AI515" s="1406"/>
      <c r="AJ515" s="1406"/>
      <c r="AK515" s="1407"/>
      <c r="AZ515" s="3"/>
      <c r="BA515" s="3"/>
      <c r="BB515" s="3"/>
      <c r="BC515" s="3"/>
      <c r="BD515" s="3"/>
      <c r="BE515" s="3"/>
      <c r="BF515" s="3"/>
      <c r="BG515" s="3"/>
      <c r="BH515" s="3"/>
      <c r="BI515" s="3"/>
      <c r="BJ515" s="3"/>
      <c r="BK515" s="3"/>
      <c r="BL515" s="3"/>
      <c r="BM515" s="3"/>
      <c r="BN515" s="3" t="s">
        <v>2107</v>
      </c>
    </row>
    <row r="516" spans="2:66" ht="12.95" customHeight="1">
      <c r="B516" s="1667"/>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738">
        <v>5</v>
      </c>
      <c r="AD516" s="1739"/>
      <c r="AE516" s="1739"/>
      <c r="AF516" s="1739"/>
      <c r="AG516" s="38" t="s">
        <v>403</v>
      </c>
      <c r="AH516" s="1406">
        <v>2026</v>
      </c>
      <c r="AI516" s="1406"/>
      <c r="AJ516" s="1406"/>
      <c r="AK516" s="1407"/>
      <c r="AZ516" s="3"/>
      <c r="BA516" s="3"/>
      <c r="BB516" s="3"/>
      <c r="BC516" s="3"/>
      <c r="BD516" s="3"/>
      <c r="BE516" s="3"/>
      <c r="BF516" s="3"/>
      <c r="BG516" s="3"/>
      <c r="BH516" s="3"/>
      <c r="BI516" s="3"/>
      <c r="BJ516" s="3"/>
      <c r="BK516" s="3"/>
      <c r="BL516" s="3"/>
      <c r="BM516" s="3"/>
      <c r="BN516" s="3" t="s">
        <v>2108</v>
      </c>
    </row>
    <row r="517" spans="2:66" ht="12.95" customHeight="1">
      <c r="B517" s="1666"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52">
        <v>9</v>
      </c>
      <c r="AD517" s="1353"/>
      <c r="AE517" s="1353"/>
      <c r="AF517" s="1353"/>
      <c r="AG517" s="129" t="s">
        <v>403</v>
      </c>
      <c r="AH517" s="1406">
        <v>2025</v>
      </c>
      <c r="AI517" s="1406"/>
      <c r="AJ517" s="1406"/>
      <c r="AK517" s="1407"/>
      <c r="AZ517" s="3"/>
      <c r="BB517" s="3"/>
      <c r="BC517" s="3"/>
      <c r="BD517" s="3"/>
      <c r="BE517" s="3"/>
      <c r="BF517" s="3"/>
      <c r="BG517" s="3"/>
      <c r="BH517" s="3"/>
      <c r="BI517" s="3"/>
      <c r="BJ517" s="3"/>
      <c r="BK517" s="3"/>
      <c r="BL517" s="3"/>
      <c r="BM517" s="3"/>
      <c r="BN517" s="3" t="s">
        <v>2109</v>
      </c>
    </row>
    <row r="518" spans="2:66" ht="12.95" customHeight="1">
      <c r="B518" s="1667"/>
      <c r="C518" s="1434"/>
      <c r="D518" s="1434"/>
      <c r="E518" s="1434"/>
      <c r="F518" s="1434"/>
      <c r="G518" s="1434"/>
      <c r="H518" s="1435"/>
      <c r="I518" t="s">
        <v>416</v>
      </c>
      <c r="AC518" s="1738">
        <v>9</v>
      </c>
      <c r="AD518" s="1739"/>
      <c r="AE518" s="1739"/>
      <c r="AF518" s="1739"/>
      <c r="AG518" s="13" t="s">
        <v>403</v>
      </c>
      <c r="AH518" s="1406">
        <v>2025</v>
      </c>
      <c r="AI518" s="1406"/>
      <c r="AJ518" s="1406"/>
      <c r="AK518" s="1407"/>
      <c r="BB518" s="3"/>
      <c r="BC518" s="3"/>
      <c r="BD518" s="3"/>
      <c r="BE518" s="3"/>
      <c r="BF518" s="3"/>
      <c r="BG518" s="3"/>
      <c r="BH518" s="3"/>
      <c r="BI518" s="3"/>
      <c r="BJ518" s="3"/>
      <c r="BK518" s="3"/>
      <c r="BL518" s="3"/>
      <c r="BM518" s="3"/>
      <c r="BN518" s="3" t="s">
        <v>2110</v>
      </c>
    </row>
    <row r="519" spans="2:66" ht="12.95" customHeight="1">
      <c r="B519" s="1668"/>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738">
        <v>5</v>
      </c>
      <c r="AD519" s="1739"/>
      <c r="AE519" s="1739"/>
      <c r="AF519" s="1739"/>
      <c r="AG519" s="38" t="s">
        <v>403</v>
      </c>
      <c r="AH519" s="1406">
        <v>2026</v>
      </c>
      <c r="AI519" s="1406"/>
      <c r="AJ519" s="1406"/>
      <c r="AK519" s="1407"/>
      <c r="BB519" s="3"/>
      <c r="BC519" s="3"/>
      <c r="BD519" s="3"/>
      <c r="BE519" s="3"/>
      <c r="BF519" s="3"/>
      <c r="BG519" s="3"/>
      <c r="BH519" s="3"/>
      <c r="BI519" s="3"/>
      <c r="BJ519" s="3"/>
      <c r="BK519" s="3"/>
      <c r="BL519" s="3"/>
      <c r="BM519" s="3"/>
      <c r="BN519" s="3" t="s">
        <v>2111</v>
      </c>
    </row>
    <row r="520" spans="2:66" ht="12.95" customHeight="1">
      <c r="B520" s="1666" t="s">
        <v>419</v>
      </c>
      <c r="C520" s="1432"/>
      <c r="D520" s="1432"/>
      <c r="E520" s="1432"/>
      <c r="F520" s="1432"/>
      <c r="G520" s="1432"/>
      <c r="H520" s="1433"/>
      <c r="I520" s="41" t="s">
        <v>420</v>
      </c>
      <c r="J520" s="42"/>
      <c r="K520" s="42"/>
      <c r="L520" s="42"/>
      <c r="M520" s="42"/>
      <c r="N520" s="42"/>
      <c r="O520" s="1747" t="s">
        <v>2720</v>
      </c>
      <c r="P520" s="1748"/>
      <c r="Q520" s="1748"/>
      <c r="R520" s="1748"/>
      <c r="S520" s="1748"/>
      <c r="T520" s="1748"/>
      <c r="U520" s="1748"/>
      <c r="V520" s="1748"/>
      <c r="W520" s="1748"/>
      <c r="X520" s="1748"/>
      <c r="Y520" s="1748"/>
      <c r="Z520" s="1748"/>
      <c r="AA520" s="1748"/>
      <c r="AB520" s="58"/>
      <c r="AC520" s="1352" t="s">
        <v>592</v>
      </c>
      <c r="AD520" s="1353"/>
      <c r="AE520" s="1353"/>
      <c r="AF520" s="1353"/>
      <c r="AG520" s="129" t="s">
        <v>403</v>
      </c>
      <c r="AH520" s="1406"/>
      <c r="AI520" s="1406"/>
      <c r="AJ520" s="1406"/>
      <c r="AK520" s="1407"/>
      <c r="AZ520" s="3"/>
      <c r="BB520" s="3"/>
      <c r="BC520" s="3"/>
      <c r="BD520" s="3"/>
      <c r="BE520" s="3"/>
      <c r="BF520" s="3"/>
      <c r="BG520" s="3"/>
      <c r="BH520" s="3"/>
      <c r="BI520" s="3"/>
      <c r="BJ520" s="3"/>
      <c r="BK520" s="3"/>
      <c r="BL520" s="3"/>
      <c r="BM520" s="3"/>
      <c r="BN520" s="3" t="s">
        <v>2112</v>
      </c>
    </row>
    <row r="521" spans="2:66" ht="12.95" customHeight="1">
      <c r="B521" s="1667"/>
      <c r="C521" s="1434"/>
      <c r="D521" s="1434"/>
      <c r="E521" s="1434"/>
      <c r="F521" s="1434"/>
      <c r="G521" s="1434"/>
      <c r="H521" s="1435"/>
      <c r="I521" s="114" t="s">
        <v>421</v>
      </c>
      <c r="AB521" s="65"/>
      <c r="AC521" s="1738">
        <v>1</v>
      </c>
      <c r="AD521" s="1739"/>
      <c r="AE521" s="1739"/>
      <c r="AF521" s="1739"/>
      <c r="AG521" s="13" t="s">
        <v>403</v>
      </c>
      <c r="AH521" s="1406">
        <v>2021</v>
      </c>
      <c r="AI521" s="1406"/>
      <c r="AJ521" s="1406"/>
      <c r="AK521" s="1407"/>
      <c r="AZ521" s="3"/>
      <c r="BB521" s="3"/>
      <c r="BC521" s="3"/>
      <c r="BD521" s="3"/>
      <c r="BE521" s="3"/>
      <c r="BF521" s="3"/>
      <c r="BG521" s="3"/>
      <c r="BH521" s="3"/>
      <c r="BI521" s="3"/>
      <c r="BJ521" s="3"/>
      <c r="BK521" s="3"/>
      <c r="BL521" s="3"/>
      <c r="BM521" s="3"/>
      <c r="BN521" s="3" t="s">
        <v>2113</v>
      </c>
    </row>
    <row r="522" spans="2:66" ht="12.95" customHeight="1">
      <c r="B522" s="1667"/>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738">
        <v>3</v>
      </c>
      <c r="AD522" s="1739"/>
      <c r="AE522" s="1739"/>
      <c r="AF522" s="1739"/>
      <c r="AG522" s="38" t="s">
        <v>403</v>
      </c>
      <c r="AH522" s="1406">
        <v>2023</v>
      </c>
      <c r="AI522" s="1406"/>
      <c r="AJ522" s="1406"/>
      <c r="AK522" s="1407"/>
      <c r="AZ522" s="3"/>
      <c r="BA522" s="3"/>
      <c r="BB522" s="3"/>
      <c r="BC522" s="3"/>
      <c r="BD522" s="3"/>
      <c r="BE522" s="3"/>
      <c r="BF522" s="3"/>
      <c r="BG522" s="3"/>
      <c r="BH522" s="3"/>
      <c r="BI522" s="3"/>
      <c r="BJ522" s="3"/>
      <c r="BK522" s="3"/>
      <c r="BL522" s="3"/>
      <c r="BM522" s="3"/>
      <c r="BN522" s="3" t="s">
        <v>2114</v>
      </c>
    </row>
    <row r="523" spans="2:66" ht="12.95" customHeight="1">
      <c r="B523" s="1667"/>
      <c r="C523" s="1434"/>
      <c r="D523" s="1434"/>
      <c r="E523" s="1434"/>
      <c r="F523" s="1434"/>
      <c r="G523" s="1434"/>
      <c r="H523" s="1435"/>
      <c r="I523" s="42" t="s">
        <v>423</v>
      </c>
      <c r="J523" s="42"/>
      <c r="K523" s="42"/>
      <c r="L523" s="42"/>
      <c r="M523" s="42"/>
      <c r="N523" s="42"/>
      <c r="O523" s="1747" t="s">
        <v>334</v>
      </c>
      <c r="P523" s="1748"/>
      <c r="Q523" s="1748"/>
      <c r="R523" s="1748"/>
      <c r="S523" s="1748"/>
      <c r="T523" s="1748"/>
      <c r="U523" s="1748"/>
      <c r="V523" s="1748"/>
      <c r="W523" s="1748"/>
      <c r="X523" s="1748"/>
      <c r="Y523" s="1748"/>
      <c r="Z523" s="1748"/>
      <c r="AA523" s="1748"/>
      <c r="AC523" s="1738" t="s">
        <v>592</v>
      </c>
      <c r="AD523" s="1739"/>
      <c r="AE523" s="1739"/>
      <c r="AF523" s="1739"/>
      <c r="AG523" s="13" t="s">
        <v>403</v>
      </c>
      <c r="AH523" s="1406"/>
      <c r="AI523" s="1406"/>
      <c r="AJ523" s="1406"/>
      <c r="AK523" s="1407"/>
      <c r="AZ523" s="3"/>
      <c r="BA523" s="3"/>
      <c r="BB523" s="3"/>
      <c r="BC523" s="3"/>
      <c r="BD523" s="3"/>
      <c r="BE523" s="3"/>
      <c r="BF523" s="3"/>
      <c r="BG523" s="3"/>
      <c r="BH523" s="3"/>
      <c r="BI523" s="3"/>
      <c r="BJ523" s="3"/>
      <c r="BK523" s="3"/>
      <c r="BL523" s="3"/>
      <c r="BM523" s="3"/>
      <c r="BN523" s="3" t="s">
        <v>2115</v>
      </c>
    </row>
    <row r="524" spans="2:66" ht="12.95" customHeight="1">
      <c r="B524" s="1667"/>
      <c r="C524" s="1434"/>
      <c r="D524" s="1434"/>
      <c r="E524" s="1434"/>
      <c r="F524" s="1434"/>
      <c r="G524" s="1434"/>
      <c r="H524" s="1435"/>
      <c r="I524" t="s">
        <v>421</v>
      </c>
      <c r="AC524" s="1738" t="s">
        <v>592</v>
      </c>
      <c r="AD524" s="1739"/>
      <c r="AE524" s="1739"/>
      <c r="AF524" s="1739"/>
      <c r="AG524" s="13" t="s">
        <v>403</v>
      </c>
      <c r="AH524" s="1406"/>
      <c r="AI524" s="1406"/>
      <c r="AJ524" s="1406"/>
      <c r="AK524" s="1407"/>
      <c r="AZ524" s="3"/>
      <c r="BA524" s="3"/>
      <c r="BB524" s="3"/>
      <c r="BC524" s="3"/>
      <c r="BD524" s="3"/>
      <c r="BE524" s="3"/>
      <c r="BF524" s="3"/>
      <c r="BG524" s="3"/>
      <c r="BH524" s="3"/>
      <c r="BI524" s="3"/>
      <c r="BJ524" s="3"/>
      <c r="BK524" s="3"/>
      <c r="BL524" s="3"/>
      <c r="BM524" s="3"/>
      <c r="BN524" s="3" t="s">
        <v>2116</v>
      </c>
    </row>
    <row r="525" spans="2:66" ht="12.95" customHeight="1">
      <c r="B525" s="1667"/>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738" t="s">
        <v>592</v>
      </c>
      <c r="AD525" s="1739"/>
      <c r="AE525" s="1739"/>
      <c r="AF525" s="1739"/>
      <c r="AG525" s="38" t="s">
        <v>403</v>
      </c>
      <c r="AH525" s="1406"/>
      <c r="AI525" s="1406"/>
      <c r="AJ525" s="1406"/>
      <c r="AK525" s="1407"/>
      <c r="AZ525" s="3"/>
      <c r="BA525" s="3"/>
      <c r="BB525" s="3"/>
      <c r="BC525" s="3"/>
      <c r="BD525" s="3"/>
      <c r="BE525" s="3"/>
      <c r="BF525" s="3"/>
      <c r="BG525" s="3"/>
      <c r="BH525" s="3"/>
      <c r="BI525" s="3"/>
      <c r="BJ525" s="3"/>
      <c r="BK525" s="3"/>
      <c r="BL525" s="3"/>
      <c r="BM525" s="3"/>
      <c r="BN525" s="3" t="s">
        <v>2117</v>
      </c>
    </row>
    <row r="526" spans="2:66" ht="12.95" customHeight="1">
      <c r="B526" s="1667"/>
      <c r="C526" s="1434"/>
      <c r="D526" s="1434"/>
      <c r="E526" s="1434"/>
      <c r="F526" s="1434"/>
      <c r="G526" s="1434"/>
      <c r="H526" s="1435"/>
      <c r="I526" s="42" t="s">
        <v>423</v>
      </c>
      <c r="J526" s="42"/>
      <c r="K526" s="42"/>
      <c r="L526" s="42"/>
      <c r="M526" s="42"/>
      <c r="N526" s="42"/>
      <c r="O526" s="1747" t="s">
        <v>334</v>
      </c>
      <c r="P526" s="1748"/>
      <c r="Q526" s="1748"/>
      <c r="R526" s="1748"/>
      <c r="S526" s="1748"/>
      <c r="T526" s="1748"/>
      <c r="U526" s="1748"/>
      <c r="V526" s="1748"/>
      <c r="W526" s="1748"/>
      <c r="X526" s="1748"/>
      <c r="Y526" s="1748"/>
      <c r="Z526" s="1748"/>
      <c r="AA526" s="1748"/>
      <c r="AC526" s="1738" t="s">
        <v>592</v>
      </c>
      <c r="AD526" s="1739"/>
      <c r="AE526" s="1739"/>
      <c r="AF526" s="1739"/>
      <c r="AG526" s="13" t="s">
        <v>403</v>
      </c>
      <c r="AH526" s="1406"/>
      <c r="AI526" s="1406"/>
      <c r="AJ526" s="1406"/>
      <c r="AK526" s="1407"/>
      <c r="AZ526" s="3"/>
      <c r="BA526" s="3"/>
      <c r="BB526" s="3"/>
      <c r="BC526" s="3"/>
      <c r="BD526" s="3"/>
      <c r="BE526" s="3"/>
      <c r="BF526" s="3"/>
      <c r="BG526" s="3"/>
      <c r="BH526" s="3"/>
      <c r="BI526" s="3"/>
      <c r="BJ526" s="3"/>
      <c r="BK526" s="3"/>
      <c r="BL526" s="3"/>
      <c r="BM526" s="3"/>
      <c r="BN526" s="3" t="s">
        <v>2118</v>
      </c>
    </row>
    <row r="527" spans="2:66" ht="12.95" customHeight="1">
      <c r="B527" s="1667"/>
      <c r="C527" s="1434"/>
      <c r="D527" s="1434"/>
      <c r="E527" s="1434"/>
      <c r="F527" s="1434"/>
      <c r="G527" s="1434"/>
      <c r="H527" s="1435"/>
      <c r="I527" t="s">
        <v>421</v>
      </c>
      <c r="AC527" s="1738" t="s">
        <v>592</v>
      </c>
      <c r="AD527" s="1739"/>
      <c r="AE527" s="1739"/>
      <c r="AF527" s="1739"/>
      <c r="AG527" s="13" t="s">
        <v>403</v>
      </c>
      <c r="AH527" s="1406"/>
      <c r="AI527" s="1406"/>
      <c r="AJ527" s="1406"/>
      <c r="AK527" s="1407"/>
      <c r="AZ527" s="3"/>
      <c r="BA527" s="3"/>
      <c r="BB527" s="3"/>
      <c r="BC527" s="3"/>
      <c r="BD527" s="3"/>
      <c r="BE527" s="3"/>
      <c r="BF527" s="3"/>
      <c r="BG527" s="3"/>
      <c r="BH527" s="3"/>
      <c r="BI527" s="3"/>
      <c r="BJ527" s="3"/>
      <c r="BK527" s="3"/>
      <c r="BL527" s="3"/>
      <c r="BM527" s="3"/>
      <c r="BN527" s="3" t="s">
        <v>2119</v>
      </c>
    </row>
    <row r="528" spans="2:66" ht="12.95" customHeight="1">
      <c r="B528" s="1667"/>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738" t="s">
        <v>592</v>
      </c>
      <c r="AD528" s="1739"/>
      <c r="AE528" s="1739"/>
      <c r="AF528" s="1739"/>
      <c r="AG528" s="38" t="s">
        <v>403</v>
      </c>
      <c r="AH528" s="1406"/>
      <c r="AI528" s="1406"/>
      <c r="AJ528" s="1406"/>
      <c r="AK528" s="1407"/>
      <c r="AZ528" s="3"/>
      <c r="BA528" s="3"/>
      <c r="BB528" s="3"/>
      <c r="BC528" s="3"/>
      <c r="BD528" s="3"/>
      <c r="BE528" s="3"/>
      <c r="BF528" s="3"/>
      <c r="BG528" s="3"/>
      <c r="BH528" s="3"/>
      <c r="BI528" s="3"/>
      <c r="BJ528" s="3"/>
      <c r="BK528" s="3"/>
      <c r="BL528" s="3"/>
      <c r="BM528" s="3"/>
      <c r="BN528" s="3" t="s">
        <v>2120</v>
      </c>
    </row>
    <row r="529" spans="1:66" ht="12.95" customHeight="1">
      <c r="B529" s="1667"/>
      <c r="C529" s="1434"/>
      <c r="D529" s="1434"/>
      <c r="E529" s="1434"/>
      <c r="F529" s="1434"/>
      <c r="G529" s="1434"/>
      <c r="H529" s="1435"/>
      <c r="I529" s="42" t="s">
        <v>423</v>
      </c>
      <c r="J529" s="42"/>
      <c r="K529" s="42"/>
      <c r="L529" s="42"/>
      <c r="M529" s="42"/>
      <c r="N529" s="42"/>
      <c r="O529" s="1747" t="s">
        <v>334</v>
      </c>
      <c r="P529" s="1748"/>
      <c r="Q529" s="1748"/>
      <c r="R529" s="1748"/>
      <c r="S529" s="1748"/>
      <c r="T529" s="1748"/>
      <c r="U529" s="1748"/>
      <c r="V529" s="1748"/>
      <c r="W529" s="1748"/>
      <c r="X529" s="1748"/>
      <c r="Y529" s="1748"/>
      <c r="Z529" s="1748"/>
      <c r="AA529" s="1748"/>
      <c r="AC529" s="1738" t="s">
        <v>592</v>
      </c>
      <c r="AD529" s="1739"/>
      <c r="AE529" s="1739"/>
      <c r="AF529" s="1739"/>
      <c r="AG529" s="13" t="s">
        <v>403</v>
      </c>
      <c r="AH529" s="1406"/>
      <c r="AI529" s="1406"/>
      <c r="AJ529" s="1406"/>
      <c r="AK529" s="1407"/>
      <c r="AZ529" s="3"/>
      <c r="BA529" s="3"/>
      <c r="BB529" s="3"/>
      <c r="BC529" s="3"/>
      <c r="BD529" s="3"/>
      <c r="BE529" s="3"/>
      <c r="BF529" s="3"/>
      <c r="BG529" s="3"/>
      <c r="BH529" s="3"/>
      <c r="BI529" s="3"/>
      <c r="BJ529" s="3"/>
      <c r="BK529" s="3"/>
      <c r="BL529" s="3"/>
      <c r="BM529" s="3"/>
      <c r="BN529" s="3" t="s">
        <v>2121</v>
      </c>
    </row>
    <row r="530" spans="1:66" ht="12.95" customHeight="1">
      <c r="B530" s="1667"/>
      <c r="C530" s="1434"/>
      <c r="D530" s="1434"/>
      <c r="E530" s="1434"/>
      <c r="F530" s="1434"/>
      <c r="G530" s="1434"/>
      <c r="H530" s="1435"/>
      <c r="I530" t="s">
        <v>421</v>
      </c>
      <c r="AC530" s="1738" t="s">
        <v>592</v>
      </c>
      <c r="AD530" s="1739"/>
      <c r="AE530" s="1739"/>
      <c r="AF530" s="1739"/>
      <c r="AG530" s="13" t="s">
        <v>403</v>
      </c>
      <c r="AH530" s="1406"/>
      <c r="AI530" s="1406"/>
      <c r="AJ530" s="1406"/>
      <c r="AK530" s="1407"/>
      <c r="AZ530" s="3"/>
      <c r="BA530" s="3"/>
      <c r="BB530" s="3"/>
      <c r="BC530" s="3"/>
      <c r="BD530" s="3"/>
      <c r="BE530" s="3"/>
      <c r="BF530" s="3"/>
      <c r="BG530" s="3"/>
      <c r="BH530" s="3"/>
      <c r="BI530" s="3"/>
      <c r="BJ530" s="3"/>
      <c r="BK530" s="3"/>
      <c r="BL530" s="3"/>
      <c r="BM530" s="3"/>
      <c r="BN530" s="3" t="s">
        <v>2122</v>
      </c>
    </row>
    <row r="531" spans="1:66" ht="12.95" customHeight="1">
      <c r="B531" s="1667"/>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738" t="s">
        <v>592</v>
      </c>
      <c r="AD531" s="1739"/>
      <c r="AE531" s="1739"/>
      <c r="AF531" s="1739"/>
      <c r="AG531" s="38" t="s">
        <v>403</v>
      </c>
      <c r="AH531" s="1406"/>
      <c r="AI531" s="1406"/>
      <c r="AJ531" s="1406"/>
      <c r="AK531" s="1407"/>
      <c r="AZ531" s="3"/>
      <c r="BA531" s="3"/>
      <c r="BB531" s="3"/>
      <c r="BC531" s="3"/>
      <c r="BD531" s="3"/>
      <c r="BE531" s="3"/>
      <c r="BF531" s="3"/>
      <c r="BG531" s="3"/>
      <c r="BH531" s="3"/>
      <c r="BI531" s="3"/>
      <c r="BJ531" s="3"/>
      <c r="BK531" s="3"/>
      <c r="BL531" s="3"/>
      <c r="BM531" s="3"/>
      <c r="BN531" s="3" t="s">
        <v>2123</v>
      </c>
    </row>
    <row r="532" spans="1:66" ht="12.95" customHeight="1">
      <c r="B532" s="1667"/>
      <c r="C532" s="1434"/>
      <c r="D532" s="1434"/>
      <c r="E532" s="1434"/>
      <c r="F532" s="1434"/>
      <c r="G532" s="1434"/>
      <c r="H532" s="1435"/>
      <c r="I532" s="42" t="s">
        <v>423</v>
      </c>
      <c r="J532" s="42"/>
      <c r="K532" s="42"/>
      <c r="L532" s="42"/>
      <c r="M532" s="42"/>
      <c r="N532" s="42"/>
      <c r="O532" s="1747" t="s">
        <v>334</v>
      </c>
      <c r="P532" s="1748"/>
      <c r="Q532" s="1748"/>
      <c r="R532" s="1748"/>
      <c r="S532" s="1748"/>
      <c r="T532" s="1748"/>
      <c r="U532" s="1748"/>
      <c r="V532" s="1748"/>
      <c r="W532" s="1748"/>
      <c r="X532" s="1748"/>
      <c r="Y532" s="1748"/>
      <c r="Z532" s="1748"/>
      <c r="AA532" s="1748"/>
      <c r="AC532" s="1738" t="s">
        <v>592</v>
      </c>
      <c r="AD532" s="1739"/>
      <c r="AE532" s="1739"/>
      <c r="AF532" s="1739"/>
      <c r="AG532" s="13" t="s">
        <v>403</v>
      </c>
      <c r="AH532" s="1406"/>
      <c r="AI532" s="1406"/>
      <c r="AJ532" s="1406"/>
      <c r="AK532" s="1407"/>
      <c r="AZ532" s="3"/>
      <c r="BA532" s="3"/>
      <c r="BB532" s="3"/>
      <c r="BC532" s="3"/>
      <c r="BD532" s="3"/>
      <c r="BE532" s="3"/>
      <c r="BF532" s="3"/>
      <c r="BG532" s="3"/>
      <c r="BH532" s="3"/>
      <c r="BI532" s="3"/>
      <c r="BJ532" s="3"/>
      <c r="BK532" s="3"/>
      <c r="BL532" s="3"/>
      <c r="BM532" s="3"/>
      <c r="BN532" s="3" t="s">
        <v>2124</v>
      </c>
    </row>
    <row r="533" spans="1:66" ht="12.95" customHeight="1">
      <c r="B533" s="1667"/>
      <c r="C533" s="1434"/>
      <c r="D533" s="1434"/>
      <c r="E533" s="1434"/>
      <c r="F533" s="1434"/>
      <c r="G533" s="1434"/>
      <c r="H533" s="1435"/>
      <c r="I533" t="s">
        <v>421</v>
      </c>
      <c r="AC533" s="1738" t="s">
        <v>592</v>
      </c>
      <c r="AD533" s="1739"/>
      <c r="AE533" s="1739"/>
      <c r="AF533" s="1739"/>
      <c r="AG533" s="38" t="s">
        <v>403</v>
      </c>
      <c r="AH533" s="1406"/>
      <c r="AI533" s="1406"/>
      <c r="AJ533" s="1406"/>
      <c r="AK533" s="1407"/>
      <c r="AZ533" s="3"/>
      <c r="BA533" s="3"/>
      <c r="BB533" s="3"/>
      <c r="BC533" s="3"/>
      <c r="BD533" s="3"/>
      <c r="BE533" s="3"/>
      <c r="BF533" s="3"/>
      <c r="BG533" s="3"/>
      <c r="BH533" s="3"/>
      <c r="BI533" s="3"/>
      <c r="BJ533" s="3"/>
      <c r="BK533" s="3"/>
      <c r="BL533" s="3"/>
      <c r="BM533" s="3"/>
      <c r="BN533" s="3" t="s">
        <v>2125</v>
      </c>
    </row>
    <row r="534" spans="1:66" ht="12.95" customHeight="1">
      <c r="B534" s="1667"/>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738" t="s">
        <v>592</v>
      </c>
      <c r="AD534" s="1739"/>
      <c r="AE534" s="1739"/>
      <c r="AF534" s="1739"/>
      <c r="AG534" s="13" t="s">
        <v>403</v>
      </c>
      <c r="AH534" s="1406"/>
      <c r="AI534" s="1406"/>
      <c r="AJ534" s="1406"/>
      <c r="AK534" s="1407"/>
      <c r="AZ534" s="3"/>
      <c r="BA534" s="3"/>
      <c r="BB534" s="3"/>
      <c r="BC534" s="3"/>
      <c r="BD534" s="3"/>
      <c r="BE534" s="3"/>
      <c r="BF534" s="3"/>
      <c r="BG534" s="3"/>
      <c r="BH534" s="3"/>
      <c r="BI534" s="3"/>
      <c r="BJ534" s="3"/>
      <c r="BK534" s="3"/>
      <c r="BL534" s="3"/>
      <c r="BM534" s="3"/>
      <c r="BN534" s="3" t="s">
        <v>2126</v>
      </c>
    </row>
    <row r="535" spans="1:66" ht="12.95" customHeight="1">
      <c r="B535" s="1667"/>
      <c r="C535" s="1434"/>
      <c r="D535" s="1434"/>
      <c r="E535" s="1434"/>
      <c r="F535" s="1434"/>
      <c r="G535" s="1434"/>
      <c r="H535" s="1435"/>
      <c r="I535" s="42" t="s">
        <v>423</v>
      </c>
      <c r="J535" s="42"/>
      <c r="K535" s="42"/>
      <c r="L535" s="42"/>
      <c r="M535" s="42"/>
      <c r="N535" s="42"/>
      <c r="O535" s="1747" t="s">
        <v>334</v>
      </c>
      <c r="P535" s="1748"/>
      <c r="Q535" s="1748"/>
      <c r="R535" s="1748"/>
      <c r="S535" s="1748"/>
      <c r="T535" s="1748"/>
      <c r="U535" s="1748"/>
      <c r="V535" s="1748"/>
      <c r="W535" s="1748"/>
      <c r="X535" s="1748"/>
      <c r="Y535" s="1748"/>
      <c r="Z535" s="1748"/>
      <c r="AA535" s="1748"/>
      <c r="AC535" s="1738" t="s">
        <v>592</v>
      </c>
      <c r="AD535" s="1739"/>
      <c r="AE535" s="1739"/>
      <c r="AF535" s="1739"/>
      <c r="AG535" s="38" t="s">
        <v>403</v>
      </c>
      <c r="AH535" s="1406"/>
      <c r="AI535" s="1406"/>
      <c r="AJ535" s="1406"/>
      <c r="AK535" s="1407"/>
      <c r="AZ535" s="3"/>
      <c r="BA535" s="3"/>
      <c r="BB535" s="3"/>
      <c r="BC535" s="3"/>
      <c r="BD535" s="3"/>
      <c r="BE535" s="3"/>
      <c r="BF535" s="3"/>
      <c r="BG535" s="3"/>
      <c r="BH535" s="3"/>
      <c r="BI535" s="3"/>
      <c r="BJ535" s="3"/>
      <c r="BK535" s="3"/>
      <c r="BL535" s="3"/>
      <c r="BM535" s="3"/>
      <c r="BN535" s="3" t="s">
        <v>2127</v>
      </c>
    </row>
    <row r="536" spans="1:66" ht="12.95" customHeight="1">
      <c r="B536" s="1667"/>
      <c r="C536" s="1434"/>
      <c r="D536" s="1434"/>
      <c r="E536" s="1434"/>
      <c r="F536" s="1434"/>
      <c r="G536" s="1434"/>
      <c r="H536" s="1435"/>
      <c r="I536" t="s">
        <v>421</v>
      </c>
      <c r="AC536" s="1738" t="s">
        <v>592</v>
      </c>
      <c r="AD536" s="1739"/>
      <c r="AE536" s="1739"/>
      <c r="AF536" s="1739"/>
      <c r="AG536" s="13" t="s">
        <v>403</v>
      </c>
      <c r="AH536" s="1406"/>
      <c r="AI536" s="1406"/>
      <c r="AJ536" s="1406"/>
      <c r="AK536" s="1407"/>
      <c r="AZ536" s="3"/>
      <c r="BA536" s="3"/>
      <c r="BB536" s="3"/>
      <c r="BC536" s="3"/>
      <c r="BD536" s="3"/>
      <c r="BE536" s="3"/>
      <c r="BF536" s="3"/>
      <c r="BG536" s="3"/>
      <c r="BH536" s="3"/>
      <c r="BI536" s="3"/>
      <c r="BJ536" s="3"/>
      <c r="BK536" s="3"/>
      <c r="BL536" s="3"/>
      <c r="BM536" s="3"/>
      <c r="BN536" s="3" t="s">
        <v>2128</v>
      </c>
    </row>
    <row r="537" spans="1:66" ht="12.95" customHeight="1">
      <c r="B537" s="1667"/>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738" t="s">
        <v>592</v>
      </c>
      <c r="AD537" s="1739"/>
      <c r="AE537" s="1739"/>
      <c r="AF537" s="1739"/>
      <c r="AG537" s="38" t="s">
        <v>403</v>
      </c>
      <c r="AH537" s="1406"/>
      <c r="AI537" s="1406"/>
      <c r="AJ537" s="1406"/>
      <c r="AK537" s="1407"/>
      <c r="AZ537" s="3"/>
      <c r="BA537" s="3"/>
      <c r="BB537" s="3"/>
      <c r="BC537" s="3"/>
      <c r="BD537" s="3"/>
      <c r="BE537" s="3"/>
      <c r="BF537" s="3"/>
      <c r="BG537" s="3"/>
      <c r="BH537" s="3"/>
      <c r="BI537" s="3"/>
      <c r="BJ537" s="3"/>
      <c r="BK537" s="3"/>
      <c r="BL537" s="3"/>
      <c r="BM537" s="3"/>
      <c r="BN537" s="3" t="s">
        <v>2129</v>
      </c>
    </row>
    <row r="538" spans="1:66" ht="12.95" customHeight="1">
      <c r="B538" s="1667"/>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352">
        <v>5</v>
      </c>
      <c r="AD538" s="1353"/>
      <c r="AE538" s="1353"/>
      <c r="AF538" s="1353"/>
      <c r="AG538" s="38" t="s">
        <v>403</v>
      </c>
      <c r="AH538" s="1260">
        <v>2027</v>
      </c>
      <c r="AI538" s="1260"/>
      <c r="AJ538" s="1260"/>
      <c r="AK538" s="1261"/>
      <c r="AZ538" s="3"/>
      <c r="BA538" s="3"/>
      <c r="BB538" s="3"/>
      <c r="BC538" s="3"/>
      <c r="BD538" s="3"/>
      <c r="BE538" s="3"/>
      <c r="BF538" s="3"/>
      <c r="BG538" s="3"/>
      <c r="BH538" s="3"/>
      <c r="BI538" s="3"/>
      <c r="BJ538" s="3"/>
      <c r="BK538" s="3"/>
      <c r="BL538" s="3"/>
      <c r="BM538" s="3"/>
      <c r="BN538" s="3"/>
    </row>
    <row r="539" spans="1:66" ht="12.95" customHeight="1">
      <c r="B539" s="1667"/>
      <c r="C539" s="1434"/>
      <c r="D539" s="1434"/>
      <c r="E539" s="1434"/>
      <c r="F539" s="1434"/>
      <c r="G539" s="1434"/>
      <c r="H539" s="1435"/>
      <c r="I539" t="s">
        <v>564</v>
      </c>
      <c r="AC539" s="1352">
        <v>5</v>
      </c>
      <c r="AD539" s="1353"/>
      <c r="AE539" s="1353"/>
      <c r="AF539" s="1353"/>
      <c r="AG539" s="13" t="s">
        <v>403</v>
      </c>
      <c r="AH539" s="1260">
        <v>2026</v>
      </c>
      <c r="AI539" s="1260"/>
      <c r="AJ539" s="1260"/>
      <c r="AK539" s="1261"/>
      <c r="AZ539" s="3"/>
      <c r="BA539" s="3"/>
      <c r="BB539" s="3"/>
      <c r="BC539" s="3"/>
      <c r="BD539" s="3"/>
      <c r="BE539" s="3"/>
      <c r="BF539" s="3"/>
      <c r="BG539" s="3"/>
      <c r="BH539" s="3"/>
      <c r="BI539" s="3"/>
      <c r="BJ539" s="3"/>
      <c r="BK539" s="3"/>
      <c r="BL539" s="3"/>
      <c r="BM539" s="3"/>
      <c r="BN539" s="3"/>
    </row>
    <row r="540" spans="1:66" ht="12.95" customHeight="1">
      <c r="B540" s="1667"/>
      <c r="C540" s="1434"/>
      <c r="D540" s="1434"/>
      <c r="E540" s="1434"/>
      <c r="F540" s="1434"/>
      <c r="G540" s="1434"/>
      <c r="H540" s="1435"/>
      <c r="I540" t="s">
        <v>565</v>
      </c>
      <c r="AC540" s="1352">
        <v>11</v>
      </c>
      <c r="AD540" s="1353"/>
      <c r="AE540" s="1353"/>
      <c r="AF540" s="1353"/>
      <c r="AG540" s="38" t="s">
        <v>403</v>
      </c>
      <c r="AH540" s="1260">
        <v>2027</v>
      </c>
      <c r="AI540" s="1260"/>
      <c r="AJ540" s="1260"/>
      <c r="AK540" s="1261"/>
      <c r="AZ540" s="3"/>
      <c r="BA540" s="3"/>
      <c r="BB540" s="3"/>
      <c r="BC540" s="3"/>
      <c r="BD540" s="3"/>
      <c r="BE540" s="3"/>
      <c r="BF540" s="3"/>
      <c r="BG540" s="3"/>
      <c r="BH540" s="3"/>
      <c r="BI540" s="3"/>
      <c r="BJ540" s="3"/>
      <c r="BK540" s="3"/>
      <c r="BL540" s="3"/>
      <c r="BM540" s="3"/>
      <c r="BN540" s="3"/>
    </row>
    <row r="541" spans="1:66" ht="12.95" customHeight="1">
      <c r="B541" s="1667"/>
      <c r="C541" s="1434"/>
      <c r="D541" s="1434"/>
      <c r="E541" s="1434"/>
      <c r="F541" s="1434"/>
      <c r="G541" s="1434"/>
      <c r="H541" s="1435"/>
      <c r="I541" t="s">
        <v>566</v>
      </c>
      <c r="AC541" s="1352">
        <v>12</v>
      </c>
      <c r="AD541" s="1353"/>
      <c r="AE541" s="1353"/>
      <c r="AF541" s="1353"/>
      <c r="AG541" s="38" t="s">
        <v>403</v>
      </c>
      <c r="AH541" s="1260">
        <v>2027</v>
      </c>
      <c r="AI541" s="1260"/>
      <c r="AJ541" s="1260"/>
      <c r="AK541" s="1261"/>
      <c r="AZ541" s="3"/>
      <c r="BA541" s="3"/>
      <c r="BB541" s="3"/>
      <c r="BC541" s="3"/>
      <c r="BD541" s="3"/>
      <c r="BE541" s="3"/>
      <c r="BF541" s="3"/>
      <c r="BG541" s="3"/>
      <c r="BH541" s="3"/>
      <c r="BI541" s="3"/>
      <c r="BJ541" s="3"/>
      <c r="BK541" s="3"/>
      <c r="BL541" s="3"/>
      <c r="BM541" s="3"/>
      <c r="BN541" s="3"/>
    </row>
    <row r="542" spans="1:66" ht="12.95" customHeight="1">
      <c r="B542" s="1668"/>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352">
        <v>12</v>
      </c>
      <c r="AD542" s="1353"/>
      <c r="AE542" s="1353"/>
      <c r="AF542" s="1353"/>
      <c r="AG542" s="38" t="s">
        <v>403</v>
      </c>
      <c r="AH542" s="1260">
        <v>2027</v>
      </c>
      <c r="AI542" s="1260"/>
      <c r="AJ542" s="1260"/>
      <c r="AK542" s="1261"/>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2" t="s">
        <v>544</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66" t="s">
        <v>2103</v>
      </c>
      <c r="C551" s="1432"/>
      <c r="D551" s="1432"/>
      <c r="E551" s="1432"/>
      <c r="F551" s="1432"/>
      <c r="G551" s="1432"/>
      <c r="H551" s="1432"/>
      <c r="I551" s="1432"/>
      <c r="J551" s="1432"/>
      <c r="K551" s="1432"/>
      <c r="L551" s="1433"/>
      <c r="M551" s="1666" t="s">
        <v>2104</v>
      </c>
      <c r="N551" s="1432"/>
      <c r="O551" s="1432"/>
      <c r="P551" s="1433"/>
      <c r="Q551" s="1666" t="s">
        <v>2130</v>
      </c>
      <c r="R551" s="1432"/>
      <c r="S551" s="1433"/>
      <c r="T551" s="1666" t="s">
        <v>2131</v>
      </c>
      <c r="U551" s="1432"/>
      <c r="V551" s="1433"/>
      <c r="W551" s="1666" t="s">
        <v>454</v>
      </c>
      <c r="X551" s="1432"/>
      <c r="Y551" s="1433"/>
      <c r="Z551" s="1666" t="s">
        <v>1852</v>
      </c>
      <c r="AA551" s="1432"/>
      <c r="AB551" s="1432"/>
      <c r="AC551" s="1432"/>
      <c r="AD551" s="1433"/>
      <c r="AE551" s="1666" t="s">
        <v>1677</v>
      </c>
      <c r="AF551" s="1432"/>
      <c r="AG551" s="1432"/>
      <c r="AH551" s="1433"/>
      <c r="AI551" s="1666" t="s">
        <v>1678</v>
      </c>
      <c r="AJ551" s="1432"/>
      <c r="AK551" s="1432"/>
      <c r="AL551" s="1433"/>
      <c r="AM551" s="1666" t="s">
        <v>455</v>
      </c>
      <c r="AN551" s="1432"/>
      <c r="AO551" s="1432"/>
      <c r="AP551" s="1432"/>
      <c r="AQ551" s="1432"/>
      <c r="AR551" s="1432"/>
      <c r="AS551" s="1433"/>
      <c r="BB551" s="3"/>
      <c r="BC551" s="3"/>
      <c r="BD551" s="3"/>
      <c r="BE551" s="3"/>
      <c r="BF551" s="3"/>
      <c r="BG551" s="3"/>
      <c r="BH551" s="3" t="s">
        <v>582</v>
      </c>
      <c r="BI551" s="3" t="str">
        <f>AG657</f>
        <v>No</v>
      </c>
    </row>
    <row r="552" spans="1:61" ht="12.95" customHeight="1">
      <c r="B552" s="1667"/>
      <c r="C552" s="1434"/>
      <c r="D552" s="1434"/>
      <c r="E552" s="1434"/>
      <c r="F552" s="1434"/>
      <c r="G552" s="1434"/>
      <c r="H552" s="1434"/>
      <c r="I552" s="1434"/>
      <c r="J552" s="1434"/>
      <c r="K552" s="1434"/>
      <c r="L552" s="1435"/>
      <c r="M552" s="1667"/>
      <c r="N552" s="1434"/>
      <c r="O552" s="1434"/>
      <c r="P552" s="1435"/>
      <c r="Q552" s="1667"/>
      <c r="R552" s="1434"/>
      <c r="S552" s="1435"/>
      <c r="T552" s="1667"/>
      <c r="U552" s="1434"/>
      <c r="V552" s="1435"/>
      <c r="W552" s="1667"/>
      <c r="X552" s="1434"/>
      <c r="Y552" s="1435"/>
      <c r="Z552" s="1667"/>
      <c r="AA552" s="1434"/>
      <c r="AB552" s="1434"/>
      <c r="AC552" s="1434"/>
      <c r="AD552" s="1435"/>
      <c r="AE552" s="1667"/>
      <c r="AF552" s="1434"/>
      <c r="AG552" s="1434"/>
      <c r="AH552" s="1435"/>
      <c r="AI552" s="1667"/>
      <c r="AJ552" s="1434"/>
      <c r="AK552" s="1434"/>
      <c r="AL552" s="1435"/>
      <c r="AM552" s="1667"/>
      <c r="AN552" s="1434"/>
      <c r="AO552" s="1434"/>
      <c r="AP552" s="1434"/>
      <c r="AQ552" s="1434"/>
      <c r="AR552" s="1434"/>
      <c r="AS552" s="1435"/>
      <c r="AU552" s="1147"/>
      <c r="BB552" s="3"/>
      <c r="BC552" s="3"/>
      <c r="BD552" s="3"/>
      <c r="BE552" s="3"/>
      <c r="BF552" s="3"/>
      <c r="BG552" s="3"/>
      <c r="BH552" s="3"/>
      <c r="BI552" s="3"/>
    </row>
    <row r="553" spans="1:61" ht="12.95" customHeight="1">
      <c r="B553" s="1668"/>
      <c r="C553" s="1436"/>
      <c r="D553" s="1436"/>
      <c r="E553" s="1436"/>
      <c r="F553" s="1436"/>
      <c r="G553" s="1436"/>
      <c r="H553" s="1436"/>
      <c r="I553" s="1436"/>
      <c r="J553" s="1436"/>
      <c r="K553" s="1436"/>
      <c r="L553" s="1437"/>
      <c r="M553" s="1668"/>
      <c r="N553" s="1436"/>
      <c r="O553" s="1436"/>
      <c r="P553" s="1437"/>
      <c r="Q553" s="1668"/>
      <c r="R553" s="1436"/>
      <c r="S553" s="1437"/>
      <c r="T553" s="1668"/>
      <c r="U553" s="1436"/>
      <c r="V553" s="1437"/>
      <c r="W553" s="1668"/>
      <c r="X553" s="1436"/>
      <c r="Y553" s="1437"/>
      <c r="Z553" s="1668"/>
      <c r="AA553" s="1436"/>
      <c r="AB553" s="1436"/>
      <c r="AC553" s="1436"/>
      <c r="AD553" s="1437"/>
      <c r="AE553" s="1668"/>
      <c r="AF553" s="1436"/>
      <c r="AG553" s="1436"/>
      <c r="AH553" s="1437"/>
      <c r="AI553" s="1668"/>
      <c r="AJ553" s="1436"/>
      <c r="AK553" s="1436"/>
      <c r="AL553" s="1437"/>
      <c r="AM553" s="1668"/>
      <c r="AN553" s="1436"/>
      <c r="AO553" s="1436"/>
      <c r="AP553" s="1436"/>
      <c r="AQ553" s="1436"/>
      <c r="AR553" s="1436"/>
      <c r="AS553" s="1437"/>
      <c r="AU553" s="1147"/>
      <c r="BB553" s="3"/>
      <c r="BC553" s="3"/>
      <c r="BD553" s="3"/>
      <c r="BE553" s="3"/>
      <c r="BF553" s="3"/>
      <c r="BG553" s="3"/>
      <c r="BH553" s="3"/>
      <c r="BI553" s="3"/>
    </row>
    <row r="554" spans="1:61" ht="12.95" customHeight="1">
      <c r="B554" s="51" t="s">
        <v>112</v>
      </c>
      <c r="C554" s="1669" t="s">
        <v>2696</v>
      </c>
      <c r="D554" s="1669"/>
      <c r="E554" s="1669"/>
      <c r="F554" s="1669"/>
      <c r="G554" s="1669"/>
      <c r="H554" s="1669"/>
      <c r="I554" s="1669"/>
      <c r="J554" s="1669"/>
      <c r="K554" s="1669"/>
      <c r="L554" s="1669"/>
      <c r="M554" s="1669" t="s">
        <v>2120</v>
      </c>
      <c r="N554" s="1669"/>
      <c r="O554" s="1669"/>
      <c r="P554" s="1669"/>
      <c r="Q554" s="1460">
        <v>30</v>
      </c>
      <c r="R554" s="1460"/>
      <c r="S554" s="1461"/>
      <c r="T554" s="1459">
        <v>30</v>
      </c>
      <c r="U554" s="1460"/>
      <c r="V554" s="1461"/>
      <c r="W554" s="1462">
        <v>6.7000000000000004E-2</v>
      </c>
      <c r="X554" s="1463"/>
      <c r="Y554" s="1464"/>
      <c r="Z554" s="1670" t="s">
        <v>1185</v>
      </c>
      <c r="AA554" s="1670"/>
      <c r="AB554" s="1670"/>
      <c r="AC554" s="1670"/>
      <c r="AD554" s="1670"/>
      <c r="AE554" s="1658"/>
      <c r="AF554" s="1659"/>
      <c r="AG554" s="1659"/>
      <c r="AH554" s="1660"/>
      <c r="AI554" s="1671"/>
      <c r="AJ554" s="1672"/>
      <c r="AK554" s="1672"/>
      <c r="AL554" s="1673"/>
      <c r="AM554" s="1652">
        <v>7672330</v>
      </c>
      <c r="AN554" s="1653"/>
      <c r="AO554" s="1653"/>
      <c r="AP554" s="1653"/>
      <c r="AQ554" s="1653"/>
      <c r="AR554" s="1653"/>
      <c r="AS554" s="1654"/>
      <c r="AT554" s="1148"/>
      <c r="AU554" s="1147"/>
      <c r="BB554" s="3"/>
      <c r="BC554" s="3"/>
      <c r="BD554" s="3"/>
      <c r="BE554" s="3"/>
      <c r="BF554" s="3"/>
      <c r="BG554" s="3"/>
      <c r="BH554" s="3"/>
      <c r="BI554" s="3"/>
    </row>
    <row r="555" spans="1:61" ht="12.95" customHeight="1">
      <c r="B555" s="52" t="s">
        <v>113</v>
      </c>
      <c r="C555" s="1664" t="s">
        <v>2697</v>
      </c>
      <c r="D555" s="1664"/>
      <c r="E555" s="1664"/>
      <c r="F555" s="1664"/>
      <c r="G555" s="1664"/>
      <c r="H555" s="1664"/>
      <c r="I555" s="1664"/>
      <c r="J555" s="1664"/>
      <c r="K555" s="1664"/>
      <c r="L555" s="1664"/>
      <c r="M555" s="1669" t="s">
        <v>2119</v>
      </c>
      <c r="N555" s="1669"/>
      <c r="O555" s="1669"/>
      <c r="P555" s="1669"/>
      <c r="Q555" s="1459">
        <v>30</v>
      </c>
      <c r="R555" s="1460"/>
      <c r="S555" s="1461"/>
      <c r="T555" s="1459">
        <v>30</v>
      </c>
      <c r="U555" s="1460"/>
      <c r="V555" s="1461"/>
      <c r="W555" s="1462">
        <v>6.7000000000000004E-2</v>
      </c>
      <c r="X555" s="1463"/>
      <c r="Y555" s="1464"/>
      <c r="Z555" s="1670" t="s">
        <v>1185</v>
      </c>
      <c r="AA555" s="1670"/>
      <c r="AB555" s="1670"/>
      <c r="AC555" s="1670"/>
      <c r="AD555" s="1670"/>
      <c r="AE555" s="1658"/>
      <c r="AF555" s="1659"/>
      <c r="AG555" s="1659"/>
      <c r="AH555" s="1660"/>
      <c r="AI555" s="1671"/>
      <c r="AJ555" s="1672"/>
      <c r="AK555" s="1672"/>
      <c r="AL555" s="1673"/>
      <c r="AM555" s="1652">
        <v>16781277</v>
      </c>
      <c r="AN555" s="1653"/>
      <c r="AO555" s="1653"/>
      <c r="AP555" s="1653"/>
      <c r="AQ555" s="1653"/>
      <c r="AR555" s="1653"/>
      <c r="AS555" s="1654"/>
      <c r="AT555" s="1148" t="str">
        <f>IF(AND(NOT(C554=""),C555="",NOT(C556="")),"!","")</f>
        <v/>
      </c>
      <c r="AU555" s="1147"/>
      <c r="BB555" s="3"/>
      <c r="BC555" s="3"/>
      <c r="BD555" s="3"/>
      <c r="BE555" s="3"/>
      <c r="BF555" s="3"/>
      <c r="BG555" s="3"/>
      <c r="BH555" s="3"/>
      <c r="BI555" s="3"/>
    </row>
    <row r="556" spans="1:61" ht="12.95" customHeight="1">
      <c r="B556" s="52" t="s">
        <v>119</v>
      </c>
      <c r="C556" s="1664" t="s">
        <v>2698</v>
      </c>
      <c r="D556" s="1664"/>
      <c r="E556" s="1664"/>
      <c r="F556" s="1664"/>
      <c r="G556" s="1664"/>
      <c r="H556" s="1664"/>
      <c r="I556" s="1664"/>
      <c r="J556" s="1664"/>
      <c r="K556" s="1664"/>
      <c r="L556" s="1664"/>
      <c r="M556" s="1669" t="s">
        <v>2111</v>
      </c>
      <c r="N556" s="1669"/>
      <c r="O556" s="1669"/>
      <c r="P556" s="1669"/>
      <c r="Q556" s="1459"/>
      <c r="R556" s="1460"/>
      <c r="S556" s="1461"/>
      <c r="T556" s="1459"/>
      <c r="U556" s="1460"/>
      <c r="V556" s="1461"/>
      <c r="W556" s="1462"/>
      <c r="X556" s="1463"/>
      <c r="Y556" s="1464"/>
      <c r="Z556" s="1670" t="s">
        <v>1185</v>
      </c>
      <c r="AA556" s="1670"/>
      <c r="AB556" s="1670"/>
      <c r="AC556" s="1670"/>
      <c r="AD556" s="1670"/>
      <c r="AE556" s="1658"/>
      <c r="AF556" s="1659"/>
      <c r="AG556" s="1659"/>
      <c r="AH556" s="1660"/>
      <c r="AI556" s="1671"/>
      <c r="AJ556" s="1672"/>
      <c r="AK556" s="1672"/>
      <c r="AL556" s="1673"/>
      <c r="AM556" s="1652">
        <f>AO641-AM554-AM555</f>
        <v>2518646</v>
      </c>
      <c r="AN556" s="1653"/>
      <c r="AO556" s="1653"/>
      <c r="AP556" s="1653"/>
      <c r="AQ556" s="1653"/>
      <c r="AR556" s="1653"/>
      <c r="AS556" s="1654"/>
      <c r="AT556" s="1148" t="str">
        <f>IF(AND(NOT(C555=""),C556="",NOT(C557="")),"!","")</f>
        <v/>
      </c>
      <c r="AU556" s="1147"/>
      <c r="BB556" s="3"/>
      <c r="BC556" s="3"/>
      <c r="BD556" s="3"/>
      <c r="BE556" s="3"/>
      <c r="BF556" s="3"/>
      <c r="BG556" s="3"/>
      <c r="BH556" s="3"/>
      <c r="BI556" s="3"/>
    </row>
    <row r="557" spans="1:61" ht="12.95" customHeight="1">
      <c r="B557" s="52" t="s">
        <v>582</v>
      </c>
      <c r="C557" s="1664"/>
      <c r="D557" s="1664"/>
      <c r="E557" s="1664"/>
      <c r="F557" s="1664"/>
      <c r="G557" s="1664"/>
      <c r="H557" s="1664"/>
      <c r="I557" s="1664"/>
      <c r="J557" s="1664"/>
      <c r="K557" s="1664"/>
      <c r="L557" s="1664"/>
      <c r="M557" s="1669" t="s">
        <v>1185</v>
      </c>
      <c r="N557" s="1669"/>
      <c r="O557" s="1669"/>
      <c r="P557" s="1669"/>
      <c r="Q557" s="1459"/>
      <c r="R557" s="1460"/>
      <c r="S557" s="1461"/>
      <c r="T557" s="1459"/>
      <c r="U557" s="1460"/>
      <c r="V557" s="1461"/>
      <c r="W557" s="1462"/>
      <c r="X557" s="1463"/>
      <c r="Y557" s="1464"/>
      <c r="Z557" s="1670" t="s">
        <v>1185</v>
      </c>
      <c r="AA557" s="1670"/>
      <c r="AB557" s="1670"/>
      <c r="AC557" s="1670"/>
      <c r="AD557" s="1670"/>
      <c r="AE557" s="1658"/>
      <c r="AF557" s="1659"/>
      <c r="AG557" s="1659"/>
      <c r="AH557" s="1660"/>
      <c r="AI557" s="1671"/>
      <c r="AJ557" s="1672"/>
      <c r="AK557" s="1672"/>
      <c r="AL557" s="1673"/>
      <c r="AM557" s="1652"/>
      <c r="AN557" s="1653"/>
      <c r="AO557" s="1653"/>
      <c r="AP557" s="1653"/>
      <c r="AQ557" s="1653"/>
      <c r="AR557" s="1653"/>
      <c r="AS557" s="1654"/>
      <c r="AT557" s="1148" t="str">
        <f>IF(AND(NOT(C556=""),C557="",NOT(C558="")),"!","")</f>
        <v/>
      </c>
      <c r="AU557" s="1147"/>
      <c r="BB557" s="3"/>
      <c r="BC557" s="3"/>
      <c r="BD557" s="3"/>
      <c r="BE557" s="3"/>
      <c r="BF557" s="3"/>
      <c r="BG557" s="3"/>
      <c r="BH557" s="3"/>
      <c r="BI557" s="3"/>
    </row>
    <row r="558" spans="1:61" ht="12.95" customHeight="1">
      <c r="B558" s="52" t="s">
        <v>764</v>
      </c>
      <c r="C558" s="1664"/>
      <c r="D558" s="1664"/>
      <c r="E558" s="1664"/>
      <c r="F558" s="1664"/>
      <c r="G558" s="1664"/>
      <c r="H558" s="1664"/>
      <c r="I558" s="1664"/>
      <c r="J558" s="1664"/>
      <c r="K558" s="1664"/>
      <c r="L558" s="1664"/>
      <c r="M558" s="1669" t="s">
        <v>1185</v>
      </c>
      <c r="N558" s="1669"/>
      <c r="O558" s="1669"/>
      <c r="P558" s="1669"/>
      <c r="Q558" s="1459"/>
      <c r="R558" s="1460"/>
      <c r="S558" s="1461"/>
      <c r="T558" s="1459"/>
      <c r="U558" s="1460"/>
      <c r="V558" s="1461"/>
      <c r="W558" s="1462"/>
      <c r="X558" s="1463"/>
      <c r="Y558" s="1464"/>
      <c r="Z558" s="1670" t="s">
        <v>1185</v>
      </c>
      <c r="AA558" s="1670"/>
      <c r="AB558" s="1670"/>
      <c r="AC558" s="1670"/>
      <c r="AD558" s="1670"/>
      <c r="AE558" s="1658"/>
      <c r="AF558" s="1659"/>
      <c r="AG558" s="1659"/>
      <c r="AH558" s="1660"/>
      <c r="AI558" s="1671"/>
      <c r="AJ558" s="1672"/>
      <c r="AK558" s="1672"/>
      <c r="AL558" s="1673"/>
      <c r="AM558" s="1652"/>
      <c r="AN558" s="1653"/>
      <c r="AO558" s="1653"/>
      <c r="AP558" s="1653"/>
      <c r="AQ558" s="1653"/>
      <c r="AR558" s="1653"/>
      <c r="AS558" s="1654"/>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64"/>
      <c r="D559" s="1664"/>
      <c r="E559" s="1664"/>
      <c r="F559" s="1664"/>
      <c r="G559" s="1664"/>
      <c r="H559" s="1664"/>
      <c r="I559" s="1664"/>
      <c r="J559" s="1664"/>
      <c r="K559" s="1664"/>
      <c r="L559" s="1664"/>
      <c r="M559" s="1669" t="s">
        <v>1185</v>
      </c>
      <c r="N559" s="1669"/>
      <c r="O559" s="1669"/>
      <c r="P559" s="1669"/>
      <c r="Q559" s="1459"/>
      <c r="R559" s="1460"/>
      <c r="S559" s="1461"/>
      <c r="T559" s="1459"/>
      <c r="U559" s="1460"/>
      <c r="V559" s="1461"/>
      <c r="W559" s="1462"/>
      <c r="X559" s="1463"/>
      <c r="Y559" s="1464"/>
      <c r="Z559" s="1670" t="s">
        <v>1185</v>
      </c>
      <c r="AA559" s="1670"/>
      <c r="AB559" s="1670"/>
      <c r="AC559" s="1670"/>
      <c r="AD559" s="1670"/>
      <c r="AE559" s="1658"/>
      <c r="AF559" s="1659"/>
      <c r="AG559" s="1659"/>
      <c r="AH559" s="1660"/>
      <c r="AI559" s="1671"/>
      <c r="AJ559" s="1672"/>
      <c r="AK559" s="1672"/>
      <c r="AL559" s="1673"/>
      <c r="AM559" s="1652"/>
      <c r="AN559" s="1653"/>
      <c r="AO559" s="1653"/>
      <c r="AP559" s="1653"/>
      <c r="AQ559" s="1653"/>
      <c r="AR559" s="1653"/>
      <c r="AS559" s="1654"/>
      <c r="AT559" s="1148" t="str">
        <f t="shared" si="0"/>
        <v/>
      </c>
      <c r="AU559" s="1147"/>
      <c r="BB559" s="3"/>
      <c r="BC559" s="3"/>
      <c r="BD559" s="3"/>
      <c r="BE559" s="3"/>
      <c r="BF559" s="3"/>
      <c r="BG559" s="3"/>
      <c r="BH559" s="3" t="s">
        <v>585</v>
      </c>
      <c r="BI559" s="3" t="str">
        <f>AG665</f>
        <v>No</v>
      </c>
    </row>
    <row r="560" spans="1:61" ht="12.95" customHeight="1">
      <c r="B560" s="52" t="s">
        <v>456</v>
      </c>
      <c r="C560" s="1664"/>
      <c r="D560" s="1664"/>
      <c r="E560" s="1664"/>
      <c r="F560" s="1664"/>
      <c r="G560" s="1664"/>
      <c r="H560" s="1664"/>
      <c r="I560" s="1664"/>
      <c r="J560" s="1664"/>
      <c r="K560" s="1664"/>
      <c r="L560" s="1664"/>
      <c r="M560" s="1669" t="s">
        <v>1185</v>
      </c>
      <c r="N560" s="1669"/>
      <c r="O560" s="1669"/>
      <c r="P560" s="1669"/>
      <c r="Q560" s="1459"/>
      <c r="R560" s="1460"/>
      <c r="S560" s="1461"/>
      <c r="T560" s="1459"/>
      <c r="U560" s="1460"/>
      <c r="V560" s="1461"/>
      <c r="W560" s="1462"/>
      <c r="X560" s="1463"/>
      <c r="Y560" s="1464"/>
      <c r="Z560" s="1670" t="s">
        <v>1185</v>
      </c>
      <c r="AA560" s="1670"/>
      <c r="AB560" s="1670"/>
      <c r="AC560" s="1670"/>
      <c r="AD560" s="1670"/>
      <c r="AE560" s="1658"/>
      <c r="AF560" s="1659"/>
      <c r="AG560" s="1659"/>
      <c r="AH560" s="1660"/>
      <c r="AI560" s="1671"/>
      <c r="AJ560" s="1672"/>
      <c r="AK560" s="1672"/>
      <c r="AL560" s="1673"/>
      <c r="AM560" s="1652"/>
      <c r="AN560" s="1653"/>
      <c r="AO560" s="1653"/>
      <c r="AP560" s="1653"/>
      <c r="AQ560" s="1653"/>
      <c r="AR560" s="1653"/>
      <c r="AS560" s="1654"/>
      <c r="AT560" s="1148" t="str">
        <f t="shared" si="0"/>
        <v/>
      </c>
      <c r="AU560" s="1147"/>
      <c r="BB560" s="3"/>
      <c r="BC560" s="3"/>
      <c r="BD560" s="3"/>
      <c r="BE560" s="3"/>
      <c r="BF560" s="3"/>
      <c r="BG560" s="3"/>
      <c r="BH560" s="3"/>
      <c r="BI560" s="3"/>
    </row>
    <row r="561" spans="1:61" ht="12.95" customHeight="1">
      <c r="B561" s="52" t="s">
        <v>457</v>
      </c>
      <c r="C561" s="1664"/>
      <c r="D561" s="1664"/>
      <c r="E561" s="1664"/>
      <c r="F561" s="1664"/>
      <c r="G561" s="1664"/>
      <c r="H561" s="1664"/>
      <c r="I561" s="1664"/>
      <c r="J561" s="1664"/>
      <c r="K561" s="1664"/>
      <c r="L561" s="1664"/>
      <c r="M561" s="1669" t="s">
        <v>1185</v>
      </c>
      <c r="N561" s="1669"/>
      <c r="O561" s="1669"/>
      <c r="P561" s="1669"/>
      <c r="Q561" s="1459"/>
      <c r="R561" s="1460"/>
      <c r="S561" s="1461"/>
      <c r="T561" s="1459"/>
      <c r="U561" s="1460"/>
      <c r="V561" s="1461"/>
      <c r="W561" s="1462"/>
      <c r="X561" s="1463"/>
      <c r="Y561" s="1464"/>
      <c r="Z561" s="1670" t="s">
        <v>1185</v>
      </c>
      <c r="AA561" s="1670"/>
      <c r="AB561" s="1670"/>
      <c r="AC561" s="1670"/>
      <c r="AD561" s="1670"/>
      <c r="AE561" s="1658"/>
      <c r="AF561" s="1659"/>
      <c r="AG561" s="1659"/>
      <c r="AH561" s="1660"/>
      <c r="AI561" s="1671"/>
      <c r="AJ561" s="1672"/>
      <c r="AK561" s="1672"/>
      <c r="AL561" s="1673"/>
      <c r="AM561" s="1652"/>
      <c r="AN561" s="1653"/>
      <c r="AO561" s="1653"/>
      <c r="AP561" s="1653"/>
      <c r="AQ561" s="1653"/>
      <c r="AR561" s="1653"/>
      <c r="AS561" s="1654"/>
      <c r="AT561" s="1148" t="str">
        <f t="shared" si="0"/>
        <v/>
      </c>
      <c r="AU561" s="1147"/>
      <c r="BB561" s="3"/>
      <c r="BC561" s="3"/>
      <c r="BD561" s="3"/>
      <c r="BE561" s="3"/>
      <c r="BF561" s="3"/>
      <c r="BG561" s="3"/>
      <c r="BH561" s="3"/>
      <c r="BI561" s="3"/>
    </row>
    <row r="562" spans="1:61" ht="12.95" customHeight="1">
      <c r="B562" s="52" t="s">
        <v>462</v>
      </c>
      <c r="C562" s="1664"/>
      <c r="D562" s="1664"/>
      <c r="E562" s="1664"/>
      <c r="F562" s="1664"/>
      <c r="G562" s="1664"/>
      <c r="H562" s="1664"/>
      <c r="I562" s="1664"/>
      <c r="J562" s="1664"/>
      <c r="K562" s="1664"/>
      <c r="L562" s="1664"/>
      <c r="M562" s="1669" t="s">
        <v>1185</v>
      </c>
      <c r="N562" s="1669"/>
      <c r="O562" s="1669"/>
      <c r="P562" s="1669"/>
      <c r="Q562" s="1459"/>
      <c r="R562" s="1460"/>
      <c r="S562" s="1461"/>
      <c r="T562" s="1459"/>
      <c r="U562" s="1460"/>
      <c r="V562" s="1461"/>
      <c r="W562" s="1462"/>
      <c r="X562" s="1463"/>
      <c r="Y562" s="1464"/>
      <c r="Z562" s="1670" t="s">
        <v>1185</v>
      </c>
      <c r="AA562" s="1670"/>
      <c r="AB562" s="1670"/>
      <c r="AC562" s="1670"/>
      <c r="AD562" s="1670"/>
      <c r="AE562" s="1658"/>
      <c r="AF562" s="1659"/>
      <c r="AG562" s="1659"/>
      <c r="AH562" s="1660"/>
      <c r="AI562" s="1671"/>
      <c r="AJ562" s="1672"/>
      <c r="AK562" s="1672"/>
      <c r="AL562" s="1673"/>
      <c r="AM562" s="1652"/>
      <c r="AN562" s="1653"/>
      <c r="AO562" s="1653"/>
      <c r="AP562" s="1653"/>
      <c r="AQ562" s="1653"/>
      <c r="AR562" s="1653"/>
      <c r="AS562" s="1654"/>
      <c r="AT562" s="1148" t="str">
        <f t="shared" si="0"/>
        <v/>
      </c>
      <c r="AU562" s="1147"/>
      <c r="BB562" s="3"/>
      <c r="BC562" s="3"/>
      <c r="BD562" s="3"/>
      <c r="BE562" s="3"/>
      <c r="BF562" s="3"/>
      <c r="BG562" s="3"/>
      <c r="BH562" s="3"/>
      <c r="BI562" s="3"/>
    </row>
    <row r="563" spans="1:61" ht="12.95" customHeight="1">
      <c r="B563" s="52" t="s">
        <v>647</v>
      </c>
      <c r="C563" s="1664"/>
      <c r="D563" s="1664"/>
      <c r="E563" s="1664"/>
      <c r="F563" s="1664"/>
      <c r="G563" s="1664"/>
      <c r="H563" s="1664"/>
      <c r="I563" s="1664"/>
      <c r="J563" s="1664"/>
      <c r="K563" s="1664"/>
      <c r="L563" s="1664"/>
      <c r="M563" s="1669" t="s">
        <v>1185</v>
      </c>
      <c r="N563" s="1669"/>
      <c r="O563" s="1669"/>
      <c r="P563" s="1669"/>
      <c r="Q563" s="1459"/>
      <c r="R563" s="1460"/>
      <c r="S563" s="1461"/>
      <c r="T563" s="1459"/>
      <c r="U563" s="1460"/>
      <c r="V563" s="1461"/>
      <c r="W563" s="1462"/>
      <c r="X563" s="1463"/>
      <c r="Y563" s="1464"/>
      <c r="Z563" s="1670" t="s">
        <v>1185</v>
      </c>
      <c r="AA563" s="1670"/>
      <c r="AB563" s="1670"/>
      <c r="AC563" s="1670"/>
      <c r="AD563" s="1670"/>
      <c r="AE563" s="1658"/>
      <c r="AF563" s="1659"/>
      <c r="AG563" s="1659"/>
      <c r="AH563" s="1660"/>
      <c r="AI563" s="1671"/>
      <c r="AJ563" s="1672"/>
      <c r="AK563" s="1672"/>
      <c r="AL563" s="1673"/>
      <c r="AM563" s="1652"/>
      <c r="AN563" s="1653"/>
      <c r="AO563" s="1653"/>
      <c r="AP563" s="1653"/>
      <c r="AQ563" s="1653"/>
      <c r="AR563" s="1653"/>
      <c r="AS563" s="1654"/>
      <c r="AT563" s="1148" t="str">
        <f t="shared" si="0"/>
        <v/>
      </c>
      <c r="BB563" s="3"/>
      <c r="BC563" s="3"/>
      <c r="BD563" s="3"/>
      <c r="BE563" s="3"/>
      <c r="BF563" s="3"/>
      <c r="BG563" s="3"/>
      <c r="BH563" s="3"/>
      <c r="BI563" s="3"/>
    </row>
    <row r="564" spans="1:61" ht="12.95" customHeight="1">
      <c r="B564" s="52" t="s">
        <v>362</v>
      </c>
      <c r="C564" s="1664"/>
      <c r="D564" s="1664"/>
      <c r="E564" s="1664"/>
      <c r="F564" s="1664"/>
      <c r="G564" s="1664"/>
      <c r="H564" s="1664"/>
      <c r="I564" s="1664"/>
      <c r="J564" s="1664"/>
      <c r="K564" s="1664"/>
      <c r="L564" s="1664"/>
      <c r="M564" s="1669" t="s">
        <v>1185</v>
      </c>
      <c r="N564" s="1669"/>
      <c r="O564" s="1669"/>
      <c r="P564" s="1669"/>
      <c r="Q564" s="1459"/>
      <c r="R564" s="1460"/>
      <c r="S564" s="1461"/>
      <c r="T564" s="1459"/>
      <c r="U564" s="1460"/>
      <c r="V564" s="1461"/>
      <c r="W564" s="1462"/>
      <c r="X564" s="1463"/>
      <c r="Y564" s="1464"/>
      <c r="Z564" s="1670" t="s">
        <v>1185</v>
      </c>
      <c r="AA564" s="1670"/>
      <c r="AB564" s="1670"/>
      <c r="AC564" s="1670"/>
      <c r="AD564" s="1670"/>
      <c r="AE564" s="1658"/>
      <c r="AF564" s="1659"/>
      <c r="AG564" s="1659"/>
      <c r="AH564" s="1660"/>
      <c r="AI564" s="1671"/>
      <c r="AJ564" s="1672"/>
      <c r="AK564" s="1672"/>
      <c r="AL564" s="1673"/>
      <c r="AM564" s="1652"/>
      <c r="AN564" s="1653"/>
      <c r="AO564" s="1653"/>
      <c r="AP564" s="1653"/>
      <c r="AQ564" s="1653"/>
      <c r="AR564" s="1653"/>
      <c r="AS564" s="1654"/>
      <c r="AT564" s="1148" t="str">
        <f t="shared" si="0"/>
        <v/>
      </c>
      <c r="BB564" s="3"/>
      <c r="BC564" s="3"/>
      <c r="BD564" s="3"/>
      <c r="BE564" s="3"/>
      <c r="BF564" s="3"/>
      <c r="BG564" s="3"/>
      <c r="BH564" s="3"/>
      <c r="BI564" s="3"/>
    </row>
    <row r="565" spans="1:61" ht="12.95" customHeight="1">
      <c r="B565" s="52" t="s">
        <v>363</v>
      </c>
      <c r="C565" s="1664"/>
      <c r="D565" s="1664"/>
      <c r="E565" s="1664"/>
      <c r="F565" s="1664"/>
      <c r="G565" s="1664"/>
      <c r="H565" s="1664"/>
      <c r="I565" s="1664"/>
      <c r="J565" s="1664"/>
      <c r="K565" s="1664"/>
      <c r="L565" s="1664"/>
      <c r="M565" s="1669" t="s">
        <v>1185</v>
      </c>
      <c r="N565" s="1669"/>
      <c r="O565" s="1669"/>
      <c r="P565" s="1669"/>
      <c r="Q565" s="1459"/>
      <c r="R565" s="1460"/>
      <c r="S565" s="1461"/>
      <c r="T565" s="1459"/>
      <c r="U565" s="1460"/>
      <c r="V565" s="1461"/>
      <c r="W565" s="1462"/>
      <c r="X565" s="1463"/>
      <c r="Y565" s="1464"/>
      <c r="Z565" s="1670" t="s">
        <v>1185</v>
      </c>
      <c r="AA565" s="1670"/>
      <c r="AB565" s="1670"/>
      <c r="AC565" s="1670"/>
      <c r="AD565" s="1670"/>
      <c r="AE565" s="1658"/>
      <c r="AF565" s="1659"/>
      <c r="AG565" s="1659"/>
      <c r="AH565" s="1660"/>
      <c r="AI565" s="1671"/>
      <c r="AJ565" s="1672"/>
      <c r="AK565" s="1672"/>
      <c r="AL565" s="1673"/>
      <c r="AM565" s="1652"/>
      <c r="AN565" s="1653"/>
      <c r="AO565" s="1653"/>
      <c r="AP565" s="1653"/>
      <c r="AQ565" s="1653"/>
      <c r="AR565" s="1653"/>
      <c r="AS565" s="1654"/>
      <c r="AT565" s="1148" t="str">
        <f t="shared" si="0"/>
        <v/>
      </c>
      <c r="BB565" s="3"/>
      <c r="BC565" s="3"/>
      <c r="BD565" s="3"/>
      <c r="BE565" s="3"/>
      <c r="BF565" s="3"/>
      <c r="BG565" s="3"/>
      <c r="BH565" s="3"/>
      <c r="BI565" s="3"/>
    </row>
    <row r="566" spans="1:61" ht="12.95" customHeight="1">
      <c r="B566" s="1456" t="s">
        <v>127</v>
      </c>
      <c r="C566" s="1457"/>
      <c r="D566" s="1457"/>
      <c r="E566" s="1457"/>
      <c r="F566" s="1457"/>
      <c r="G566" s="1457"/>
      <c r="H566" s="1457"/>
      <c r="I566" s="1457"/>
      <c r="J566" s="1457"/>
      <c r="K566" s="1457"/>
      <c r="L566" s="1457"/>
      <c r="M566" s="1457"/>
      <c r="N566" s="1457"/>
      <c r="O566" s="1457"/>
      <c r="P566" s="1457"/>
      <c r="Q566" s="1457"/>
      <c r="R566" s="1457"/>
      <c r="S566" s="1457"/>
      <c r="T566" s="1457"/>
      <c r="U566" s="1656"/>
      <c r="V566" s="1457"/>
      <c r="W566" s="1457"/>
      <c r="X566" s="1457"/>
      <c r="Y566" s="1457"/>
      <c r="Z566" s="1457"/>
      <c r="AA566" s="1457"/>
      <c r="AB566" s="1457"/>
      <c r="AC566" s="1457"/>
      <c r="AD566" s="1457"/>
      <c r="AE566" s="1457"/>
      <c r="AF566" s="1457"/>
      <c r="AG566" s="1457"/>
      <c r="AH566" s="1457"/>
      <c r="AI566" s="1457"/>
      <c r="AJ566" s="1457"/>
      <c r="AK566" s="1457"/>
      <c r="AL566" s="1458"/>
      <c r="AM566" s="1613">
        <f>SUM(AM554:AS565)</f>
        <v>26972253</v>
      </c>
      <c r="AN566" s="1614"/>
      <c r="AO566" s="1614"/>
      <c r="AP566" s="1614"/>
      <c r="AQ566" s="1614"/>
      <c r="AR566" s="1614"/>
      <c r="AS566" s="1615"/>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75" t="str">
        <f>C554</f>
        <v>Citi Bank TE Loan</v>
      </c>
      <c r="H568" s="1375"/>
      <c r="I568" s="1375"/>
      <c r="J568" s="1375"/>
      <c r="K568" s="1375"/>
      <c r="L568" s="1375"/>
      <c r="M568" s="1375"/>
      <c r="N568" s="1375"/>
      <c r="O568" s="1375"/>
      <c r="P568" s="1375"/>
      <c r="Q568" s="1375"/>
      <c r="R568" s="1375"/>
      <c r="S568" s="8"/>
      <c r="T568" s="55" t="s">
        <v>113</v>
      </c>
      <c r="U568" t="s">
        <v>464</v>
      </c>
      <c r="Z568" s="1375" t="str">
        <f>C555</f>
        <v>Citi Bank Taxable Loan</v>
      </c>
      <c r="AA568" s="1375"/>
      <c r="AB568" s="1375"/>
      <c r="AC568" s="1375"/>
      <c r="AD568" s="1375"/>
      <c r="AE568" s="1375"/>
      <c r="AF568" s="1375"/>
      <c r="AG568" s="1375"/>
      <c r="AH568" s="1375"/>
      <c r="AI568" s="1375"/>
      <c r="AJ568" s="1375"/>
      <c r="AK568" s="1375"/>
      <c r="BB568" s="3"/>
      <c r="BC568" s="3"/>
      <c r="BD568" s="3"/>
      <c r="BE568" s="3"/>
      <c r="BF568" s="3"/>
      <c r="BG568" s="3"/>
      <c r="BH568" s="3"/>
      <c r="BI568" s="3"/>
    </row>
    <row r="569" spans="1:61" ht="12.95" customHeight="1">
      <c r="A569" s="22"/>
      <c r="B569" t="s">
        <v>85</v>
      </c>
      <c r="G569" s="1374" t="s">
        <v>2699</v>
      </c>
      <c r="H569" s="1374"/>
      <c r="I569" s="1374"/>
      <c r="J569" s="1374"/>
      <c r="K569" s="1374"/>
      <c r="L569" s="1374"/>
      <c r="M569" s="1374"/>
      <c r="N569" s="1374"/>
      <c r="O569" s="1374"/>
      <c r="P569" s="1374"/>
      <c r="Q569" s="1374"/>
      <c r="R569" s="1374"/>
      <c r="S569" s="8"/>
      <c r="T569" s="22"/>
      <c r="U569" t="s">
        <v>85</v>
      </c>
      <c r="Z569" s="1374" t="s">
        <v>2699</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2.95" customHeight="1">
      <c r="A570" s="22"/>
      <c r="B570" t="s">
        <v>581</v>
      </c>
      <c r="G570" s="1374" t="s">
        <v>2700</v>
      </c>
      <c r="H570" s="1374"/>
      <c r="I570" s="1374"/>
      <c r="J570" s="1374"/>
      <c r="K570" s="1374"/>
      <c r="L570" s="1374"/>
      <c r="M570" s="1374"/>
      <c r="N570" s="1374"/>
      <c r="O570" s="1374"/>
      <c r="P570" s="1374"/>
      <c r="Q570" s="1374"/>
      <c r="R570" s="1374"/>
      <c r="T570" s="22"/>
      <c r="U570" t="s">
        <v>581</v>
      </c>
      <c r="Z570" s="1466" t="s">
        <v>2700</v>
      </c>
      <c r="AA570" s="1466"/>
      <c r="AB570" s="1466"/>
      <c r="AC570" s="1466"/>
      <c r="AD570" s="1466"/>
      <c r="AE570" s="1466"/>
      <c r="AF570" s="1466"/>
      <c r="AG570" s="1466"/>
      <c r="AH570" s="1466"/>
      <c r="AI570" s="1466"/>
      <c r="AJ570" s="1466"/>
      <c r="AK570" s="1466"/>
      <c r="BB570" s="3"/>
      <c r="BC570" s="3"/>
      <c r="BD570" s="3"/>
      <c r="BE570" s="3"/>
      <c r="BF570" s="3"/>
      <c r="BG570" s="3"/>
      <c r="BH570" s="3"/>
      <c r="BI570" s="3"/>
    </row>
    <row r="571" spans="1:61" ht="12.95" customHeight="1">
      <c r="A571" s="22"/>
      <c r="B571" t="s">
        <v>17</v>
      </c>
      <c r="G571" s="1374" t="s">
        <v>2701</v>
      </c>
      <c r="H571" s="1374"/>
      <c r="I571" s="1374"/>
      <c r="J571" s="1374"/>
      <c r="K571" s="1374"/>
      <c r="L571" s="1374"/>
      <c r="M571" s="1374"/>
      <c r="N571" s="1374"/>
      <c r="O571" s="1374"/>
      <c r="P571" s="1374"/>
      <c r="Q571" s="1374"/>
      <c r="R571" s="1374"/>
      <c r="S571" s="8"/>
      <c r="T571" s="22"/>
      <c r="U571" t="s">
        <v>17</v>
      </c>
      <c r="Z571" s="1466" t="s">
        <v>2701</v>
      </c>
      <c r="AA571" s="1466"/>
      <c r="AB571" s="1466"/>
      <c r="AC571" s="1466"/>
      <c r="AD571" s="1466"/>
      <c r="AE571" s="1466"/>
      <c r="AF571" s="1466"/>
      <c r="AG571" s="1466"/>
      <c r="AH571" s="1466"/>
      <c r="AI571" s="1466"/>
      <c r="AJ571" s="1466"/>
      <c r="AK571" s="1466"/>
      <c r="BB571" s="3"/>
      <c r="BC571" s="3"/>
      <c r="BD571" s="3"/>
      <c r="BE571" s="3"/>
      <c r="BF571" s="3"/>
      <c r="BG571" s="3"/>
      <c r="BH571" s="3"/>
      <c r="BI571" s="3"/>
    </row>
    <row r="572" spans="1:61" ht="12.95" customHeight="1">
      <c r="A572" s="22"/>
      <c r="B572" t="s">
        <v>316</v>
      </c>
      <c r="G572" s="1351" t="s">
        <v>2702</v>
      </c>
      <c r="H572" s="1351"/>
      <c r="I572" s="1351"/>
      <c r="J572" s="1351"/>
      <c r="K572" s="1351"/>
      <c r="L572" s="1351"/>
      <c r="O572" s="33" t="s">
        <v>206</v>
      </c>
      <c r="P572" s="1373"/>
      <c r="Q572" s="1373"/>
      <c r="R572" s="1373"/>
      <c r="S572" s="10"/>
      <c r="T572" s="22"/>
      <c r="U572" t="s">
        <v>316</v>
      </c>
      <c r="Z572" s="1351" t="s">
        <v>2702</v>
      </c>
      <c r="AA572" s="1351"/>
      <c r="AB572" s="1351"/>
      <c r="AC572" s="1351"/>
      <c r="AD572" s="1351"/>
      <c r="AE572" s="1351"/>
      <c r="AH572" s="33" t="s">
        <v>206</v>
      </c>
      <c r="AI572" s="1373"/>
      <c r="AJ572" s="1373"/>
      <c r="AK572" s="1373"/>
      <c r="BB572" s="3"/>
      <c r="BC572" s="3"/>
      <c r="BD572" s="3"/>
      <c r="BE572" s="3"/>
      <c r="BF572" s="3"/>
      <c r="BG572" s="3"/>
      <c r="BH572" s="3"/>
      <c r="BI572" s="3"/>
    </row>
    <row r="573" spans="1:61" ht="12.95" customHeight="1">
      <c r="A573" s="22"/>
      <c r="B573" t="s">
        <v>18</v>
      </c>
      <c r="H573" s="1374" t="s">
        <v>2703</v>
      </c>
      <c r="I573" s="1374"/>
      <c r="J573" s="1374"/>
      <c r="K573" s="1374"/>
      <c r="L573" s="1374"/>
      <c r="M573" s="1374"/>
      <c r="N573" s="1374"/>
      <c r="O573" s="1374"/>
      <c r="P573" s="1374"/>
      <c r="Q573" s="1374"/>
      <c r="R573" s="1374"/>
      <c r="S573" s="8"/>
      <c r="T573" s="22"/>
      <c r="U573" t="s">
        <v>18</v>
      </c>
      <c r="AA573" s="1374" t="s">
        <v>2703</v>
      </c>
      <c r="AB573" s="1374"/>
      <c r="AC573" s="1374"/>
      <c r="AD573" s="1374"/>
      <c r="AE573" s="1374"/>
      <c r="AF573" s="1374"/>
      <c r="AG573" s="1374"/>
      <c r="AH573" s="1374"/>
      <c r="AI573" s="1374"/>
      <c r="AJ573" s="1374"/>
      <c r="AK573" s="1374"/>
      <c r="BB573" s="3"/>
      <c r="BC573" s="3"/>
      <c r="BD573" s="3"/>
      <c r="BE573" s="3"/>
      <c r="BF573" s="3"/>
      <c r="BG573" s="3"/>
      <c r="BH573" s="3"/>
      <c r="BI573" s="3"/>
    </row>
    <row r="574" spans="1:61" ht="12.95" customHeight="1">
      <c r="A574" s="22"/>
      <c r="B574" s="320" t="s">
        <v>1186</v>
      </c>
      <c r="H574" s="8"/>
      <c r="I574" s="8"/>
      <c r="J574" s="8"/>
      <c r="K574" s="8"/>
      <c r="L574" s="8"/>
      <c r="M574" s="1686"/>
      <c r="N574" s="1686"/>
      <c r="O574" s="1686"/>
      <c r="P574" s="1686"/>
      <c r="Q574" s="1686"/>
      <c r="R574" s="1686"/>
      <c r="S574" s="8"/>
      <c r="T574" s="22"/>
      <c r="U574" s="320" t="s">
        <v>1186</v>
      </c>
      <c r="AA574" s="8"/>
      <c r="AB574" s="8"/>
      <c r="AC574" s="8"/>
      <c r="AD574" s="8"/>
      <c r="AE574" s="8"/>
      <c r="AF574" s="1686"/>
      <c r="AG574" s="1686"/>
      <c r="AH574" s="1686"/>
      <c r="AI574" s="1686"/>
      <c r="AJ574" s="1686"/>
      <c r="AK574" s="1686"/>
      <c r="BB574" s="3"/>
      <c r="BC574" s="3"/>
      <c r="BD574" s="3"/>
      <c r="BE574" s="3"/>
      <c r="BF574" s="3"/>
      <c r="BG574" s="3"/>
      <c r="BH574" s="3"/>
      <c r="BI574" s="3"/>
    </row>
    <row r="575" spans="1:61" ht="12.95" customHeight="1">
      <c r="A575" s="22"/>
      <c r="B575" t="s">
        <v>20</v>
      </c>
      <c r="N575" s="1334" t="s">
        <v>546</v>
      </c>
      <c r="O575" s="1334"/>
      <c r="T575" s="22"/>
      <c r="U575" t="s">
        <v>20</v>
      </c>
      <c r="AG575" s="1334" t="s">
        <v>546</v>
      </c>
      <c r="AH575" s="1334"/>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75" t="str">
        <f>C556</f>
        <v>Boston Financial Tax Credit Equity</v>
      </c>
      <c r="H577" s="1375"/>
      <c r="I577" s="1375"/>
      <c r="J577" s="1375"/>
      <c r="K577" s="1375"/>
      <c r="L577" s="1375"/>
      <c r="M577" s="1375"/>
      <c r="N577" s="1375"/>
      <c r="O577" s="1375"/>
      <c r="P577" s="1375"/>
      <c r="Q577" s="1375"/>
      <c r="R577" s="1375"/>
      <c r="T577" s="55" t="s">
        <v>582</v>
      </c>
      <c r="U577" t="s">
        <v>464</v>
      </c>
      <c r="Z577" s="1375">
        <f>C557</f>
        <v>0</v>
      </c>
      <c r="AA577" s="1375"/>
      <c r="AB577" s="1375"/>
      <c r="AC577" s="1375"/>
      <c r="AD577" s="1375"/>
      <c r="AE577" s="1375"/>
      <c r="AF577" s="1375"/>
      <c r="AG577" s="1375"/>
      <c r="AH577" s="1375"/>
      <c r="AI577" s="1375"/>
      <c r="AJ577" s="1375"/>
      <c r="AK577" s="1375"/>
      <c r="BB577" s="3"/>
      <c r="BC577" s="3"/>
    </row>
    <row r="578" spans="1:55" ht="12.95" customHeight="1">
      <c r="A578" s="22"/>
      <c r="B578" t="s">
        <v>85</v>
      </c>
      <c r="G578" s="1374" t="s">
        <v>2704</v>
      </c>
      <c r="H578" s="1374"/>
      <c r="I578" s="1374"/>
      <c r="J578" s="1374"/>
      <c r="K578" s="1374"/>
      <c r="L578" s="1374"/>
      <c r="M578" s="1374"/>
      <c r="N578" s="1374"/>
      <c r="O578" s="1374"/>
      <c r="P578" s="1374"/>
      <c r="Q578" s="1374"/>
      <c r="R578" s="1374"/>
      <c r="T578" s="22"/>
      <c r="U578" t="s">
        <v>85</v>
      </c>
      <c r="Z578" s="1374"/>
      <c r="AA578" s="1374"/>
      <c r="AB578" s="1374"/>
      <c r="AC578" s="1374"/>
      <c r="AD578" s="1374"/>
      <c r="AE578" s="1374"/>
      <c r="AF578" s="1374"/>
      <c r="AG578" s="1374"/>
      <c r="AH578" s="1374"/>
      <c r="AI578" s="1374"/>
      <c r="AJ578" s="1374"/>
      <c r="AK578" s="1374"/>
      <c r="BB578" s="3"/>
      <c r="BC578" s="3"/>
    </row>
    <row r="579" spans="1:55" ht="12.95" customHeight="1">
      <c r="A579" s="22"/>
      <c r="B579" t="s">
        <v>581</v>
      </c>
      <c r="G579" s="1466" t="s">
        <v>2670</v>
      </c>
      <c r="H579" s="1466"/>
      <c r="I579" s="1466"/>
      <c r="J579" s="1466"/>
      <c r="K579" s="1466"/>
      <c r="L579" s="1466"/>
      <c r="M579" s="1466"/>
      <c r="N579" s="1466"/>
      <c r="O579" s="1466"/>
      <c r="P579" s="1466"/>
      <c r="Q579" s="1466"/>
      <c r="R579" s="1466"/>
      <c r="T579" s="22"/>
      <c r="U579" t="s">
        <v>581</v>
      </c>
      <c r="Z579" s="1466"/>
      <c r="AA579" s="1466"/>
      <c r="AB579" s="1466"/>
      <c r="AC579" s="1466"/>
      <c r="AD579" s="1466"/>
      <c r="AE579" s="1466"/>
      <c r="AF579" s="1466"/>
      <c r="AG579" s="1466"/>
      <c r="AH579" s="1466"/>
      <c r="AI579" s="1466"/>
      <c r="AJ579" s="1466"/>
      <c r="AK579" s="1466"/>
      <c r="BB579" s="3"/>
      <c r="BC579" s="3"/>
    </row>
    <row r="580" spans="1:55" ht="12.95" customHeight="1">
      <c r="A580" s="22"/>
      <c r="B580" t="s">
        <v>17</v>
      </c>
      <c r="G580" s="1466" t="s">
        <v>2705</v>
      </c>
      <c r="H580" s="1466"/>
      <c r="I580" s="1466"/>
      <c r="J580" s="1466"/>
      <c r="K580" s="1466"/>
      <c r="L580" s="1466"/>
      <c r="M580" s="1466"/>
      <c r="N580" s="1466"/>
      <c r="O580" s="1466"/>
      <c r="P580" s="1466"/>
      <c r="Q580" s="1466"/>
      <c r="R580" s="1466"/>
      <c r="T580" s="22"/>
      <c r="U580" t="s">
        <v>17</v>
      </c>
      <c r="Z580" s="1466"/>
      <c r="AA580" s="1466"/>
      <c r="AB580" s="1466"/>
      <c r="AC580" s="1466"/>
      <c r="AD580" s="1466"/>
      <c r="AE580" s="1466"/>
      <c r="AF580" s="1466"/>
      <c r="AG580" s="1466"/>
      <c r="AH580" s="1466"/>
      <c r="AI580" s="1466"/>
      <c r="AJ580" s="1466"/>
      <c r="AK580" s="1466"/>
      <c r="BB580" s="3"/>
      <c r="BC580" s="3"/>
    </row>
    <row r="581" spans="1:55" ht="12.95" customHeight="1">
      <c r="A581" s="22"/>
      <c r="B581" t="s">
        <v>316</v>
      </c>
      <c r="G581" s="1351" t="s">
        <v>2672</v>
      </c>
      <c r="H581" s="1351"/>
      <c r="I581" s="1351"/>
      <c r="J581" s="1351"/>
      <c r="K581" s="1351"/>
      <c r="L581" s="1351"/>
      <c r="O581" s="33" t="s">
        <v>206</v>
      </c>
      <c r="P581" s="1373"/>
      <c r="Q581" s="1373"/>
      <c r="R581" s="1373"/>
      <c r="T581" s="22"/>
      <c r="U581" t="s">
        <v>316</v>
      </c>
      <c r="Z581" s="1351"/>
      <c r="AA581" s="1351"/>
      <c r="AB581" s="1351"/>
      <c r="AC581" s="1351"/>
      <c r="AD581" s="1351"/>
      <c r="AE581" s="1351"/>
      <c r="AH581" s="33" t="s">
        <v>206</v>
      </c>
      <c r="AI581" s="1373"/>
      <c r="AJ581" s="1373"/>
      <c r="AK581" s="1373"/>
      <c r="BB581" s="3"/>
      <c r="BC581" s="3"/>
    </row>
    <row r="582" spans="1:55" ht="12.95" customHeight="1">
      <c r="A582" s="22"/>
      <c r="B582" t="s">
        <v>18</v>
      </c>
      <c r="H582" s="1374" t="s">
        <v>2706</v>
      </c>
      <c r="I582" s="1374"/>
      <c r="J582" s="1374"/>
      <c r="K582" s="1374"/>
      <c r="L582" s="1374"/>
      <c r="M582" s="1374"/>
      <c r="N582" s="1374"/>
      <c r="O582" s="1374"/>
      <c r="P582" s="1374"/>
      <c r="Q582" s="1374"/>
      <c r="R582" s="1374"/>
      <c r="T582" s="22"/>
      <c r="U582" t="s">
        <v>18</v>
      </c>
      <c r="AA582" s="1374"/>
      <c r="AB582" s="1374"/>
      <c r="AC582" s="1374"/>
      <c r="AD582" s="1374"/>
      <c r="AE582" s="1374"/>
      <c r="AF582" s="1374"/>
      <c r="AG582" s="1374"/>
      <c r="AH582" s="1374"/>
      <c r="AI582" s="1374"/>
      <c r="AJ582" s="1374"/>
      <c r="AK582" s="1374"/>
      <c r="BB582" s="3"/>
      <c r="BC582" s="3"/>
    </row>
    <row r="583" spans="1:55" ht="12.95" customHeight="1">
      <c r="A583" s="22"/>
      <c r="B583" t="s">
        <v>20</v>
      </c>
      <c r="N583" s="1334" t="s">
        <v>546</v>
      </c>
      <c r="O583" s="1334"/>
      <c r="T583" s="22"/>
      <c r="U583" t="s">
        <v>20</v>
      </c>
      <c r="AG583" s="1334" t="s">
        <v>670</v>
      </c>
      <c r="AH583" s="1334"/>
      <c r="BB583" s="3"/>
      <c r="BC583" s="3"/>
    </row>
    <row r="584" spans="1:55" ht="12.95" customHeight="1">
      <c r="A584" s="22"/>
      <c r="T584" s="22"/>
      <c r="BB584" s="3"/>
      <c r="BC584" s="3"/>
    </row>
    <row r="585" spans="1:55" ht="12.95" customHeight="1">
      <c r="A585" s="55" t="s">
        <v>764</v>
      </c>
      <c r="B585" t="s">
        <v>464</v>
      </c>
      <c r="G585" s="1375">
        <f>C558</f>
        <v>0</v>
      </c>
      <c r="H585" s="1375"/>
      <c r="I585" s="1375"/>
      <c r="J585" s="1375"/>
      <c r="K585" s="1375"/>
      <c r="L585" s="1375"/>
      <c r="M585" s="1375"/>
      <c r="N585" s="1375"/>
      <c r="O585" s="1375"/>
      <c r="P585" s="1375"/>
      <c r="Q585" s="1375"/>
      <c r="R585" s="1375"/>
      <c r="T585" s="55" t="s">
        <v>585</v>
      </c>
      <c r="U585" t="s">
        <v>464</v>
      </c>
      <c r="Z585" s="1375">
        <f>C559</f>
        <v>0</v>
      </c>
      <c r="AA585" s="1375"/>
      <c r="AB585" s="1375"/>
      <c r="AC585" s="1375"/>
      <c r="AD585" s="1375"/>
      <c r="AE585" s="1375"/>
      <c r="AF585" s="1375"/>
      <c r="AG585" s="1375"/>
      <c r="AH585" s="1375"/>
      <c r="AI585" s="1375"/>
      <c r="AJ585" s="1375"/>
      <c r="AK585" s="1375"/>
      <c r="BB585" s="3"/>
      <c r="BC585" s="3"/>
    </row>
    <row r="586" spans="1:55" ht="12.95" customHeight="1">
      <c r="A586" s="22"/>
      <c r="B586" t="s">
        <v>85</v>
      </c>
      <c r="G586" s="1374"/>
      <c r="H586" s="1374"/>
      <c r="I586" s="1374"/>
      <c r="J586" s="1374"/>
      <c r="K586" s="1374"/>
      <c r="L586" s="1374"/>
      <c r="M586" s="1374"/>
      <c r="N586" s="1374"/>
      <c r="O586" s="1374"/>
      <c r="P586" s="1374"/>
      <c r="Q586" s="1374"/>
      <c r="R586" s="1374"/>
      <c r="T586" s="22"/>
      <c r="U586" t="s">
        <v>85</v>
      </c>
      <c r="Z586" s="1374"/>
      <c r="AA586" s="1374"/>
      <c r="AB586" s="1374"/>
      <c r="AC586" s="1374"/>
      <c r="AD586" s="1374"/>
      <c r="AE586" s="1374"/>
      <c r="AF586" s="1374"/>
      <c r="AG586" s="1374"/>
      <c r="AH586" s="1374"/>
      <c r="AI586" s="1374"/>
      <c r="AJ586" s="1374"/>
      <c r="AK586" s="1374"/>
      <c r="BB586" s="3"/>
      <c r="BC586" s="3"/>
    </row>
    <row r="587" spans="1:55" ht="12.95" customHeight="1">
      <c r="A587" s="22"/>
      <c r="B587" t="s">
        <v>581</v>
      </c>
      <c r="G587" s="1374"/>
      <c r="H587" s="1374"/>
      <c r="I587" s="1374"/>
      <c r="J587" s="1374"/>
      <c r="K587" s="1374"/>
      <c r="L587" s="1374"/>
      <c r="M587" s="1374"/>
      <c r="N587" s="1374"/>
      <c r="O587" s="1374"/>
      <c r="P587" s="1374"/>
      <c r="Q587" s="1374"/>
      <c r="R587" s="1374"/>
      <c r="T587" s="22"/>
      <c r="U587" t="s">
        <v>581</v>
      </c>
      <c r="Z587" s="1466"/>
      <c r="AA587" s="1466"/>
      <c r="AB587" s="1466"/>
      <c r="AC587" s="1466"/>
      <c r="AD587" s="1466"/>
      <c r="AE587" s="1466"/>
      <c r="AF587" s="1466"/>
      <c r="AG587" s="1466"/>
      <c r="AH587" s="1466"/>
      <c r="AI587" s="1466"/>
      <c r="AJ587" s="1466"/>
      <c r="AK587" s="1466"/>
      <c r="BB587" s="3"/>
      <c r="BC587" s="3"/>
    </row>
    <row r="588" spans="1:55" ht="12.95" customHeight="1">
      <c r="A588" s="22"/>
      <c r="B588" t="s">
        <v>17</v>
      </c>
      <c r="G588" s="1374"/>
      <c r="H588" s="1374"/>
      <c r="I588" s="1374"/>
      <c r="J588" s="1374"/>
      <c r="K588" s="1374"/>
      <c r="L588" s="1374"/>
      <c r="M588" s="1374"/>
      <c r="N588" s="1374"/>
      <c r="O588" s="1374"/>
      <c r="P588" s="1374"/>
      <c r="Q588" s="1374"/>
      <c r="R588" s="1374"/>
      <c r="T588" s="22"/>
      <c r="U588" t="s">
        <v>17</v>
      </c>
      <c r="Z588" s="1466"/>
      <c r="AA588" s="1466"/>
      <c r="AB588" s="1466"/>
      <c r="AC588" s="1466"/>
      <c r="AD588" s="1466"/>
      <c r="AE588" s="1466"/>
      <c r="AF588" s="1466"/>
      <c r="AG588" s="1466"/>
      <c r="AH588" s="1466"/>
      <c r="AI588" s="1466"/>
      <c r="AJ588" s="1466"/>
      <c r="AK588" s="1466"/>
    </row>
    <row r="589" spans="1:55" ht="12.95" customHeight="1">
      <c r="A589" s="22"/>
      <c r="B589" t="s">
        <v>316</v>
      </c>
      <c r="G589" s="1351"/>
      <c r="H589" s="1351"/>
      <c r="I589" s="1351"/>
      <c r="J589" s="1351"/>
      <c r="K589" s="1351"/>
      <c r="L589" s="1351"/>
      <c r="O589" s="33" t="s">
        <v>206</v>
      </c>
      <c r="P589" s="1373"/>
      <c r="Q589" s="1373"/>
      <c r="R589" s="1373"/>
      <c r="T589" s="22"/>
      <c r="U589" t="s">
        <v>316</v>
      </c>
      <c r="Z589" s="1351"/>
      <c r="AA589" s="1351"/>
      <c r="AB589" s="1351"/>
      <c r="AC589" s="1351"/>
      <c r="AD589" s="1351"/>
      <c r="AE589" s="1351"/>
      <c r="AH589" s="33" t="s">
        <v>206</v>
      </c>
      <c r="AI589" s="1373"/>
      <c r="AJ589" s="1373"/>
      <c r="AK589" s="1373"/>
      <c r="AZ589" s="3"/>
      <c r="BA589" s="3"/>
      <c r="BB589" s="3"/>
      <c r="BC589" s="3"/>
    </row>
    <row r="590" spans="1:55" ht="12.95" customHeight="1">
      <c r="A590" s="22"/>
      <c r="B590" t="s">
        <v>18</v>
      </c>
      <c r="H590" s="1374"/>
      <c r="I590" s="1374"/>
      <c r="J590" s="1374"/>
      <c r="K590" s="1374"/>
      <c r="L590" s="1374"/>
      <c r="M590" s="1374"/>
      <c r="N590" s="1374"/>
      <c r="O590" s="1374"/>
      <c r="P590" s="1374"/>
      <c r="Q590" s="1374"/>
      <c r="R590" s="1374"/>
      <c r="T590" s="22"/>
      <c r="U590" t="s">
        <v>18</v>
      </c>
      <c r="AA590" s="1374"/>
      <c r="AB590" s="1374"/>
      <c r="AC590" s="1374"/>
      <c r="AD590" s="1374"/>
      <c r="AE590" s="1374"/>
      <c r="AF590" s="1374"/>
      <c r="AG590" s="1374"/>
      <c r="AH590" s="1374"/>
      <c r="AI590" s="1374"/>
      <c r="AJ590" s="1374"/>
      <c r="AK590" s="1374"/>
      <c r="AZ590" s="3"/>
      <c r="BA590" s="3"/>
      <c r="BB590" s="3"/>
      <c r="BC590" s="3"/>
    </row>
    <row r="591" spans="1:55" ht="12.95" customHeight="1">
      <c r="A591" s="22"/>
      <c r="B591" t="s">
        <v>20</v>
      </c>
      <c r="N591" s="1334" t="s">
        <v>670</v>
      </c>
      <c r="O591" s="1334"/>
      <c r="T591" s="22"/>
      <c r="U591" t="s">
        <v>20</v>
      </c>
      <c r="AG591" s="1334" t="s">
        <v>670</v>
      </c>
      <c r="AH591" s="1334"/>
      <c r="AZ591" s="3"/>
      <c r="BA591" s="3"/>
      <c r="BB591" s="3"/>
      <c r="BC591" s="3"/>
    </row>
    <row r="592" spans="1:55" ht="12.95" customHeight="1">
      <c r="A592" s="22"/>
      <c r="T592" s="22"/>
      <c r="AZ592" s="3"/>
      <c r="BA592" s="3"/>
      <c r="BB592" s="3"/>
      <c r="BC592" s="3"/>
    </row>
    <row r="593" spans="1:55" ht="12.95" customHeight="1">
      <c r="A593" s="55" t="s">
        <v>456</v>
      </c>
      <c r="B593" t="s">
        <v>464</v>
      </c>
      <c r="G593" s="1375">
        <f>C560</f>
        <v>0</v>
      </c>
      <c r="H593" s="1375"/>
      <c r="I593" s="1375"/>
      <c r="J593" s="1375"/>
      <c r="K593" s="1375"/>
      <c r="L593" s="1375"/>
      <c r="M593" s="1375"/>
      <c r="N593" s="1375"/>
      <c r="O593" s="1375"/>
      <c r="P593" s="1375"/>
      <c r="Q593" s="1375"/>
      <c r="R593" s="1375"/>
      <c r="T593" s="55" t="s">
        <v>457</v>
      </c>
      <c r="U593" t="s">
        <v>464</v>
      </c>
      <c r="Z593" s="1375">
        <f>C561</f>
        <v>0</v>
      </c>
      <c r="AA593" s="1375"/>
      <c r="AB593" s="1375"/>
      <c r="AC593" s="1375"/>
      <c r="AD593" s="1375"/>
      <c r="AE593" s="1375"/>
      <c r="AF593" s="1375"/>
      <c r="AG593" s="1375"/>
      <c r="AH593" s="1375"/>
      <c r="AI593" s="1375"/>
      <c r="AJ593" s="1375"/>
      <c r="AK593" s="1375"/>
      <c r="AZ593" s="3"/>
      <c r="BA593" s="3"/>
      <c r="BB593" s="3"/>
      <c r="BC593" s="3"/>
    </row>
    <row r="594" spans="1:55" s="4" customFormat="1" ht="12.95" customHeight="1">
      <c r="A594" s="22"/>
      <c r="B594" t="s">
        <v>85</v>
      </c>
      <c r="C594"/>
      <c r="D594"/>
      <c r="E594"/>
      <c r="F594"/>
      <c r="G594" s="1374"/>
      <c r="H594" s="1374"/>
      <c r="I594" s="1374"/>
      <c r="J594" s="1374"/>
      <c r="K594" s="1374"/>
      <c r="L594" s="1374"/>
      <c r="M594" s="1374"/>
      <c r="N594" s="1374"/>
      <c r="O594" s="1374"/>
      <c r="P594" s="1374"/>
      <c r="Q594" s="1374"/>
      <c r="R594" s="1374"/>
      <c r="S594"/>
      <c r="T594" s="22"/>
      <c r="U594" t="s">
        <v>85</v>
      </c>
      <c r="V594"/>
      <c r="W594"/>
      <c r="X594"/>
      <c r="Y594"/>
      <c r="Z594" s="1374"/>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4"/>
      <c r="H595" s="1374"/>
      <c r="I595" s="1374"/>
      <c r="J595" s="1374"/>
      <c r="K595" s="1374"/>
      <c r="L595" s="1374"/>
      <c r="M595" s="1374"/>
      <c r="N595" s="1374"/>
      <c r="O595" s="1374"/>
      <c r="P595" s="1374"/>
      <c r="Q595" s="1374"/>
      <c r="R595" s="1374"/>
      <c r="S595"/>
      <c r="T595" s="22"/>
      <c r="U595" t="s">
        <v>581</v>
      </c>
      <c r="V595"/>
      <c r="W595"/>
      <c r="X595"/>
      <c r="Y595"/>
      <c r="Z595" s="1466"/>
      <c r="AA595" s="1466"/>
      <c r="AB595" s="1466"/>
      <c r="AC595" s="1466"/>
      <c r="AD595" s="1466"/>
      <c r="AE595" s="1466"/>
      <c r="AF595" s="1466"/>
      <c r="AG595" s="1466"/>
      <c r="AH595" s="1466"/>
      <c r="AI595" s="1466"/>
      <c r="AJ595" s="1466"/>
      <c r="AK595" s="1466"/>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4"/>
      <c r="H596" s="1374"/>
      <c r="I596" s="1374"/>
      <c r="J596" s="1374"/>
      <c r="K596" s="1374"/>
      <c r="L596" s="1374"/>
      <c r="M596" s="1374"/>
      <c r="N596" s="1374"/>
      <c r="O596" s="1374"/>
      <c r="P596" s="1374"/>
      <c r="Q596" s="1374"/>
      <c r="R596" s="1374"/>
      <c r="S596"/>
      <c r="T596" s="22"/>
      <c r="U596" t="s">
        <v>17</v>
      </c>
      <c r="V596"/>
      <c r="W596"/>
      <c r="X596"/>
      <c r="Y596"/>
      <c r="Z596" s="1466"/>
      <c r="AA596" s="1466"/>
      <c r="AB596" s="1466"/>
      <c r="AC596" s="1466"/>
      <c r="AD596" s="1466"/>
      <c r="AE596" s="1466"/>
      <c r="AF596" s="1466"/>
      <c r="AG596" s="1466"/>
      <c r="AH596" s="1466"/>
      <c r="AI596" s="1466"/>
      <c r="AJ596" s="1466"/>
      <c r="AK596" s="1466"/>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51"/>
      <c r="H597" s="1351"/>
      <c r="I597" s="1351"/>
      <c r="J597" s="1351"/>
      <c r="K597" s="1351"/>
      <c r="L597" s="1351"/>
      <c r="M597"/>
      <c r="N597"/>
      <c r="O597" s="33" t="s">
        <v>206</v>
      </c>
      <c r="P597" s="1373"/>
      <c r="Q597" s="1373"/>
      <c r="R597" s="1373"/>
      <c r="S597"/>
      <c r="T597" s="22"/>
      <c r="U597" t="s">
        <v>316</v>
      </c>
      <c r="V597"/>
      <c r="W597"/>
      <c r="X597"/>
      <c r="Y597"/>
      <c r="Z597" s="1351"/>
      <c r="AA597" s="1351"/>
      <c r="AB597" s="1351"/>
      <c r="AC597" s="1351"/>
      <c r="AD597" s="1351"/>
      <c r="AE597" s="1351"/>
      <c r="AF597"/>
      <c r="AG597"/>
      <c r="AH597" s="33" t="s">
        <v>206</v>
      </c>
      <c r="AI597" s="1373"/>
      <c r="AJ597" s="1373"/>
      <c r="AK597" s="13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4"/>
      <c r="I598" s="1374"/>
      <c r="J598" s="1374"/>
      <c r="K598" s="1374"/>
      <c r="L598" s="1374"/>
      <c r="M598" s="1374"/>
      <c r="N598" s="1374"/>
      <c r="O598" s="1374"/>
      <c r="P598" s="1374"/>
      <c r="Q598" s="1374"/>
      <c r="R598" s="1374"/>
      <c r="S598"/>
      <c r="T598" s="22"/>
      <c r="U598" t="s">
        <v>18</v>
      </c>
      <c r="V598"/>
      <c r="W598"/>
      <c r="X598"/>
      <c r="Y598"/>
      <c r="Z598"/>
      <c r="AA598" s="1374"/>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2.95" customHeight="1">
      <c r="A599" s="22"/>
      <c r="B599" t="s">
        <v>20</v>
      </c>
      <c r="N599" s="1334" t="s">
        <v>670</v>
      </c>
      <c r="O599" s="1334"/>
      <c r="T599" s="22"/>
      <c r="U599" t="s">
        <v>20</v>
      </c>
      <c r="AG599" s="1334" t="s">
        <v>670</v>
      </c>
      <c r="AH599" s="1334"/>
      <c r="BB599" s="3"/>
      <c r="BC599" s="3"/>
    </row>
    <row r="600" spans="1:55" ht="12.95" customHeight="1">
      <c r="A600" s="22"/>
      <c r="T600" s="22"/>
      <c r="BB600" s="3"/>
      <c r="BC600" s="3"/>
    </row>
    <row r="601" spans="1:55" ht="12.95" customHeight="1">
      <c r="A601" s="55" t="s">
        <v>462</v>
      </c>
      <c r="B601" t="s">
        <v>464</v>
      </c>
      <c r="G601" s="1375">
        <f>C562</f>
        <v>0</v>
      </c>
      <c r="H601" s="1375"/>
      <c r="I601" s="1375"/>
      <c r="J601" s="1375"/>
      <c r="K601" s="1375"/>
      <c r="L601" s="1375"/>
      <c r="M601" s="1375"/>
      <c r="N601" s="1375"/>
      <c r="O601" s="1375"/>
      <c r="P601" s="1375"/>
      <c r="Q601" s="1375"/>
      <c r="R601" s="1375"/>
      <c r="T601" s="55" t="s">
        <v>647</v>
      </c>
      <c r="U601" t="s">
        <v>464</v>
      </c>
      <c r="Z601" s="1375">
        <f>C563</f>
        <v>0</v>
      </c>
      <c r="AA601" s="1375"/>
      <c r="AB601" s="1375"/>
      <c r="AC601" s="1375"/>
      <c r="AD601" s="1375"/>
      <c r="AE601" s="1375"/>
      <c r="AF601" s="1375"/>
      <c r="AG601" s="1375"/>
      <c r="AH601" s="1375"/>
      <c r="AI601" s="1375"/>
      <c r="AJ601" s="1375"/>
      <c r="AK601" s="1375"/>
      <c r="BB601" s="3"/>
      <c r="BC601" s="3"/>
    </row>
    <row r="602" spans="1:55" ht="12.95"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row>
    <row r="603" spans="1:55" ht="12.95" customHeight="1">
      <c r="A603" s="22"/>
      <c r="B603" t="s">
        <v>581</v>
      </c>
      <c r="G603" s="1374"/>
      <c r="H603" s="1374"/>
      <c r="I603" s="1374"/>
      <c r="J603" s="1374"/>
      <c r="K603" s="1374"/>
      <c r="L603" s="1374"/>
      <c r="M603" s="1374"/>
      <c r="N603" s="1374"/>
      <c r="O603" s="1374"/>
      <c r="P603" s="1374"/>
      <c r="Q603" s="1374"/>
      <c r="R603" s="1374"/>
      <c r="T603" s="22"/>
      <c r="U603" t="s">
        <v>581</v>
      </c>
      <c r="Z603" s="1466"/>
      <c r="AA603" s="1466"/>
      <c r="AB603" s="1466"/>
      <c r="AC603" s="1466"/>
      <c r="AD603" s="1466"/>
      <c r="AE603" s="1466"/>
      <c r="AF603" s="1466"/>
      <c r="AG603" s="1466"/>
      <c r="AH603" s="1466"/>
      <c r="AI603" s="1466"/>
      <c r="AJ603" s="1466"/>
      <c r="AK603" s="1466"/>
      <c r="AZ603" s="3"/>
      <c r="BA603" s="3"/>
      <c r="BB603" s="3"/>
      <c r="BC603" s="3"/>
    </row>
    <row r="604" spans="1:55" ht="12.95" customHeight="1">
      <c r="A604" s="22"/>
      <c r="B604" t="s">
        <v>17</v>
      </c>
      <c r="G604" s="1374"/>
      <c r="H604" s="1374"/>
      <c r="I604" s="1374"/>
      <c r="J604" s="1374"/>
      <c r="K604" s="1374"/>
      <c r="L604" s="1374"/>
      <c r="M604" s="1374"/>
      <c r="N604" s="1374"/>
      <c r="O604" s="1374"/>
      <c r="P604" s="1374"/>
      <c r="Q604" s="1374"/>
      <c r="R604" s="1374"/>
      <c r="T604" s="22"/>
      <c r="U604" t="s">
        <v>17</v>
      </c>
      <c r="Z604" s="1466"/>
      <c r="AA604" s="1466"/>
      <c r="AB604" s="1466"/>
      <c r="AC604" s="1466"/>
      <c r="AD604" s="1466"/>
      <c r="AE604" s="1466"/>
      <c r="AF604" s="1466"/>
      <c r="AG604" s="1466"/>
      <c r="AH604" s="1466"/>
      <c r="AI604" s="1466"/>
      <c r="AJ604" s="1466"/>
      <c r="AK604" s="1466"/>
      <c r="AZ604" s="3"/>
      <c r="BA604" s="3"/>
      <c r="BB604" s="3"/>
      <c r="BC604" s="3"/>
    </row>
    <row r="605" spans="1:55" s="4" customFormat="1" ht="12.95" customHeight="1">
      <c r="A605" s="22"/>
      <c r="B605" t="s">
        <v>316</v>
      </c>
      <c r="C605"/>
      <c r="D605"/>
      <c r="E605"/>
      <c r="F605"/>
      <c r="G605" s="1351"/>
      <c r="H605" s="1351"/>
      <c r="I605" s="1351"/>
      <c r="J605" s="1351"/>
      <c r="K605" s="1351"/>
      <c r="L605" s="1351"/>
      <c r="M605"/>
      <c r="N605"/>
      <c r="O605" s="33" t="s">
        <v>206</v>
      </c>
      <c r="P605" s="1373"/>
      <c r="Q605" s="1373"/>
      <c r="R605" s="1373"/>
      <c r="S605"/>
      <c r="T605" s="22"/>
      <c r="U605" t="s">
        <v>316</v>
      </c>
      <c r="V605"/>
      <c r="W605"/>
      <c r="X605"/>
      <c r="Y605"/>
      <c r="Z605" s="1351"/>
      <c r="AA605" s="1351"/>
      <c r="AB605" s="1351"/>
      <c r="AC605" s="1351"/>
      <c r="AD605" s="1351"/>
      <c r="AE605" s="1351"/>
      <c r="AF605"/>
      <c r="AG605"/>
      <c r="AH605" s="33" t="s">
        <v>206</v>
      </c>
      <c r="AI605" s="1373"/>
      <c r="AJ605" s="1373"/>
      <c r="AK605" s="13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4" t="s">
        <v>670</v>
      </c>
      <c r="O607" s="1334"/>
      <c r="P607"/>
      <c r="Q607"/>
      <c r="R607"/>
      <c r="S607"/>
      <c r="T607" s="22"/>
      <c r="U607" t="s">
        <v>20</v>
      </c>
      <c r="V607"/>
      <c r="W607"/>
      <c r="X607"/>
      <c r="Y607"/>
      <c r="Z607"/>
      <c r="AA607"/>
      <c r="AB607"/>
      <c r="AC607"/>
      <c r="AD607"/>
      <c r="AE607"/>
      <c r="AF607"/>
      <c r="AG607" s="1334" t="s">
        <v>670</v>
      </c>
      <c r="AH607" s="1334"/>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75">
        <f>C564</f>
        <v>0</v>
      </c>
      <c r="H609" s="1375"/>
      <c r="I609" s="1375"/>
      <c r="J609" s="1375"/>
      <c r="K609" s="1375"/>
      <c r="L609" s="1375"/>
      <c r="M609" s="1375"/>
      <c r="N609" s="1375"/>
      <c r="O609" s="1375"/>
      <c r="P609" s="1375"/>
      <c r="Q609" s="1375"/>
      <c r="R609" s="1375"/>
      <c r="T609" s="55" t="s">
        <v>363</v>
      </c>
      <c r="U609" t="s">
        <v>464</v>
      </c>
      <c r="Z609" s="1375">
        <f>C565</f>
        <v>0</v>
      </c>
      <c r="AA609" s="1375"/>
      <c r="AB609" s="1375"/>
      <c r="AC609" s="1375"/>
      <c r="AD609" s="1375"/>
      <c r="AE609" s="1375"/>
      <c r="AF609" s="1375"/>
      <c r="AG609" s="1375"/>
      <c r="AH609" s="1375"/>
      <c r="AI609" s="1375"/>
      <c r="AJ609" s="1375"/>
      <c r="AK609" s="1375"/>
      <c r="AZ609" s="3"/>
      <c r="BA609" s="3"/>
      <c r="BB609" s="3"/>
      <c r="BC609" s="3"/>
    </row>
    <row r="610" spans="1:55" ht="12.95"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2.95" customHeight="1">
      <c r="B611" t="s">
        <v>581</v>
      </c>
      <c r="G611" s="1374"/>
      <c r="H611" s="1374"/>
      <c r="I611" s="1374"/>
      <c r="J611" s="1374"/>
      <c r="K611" s="1374"/>
      <c r="L611" s="1374"/>
      <c r="M611" s="1374"/>
      <c r="N611" s="1374"/>
      <c r="O611" s="1374"/>
      <c r="P611" s="1374"/>
      <c r="Q611" s="1374"/>
      <c r="R611" s="1374"/>
      <c r="U611" t="s">
        <v>581</v>
      </c>
      <c r="Z611" s="1466"/>
      <c r="AA611" s="1466"/>
      <c r="AB611" s="1466"/>
      <c r="AC611" s="1466"/>
      <c r="AD611" s="1466"/>
      <c r="AE611" s="1466"/>
      <c r="AF611" s="1466"/>
      <c r="AG611" s="1466"/>
      <c r="AH611" s="1466"/>
      <c r="AI611" s="1466"/>
      <c r="AJ611" s="1466"/>
      <c r="AK611" s="1466"/>
      <c r="AZ611" s="3"/>
      <c r="BA611" s="3"/>
      <c r="BB611" s="3"/>
      <c r="BC611" s="3"/>
    </row>
    <row r="612" spans="1:55" ht="12.95" customHeight="1">
      <c r="B612" t="s">
        <v>17</v>
      </c>
      <c r="G612" s="1374"/>
      <c r="H612" s="1374"/>
      <c r="I612" s="1374"/>
      <c r="J612" s="1374"/>
      <c r="K612" s="1374"/>
      <c r="L612" s="1374"/>
      <c r="M612" s="1374"/>
      <c r="N612" s="1374"/>
      <c r="O612" s="1374"/>
      <c r="P612" s="1374"/>
      <c r="Q612" s="1374"/>
      <c r="R612" s="1374"/>
      <c r="U612" t="s">
        <v>17</v>
      </c>
      <c r="Z612" s="1466"/>
      <c r="AA612" s="1466"/>
      <c r="AB612" s="1466"/>
      <c r="AC612" s="1466"/>
      <c r="AD612" s="1466"/>
      <c r="AE612" s="1466"/>
      <c r="AF612" s="1466"/>
      <c r="AG612" s="1466"/>
      <c r="AH612" s="1466"/>
      <c r="AI612" s="1466"/>
      <c r="AJ612" s="1466"/>
      <c r="AK612" s="1466"/>
      <c r="AZ612" s="3"/>
      <c r="BA612" s="3"/>
      <c r="BB612" s="3"/>
      <c r="BC612" s="3"/>
    </row>
    <row r="613" spans="1:55" ht="12.95" customHeight="1">
      <c r="B613" t="s">
        <v>316</v>
      </c>
      <c r="G613" s="1351"/>
      <c r="H613" s="1351"/>
      <c r="I613" s="1351"/>
      <c r="J613" s="1351"/>
      <c r="K613" s="1351"/>
      <c r="L613" s="1351"/>
      <c r="O613" s="33" t="s">
        <v>206</v>
      </c>
      <c r="P613" s="1373"/>
      <c r="Q613" s="1373"/>
      <c r="R613" s="1373"/>
      <c r="U613" t="s">
        <v>316</v>
      </c>
      <c r="Z613" s="1351"/>
      <c r="AA613" s="1351"/>
      <c r="AB613" s="1351"/>
      <c r="AC613" s="1351"/>
      <c r="AD613" s="1351"/>
      <c r="AE613" s="1351"/>
      <c r="AH613" s="33" t="s">
        <v>206</v>
      </c>
      <c r="AI613" s="1373"/>
      <c r="AJ613" s="1373"/>
      <c r="AK613" s="1373"/>
      <c r="AZ613" s="3"/>
      <c r="BA613" s="3"/>
      <c r="BB613" s="3"/>
      <c r="BC613" s="3"/>
    </row>
    <row r="614" spans="1:55" ht="12.95"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2.95" customHeight="1">
      <c r="B615" t="s">
        <v>20</v>
      </c>
      <c r="N615" s="1334" t="s">
        <v>670</v>
      </c>
      <c r="O615" s="1334"/>
      <c r="U615" t="s">
        <v>20</v>
      </c>
      <c r="AG615" s="1334" t="s">
        <v>670</v>
      </c>
      <c r="AH615" s="1334"/>
      <c r="AU615" s="899"/>
      <c r="AV615" s="899"/>
      <c r="AW615" s="899"/>
      <c r="AX615" s="899"/>
      <c r="AY615" s="899"/>
      <c r="AZ615" s="3"/>
      <c r="BA615" s="3"/>
      <c r="BB615" s="3"/>
      <c r="BC615" s="3"/>
    </row>
    <row r="616" spans="1:55" ht="12.95" customHeight="1">
      <c r="AZ616" s="3"/>
      <c r="BA616" s="3"/>
      <c r="BB616" s="3"/>
      <c r="BC616" s="3"/>
    </row>
    <row r="617" spans="1:55" ht="12.95" customHeight="1">
      <c r="A617" s="1262" t="s">
        <v>545</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2.95"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90" t="s">
        <v>2103</v>
      </c>
      <c r="C624" s="1690"/>
      <c r="D624" s="1690"/>
      <c r="E624" s="1690"/>
      <c r="F624" s="1690"/>
      <c r="G624" s="1690"/>
      <c r="H624" s="1690"/>
      <c r="I624" s="1690"/>
      <c r="J624" s="1690"/>
      <c r="K624" s="1690"/>
      <c r="L624" s="1690"/>
      <c r="M624" s="1442" t="s">
        <v>2104</v>
      </c>
      <c r="N624" s="1442"/>
      <c r="O624" s="1442"/>
      <c r="P624" s="1442"/>
      <c r="Q624" s="1442" t="s">
        <v>1853</v>
      </c>
      <c r="R624" s="1442"/>
      <c r="S624" s="1442"/>
      <c r="T624" s="1442" t="s">
        <v>1851</v>
      </c>
      <c r="U624" s="1442"/>
      <c r="V624" s="1442"/>
      <c r="W624" s="1684" t="s">
        <v>454</v>
      </c>
      <c r="X624" s="1684"/>
      <c r="Y624" s="1684"/>
      <c r="Z624" s="1432" t="s">
        <v>2133</v>
      </c>
      <c r="AA624" s="1432"/>
      <c r="AB624" s="1433"/>
      <c r="AC624" s="1723" t="s">
        <v>1677</v>
      </c>
      <c r="AD624" s="1724"/>
      <c r="AE624" s="1725"/>
      <c r="AF624" s="1666" t="s">
        <v>1931</v>
      </c>
      <c r="AG624" s="1432"/>
      <c r="AH624" s="1432"/>
      <c r="AI624" s="1432"/>
      <c r="AJ624" s="1433"/>
      <c r="AK624" s="1674" t="s">
        <v>1932</v>
      </c>
      <c r="AL624" s="1675"/>
      <c r="AM624" s="1675"/>
      <c r="AN624" s="1676"/>
      <c r="AO624" s="1442" t="s">
        <v>455</v>
      </c>
      <c r="AP624" s="1442"/>
      <c r="AQ624" s="1442"/>
      <c r="AR624" s="1442"/>
      <c r="AS624" s="1442"/>
      <c r="AU624" s="3"/>
      <c r="AZ624" s="3"/>
      <c r="BA624" s="3"/>
      <c r="BB624" s="3"/>
      <c r="BC624" s="3"/>
    </row>
    <row r="625" spans="2:157" ht="12.95" customHeight="1">
      <c r="B625" s="1690"/>
      <c r="C625" s="1690"/>
      <c r="D625" s="1690"/>
      <c r="E625" s="1690"/>
      <c r="F625" s="1690"/>
      <c r="G625" s="1690"/>
      <c r="H625" s="1690"/>
      <c r="I625" s="1690"/>
      <c r="J625" s="1690"/>
      <c r="K625" s="1690"/>
      <c r="L625" s="1690"/>
      <c r="M625" s="1442"/>
      <c r="N625" s="1442"/>
      <c r="O625" s="1442"/>
      <c r="P625" s="1442"/>
      <c r="Q625" s="1442"/>
      <c r="R625" s="1442"/>
      <c r="S625" s="1442"/>
      <c r="T625" s="1442"/>
      <c r="U625" s="1442"/>
      <c r="V625" s="1442"/>
      <c r="W625" s="1684"/>
      <c r="X625" s="1684"/>
      <c r="Y625" s="1684"/>
      <c r="Z625" s="1434"/>
      <c r="AA625" s="1434"/>
      <c r="AB625" s="1435"/>
      <c r="AC625" s="1726"/>
      <c r="AD625" s="1727"/>
      <c r="AE625" s="1728"/>
      <c r="AF625" s="1667"/>
      <c r="AG625" s="1434"/>
      <c r="AH625" s="1434"/>
      <c r="AI625" s="1434"/>
      <c r="AJ625" s="1435"/>
      <c r="AK625" s="1677"/>
      <c r="AL625" s="1678"/>
      <c r="AM625" s="1678"/>
      <c r="AN625" s="1679"/>
      <c r="AO625" s="1442"/>
      <c r="AP625" s="1442"/>
      <c r="AQ625" s="1442"/>
      <c r="AR625" s="1442"/>
      <c r="AS625" s="1442"/>
      <c r="AU625" s="3"/>
      <c r="AZ625" s="3"/>
      <c r="BA625" s="3"/>
      <c r="BB625" s="3"/>
      <c r="BC625" s="3"/>
      <c r="BD625" s="3"/>
    </row>
    <row r="626" spans="2:157" ht="12.95" customHeight="1">
      <c r="B626" s="1690"/>
      <c r="C626" s="1690"/>
      <c r="D626" s="1690"/>
      <c r="E626" s="1690"/>
      <c r="F626" s="1690"/>
      <c r="G626" s="1690"/>
      <c r="H626" s="1690"/>
      <c r="I626" s="1690"/>
      <c r="J626" s="1690"/>
      <c r="K626" s="1690"/>
      <c r="L626" s="1690"/>
      <c r="M626" s="1442"/>
      <c r="N626" s="1442"/>
      <c r="O626" s="1442"/>
      <c r="P626" s="1442"/>
      <c r="Q626" s="1442"/>
      <c r="R626" s="1442"/>
      <c r="S626" s="1442"/>
      <c r="T626" s="1442"/>
      <c r="U626" s="1442"/>
      <c r="V626" s="1442"/>
      <c r="W626" s="1684"/>
      <c r="X626" s="1684"/>
      <c r="Y626" s="1684"/>
      <c r="Z626" s="1436"/>
      <c r="AA626" s="1436"/>
      <c r="AB626" s="1437"/>
      <c r="AC626" s="1729"/>
      <c r="AD626" s="1730"/>
      <c r="AE626" s="1731"/>
      <c r="AF626" s="1668"/>
      <c r="AG626" s="1436"/>
      <c r="AH626" s="1436"/>
      <c r="AI626" s="1436"/>
      <c r="AJ626" s="1437"/>
      <c r="AK626" s="1680"/>
      <c r="AL626" s="1681"/>
      <c r="AM626" s="1681"/>
      <c r="AN626" s="1682"/>
      <c r="AO626" s="1442"/>
      <c r="AP626" s="1442"/>
      <c r="AQ626" s="1442"/>
      <c r="AR626" s="1442"/>
      <c r="AS626" s="1442"/>
      <c r="AT626" s="3"/>
      <c r="AU626" s="3"/>
      <c r="AZ626" s="3"/>
      <c r="BA626" s="3"/>
      <c r="BB626" s="3"/>
      <c r="BC626" s="3"/>
      <c r="BD626" s="3"/>
    </row>
    <row r="627" spans="2:157" ht="12.95" customHeight="1">
      <c r="B627" s="51" t="s">
        <v>112</v>
      </c>
      <c r="C627" s="1685" t="s">
        <v>2709</v>
      </c>
      <c r="D627" s="1685"/>
      <c r="E627" s="1685"/>
      <c r="F627" s="1685"/>
      <c r="G627" s="1685"/>
      <c r="H627" s="1685"/>
      <c r="I627" s="1685"/>
      <c r="J627" s="1685"/>
      <c r="K627" s="1685"/>
      <c r="L627" s="1685"/>
      <c r="M627" s="1665" t="s">
        <v>2114</v>
      </c>
      <c r="N627" s="1665"/>
      <c r="O627" s="1665"/>
      <c r="P627" s="1665"/>
      <c r="Q627" s="1426">
        <f>40*12</f>
        <v>480</v>
      </c>
      <c r="R627" s="1426"/>
      <c r="S627" s="1427"/>
      <c r="T627" s="1425">
        <v>480</v>
      </c>
      <c r="U627" s="1426"/>
      <c r="V627" s="1427"/>
      <c r="W627" s="1438">
        <v>6.5000000000000002E-2</v>
      </c>
      <c r="X627" s="1439"/>
      <c r="Y627" s="1440"/>
      <c r="Z627" s="1480" t="s">
        <v>2132</v>
      </c>
      <c r="AA627" s="1481"/>
      <c r="AB627" s="1482"/>
      <c r="AC627" s="1453">
        <v>1</v>
      </c>
      <c r="AD627" s="1454"/>
      <c r="AE627" s="1455"/>
      <c r="AF627" s="1477">
        <v>629583</v>
      </c>
      <c r="AG627" s="1478"/>
      <c r="AH627" s="1478"/>
      <c r="AI627" s="1478"/>
      <c r="AJ627" s="1479"/>
      <c r="AK627" s="1428"/>
      <c r="AL627" s="1429"/>
      <c r="AM627" s="1429"/>
      <c r="AN627" s="1430"/>
      <c r="AO627" s="1483">
        <v>8961421</v>
      </c>
      <c r="AP627" s="1483"/>
      <c r="AQ627" s="1483"/>
      <c r="AR627" s="1483"/>
      <c r="AS627" s="1483"/>
      <c r="AT627" s="3"/>
      <c r="AU627" s="3"/>
      <c r="AZ627" s="3"/>
      <c r="BA627" s="3"/>
      <c r="BB627" s="3"/>
      <c r="BC627" s="3"/>
      <c r="BD627" s="3"/>
    </row>
    <row r="628" spans="2:157" ht="12.95" customHeight="1">
      <c r="B628" s="52" t="s">
        <v>113</v>
      </c>
      <c r="C628" s="1685" t="s">
        <v>2710</v>
      </c>
      <c r="D628" s="1685"/>
      <c r="E628" s="1685"/>
      <c r="F628" s="1685"/>
      <c r="G628" s="1685"/>
      <c r="H628" s="1685"/>
      <c r="I628" s="1685"/>
      <c r="J628" s="1685"/>
      <c r="K628" s="1685"/>
      <c r="L628" s="1685"/>
      <c r="M628" s="1665" t="s">
        <v>2107</v>
      </c>
      <c r="N628" s="1665"/>
      <c r="O628" s="1665"/>
      <c r="P628" s="1665"/>
      <c r="Q628" s="1425">
        <f>15*12</f>
        <v>180</v>
      </c>
      <c r="R628" s="1426"/>
      <c r="S628" s="1427"/>
      <c r="T628" s="1425">
        <v>180</v>
      </c>
      <c r="U628" s="1426"/>
      <c r="V628" s="1427"/>
      <c r="W628" s="1438"/>
      <c r="X628" s="1439"/>
      <c r="Y628" s="1440"/>
      <c r="Z628" s="1480" t="s">
        <v>458</v>
      </c>
      <c r="AA628" s="1481"/>
      <c r="AB628" s="1482"/>
      <c r="AC628" s="1453"/>
      <c r="AD628" s="1454"/>
      <c r="AE628" s="1455"/>
      <c r="AF628" s="1477"/>
      <c r="AG628" s="1478"/>
      <c r="AH628" s="1478"/>
      <c r="AI628" s="1478"/>
      <c r="AJ628" s="1479"/>
      <c r="AK628" s="1428"/>
      <c r="AL628" s="1429"/>
      <c r="AM628" s="1429"/>
      <c r="AN628" s="1430"/>
      <c r="AO628" s="1474">
        <v>2122936</v>
      </c>
      <c r="AP628" s="1475"/>
      <c r="AQ628" s="1475"/>
      <c r="AR628" s="1475"/>
      <c r="AS628" s="1476"/>
      <c r="AT628" s="1148" t="str">
        <f>IF(AND(NOT(C627=""),C628="",NOT(C629="")),"!","")</f>
        <v/>
      </c>
      <c r="AU628" s="3"/>
      <c r="AZ628" s="3"/>
      <c r="BA628" s="3"/>
      <c r="BB628" s="3"/>
      <c r="BC628" s="3"/>
      <c r="BD628" s="3"/>
    </row>
    <row r="629" spans="2:157" ht="12.95" customHeight="1">
      <c r="B629" s="52" t="s">
        <v>119</v>
      </c>
      <c r="C629" s="1685" t="s">
        <v>2615</v>
      </c>
      <c r="D629" s="1685"/>
      <c r="E629" s="1685"/>
      <c r="F629" s="1685"/>
      <c r="G629" s="1685"/>
      <c r="H629" s="1685"/>
      <c r="I629" s="1685"/>
      <c r="J629" s="1685"/>
      <c r="K629" s="1685"/>
      <c r="L629" s="1685"/>
      <c r="M629" s="1665" t="s">
        <v>2114</v>
      </c>
      <c r="N629" s="1665"/>
      <c r="O629" s="1665"/>
      <c r="P629" s="1665"/>
      <c r="Q629" s="1425">
        <f>55*12</f>
        <v>660</v>
      </c>
      <c r="R629" s="1426"/>
      <c r="S629" s="1427"/>
      <c r="T629" s="1425">
        <f>55*12</f>
        <v>660</v>
      </c>
      <c r="U629" s="1426"/>
      <c r="V629" s="1427"/>
      <c r="W629" s="1438">
        <v>0.03</v>
      </c>
      <c r="X629" s="1439"/>
      <c r="Y629" s="1440"/>
      <c r="Z629" s="1480" t="s">
        <v>458</v>
      </c>
      <c r="AA629" s="1481"/>
      <c r="AB629" s="1482"/>
      <c r="AC629" s="1453">
        <v>2</v>
      </c>
      <c r="AD629" s="1454"/>
      <c r="AE629" s="1455"/>
      <c r="AF629" s="1477"/>
      <c r="AG629" s="1478"/>
      <c r="AH629" s="1478"/>
      <c r="AI629" s="1478"/>
      <c r="AJ629" s="1479"/>
      <c r="AK629" s="1428"/>
      <c r="AL629" s="1429"/>
      <c r="AM629" s="1429"/>
      <c r="AN629" s="1430"/>
      <c r="AO629" s="1474">
        <v>5932262</v>
      </c>
      <c r="AP629" s="1475"/>
      <c r="AQ629" s="1475"/>
      <c r="AR629" s="1475"/>
      <c r="AS629" s="1476"/>
      <c r="AT629" s="1148" t="str">
        <f t="shared" ref="AT629:AT638" si="1">IF(AND(NOT(C628=""),C629="",NOT(C630="")),"!","")</f>
        <v/>
      </c>
      <c r="AU629" s="3"/>
      <c r="AZ629" s="3"/>
      <c r="BA629" s="3"/>
      <c r="BB629" s="3"/>
      <c r="BC629" s="3"/>
      <c r="BD629" s="3"/>
    </row>
    <row r="630" spans="2:157" ht="12.95" customHeight="1">
      <c r="B630" s="52" t="s">
        <v>582</v>
      </c>
      <c r="C630" s="1685"/>
      <c r="D630" s="1431"/>
      <c r="E630" s="1431"/>
      <c r="F630" s="1431"/>
      <c r="G630" s="1431"/>
      <c r="H630" s="1431"/>
      <c r="I630" s="1431"/>
      <c r="J630" s="1431"/>
      <c r="K630" s="1431"/>
      <c r="L630" s="1431"/>
      <c r="M630" s="1665"/>
      <c r="N630" s="1665"/>
      <c r="O630" s="1665"/>
      <c r="P630" s="1665"/>
      <c r="Q630" s="1425"/>
      <c r="R630" s="1426"/>
      <c r="S630" s="1427"/>
      <c r="T630" s="1425"/>
      <c r="U630" s="1426"/>
      <c r="V630" s="1427"/>
      <c r="W630" s="1438"/>
      <c r="X630" s="1439"/>
      <c r="Y630" s="1440"/>
      <c r="Z630" s="1480" t="s">
        <v>1185</v>
      </c>
      <c r="AA630" s="1481"/>
      <c r="AB630" s="1482"/>
      <c r="AC630" s="1453"/>
      <c r="AD630" s="1454"/>
      <c r="AE630" s="1455"/>
      <c r="AF630" s="1477"/>
      <c r="AG630" s="1478"/>
      <c r="AH630" s="1478"/>
      <c r="AI630" s="1478"/>
      <c r="AJ630" s="1479"/>
      <c r="AK630" s="1428"/>
      <c r="AL630" s="1429"/>
      <c r="AM630" s="1429"/>
      <c r="AN630" s="1430"/>
      <c r="AO630" s="1474"/>
      <c r="AP630" s="1475"/>
      <c r="AQ630" s="1475"/>
      <c r="AR630" s="1475"/>
      <c r="AS630" s="1476"/>
      <c r="AT630" s="1148" t="str">
        <f t="shared" si="1"/>
        <v/>
      </c>
      <c r="AU630" s="3"/>
      <c r="AZ630" s="3"/>
      <c r="BA630" s="3"/>
      <c r="BB630" s="3"/>
      <c r="BC630" s="3"/>
      <c r="BD630" s="3"/>
    </row>
    <row r="631" spans="2:157" ht="12.95" customHeight="1">
      <c r="B631" s="52" t="s">
        <v>764</v>
      </c>
      <c r="C631" s="1431"/>
      <c r="D631" s="1431"/>
      <c r="E631" s="1431"/>
      <c r="F631" s="1431"/>
      <c r="G631" s="1431"/>
      <c r="H631" s="1431"/>
      <c r="I631" s="1431"/>
      <c r="J631" s="1431"/>
      <c r="K631" s="1431"/>
      <c r="L631" s="1431"/>
      <c r="M631" s="1665" t="s">
        <v>1185</v>
      </c>
      <c r="N631" s="1665"/>
      <c r="O631" s="1665"/>
      <c r="P631" s="1665"/>
      <c r="Q631" s="1425"/>
      <c r="R631" s="1426"/>
      <c r="S631" s="1427"/>
      <c r="T631" s="1425"/>
      <c r="U631" s="1426"/>
      <c r="V631" s="1427"/>
      <c r="W631" s="1438"/>
      <c r="X631" s="1439"/>
      <c r="Y631" s="1440"/>
      <c r="Z631" s="1480" t="s">
        <v>1185</v>
      </c>
      <c r="AA631" s="1481"/>
      <c r="AB631" s="1482"/>
      <c r="AC631" s="1453"/>
      <c r="AD631" s="1454"/>
      <c r="AE631" s="1455"/>
      <c r="AF631" s="1477"/>
      <c r="AG631" s="1478"/>
      <c r="AH631" s="1478"/>
      <c r="AI631" s="1478"/>
      <c r="AJ631" s="1479"/>
      <c r="AK631" s="1428"/>
      <c r="AL631" s="1429"/>
      <c r="AM631" s="1429"/>
      <c r="AN631" s="1430"/>
      <c r="AO631" s="1474"/>
      <c r="AP631" s="1475"/>
      <c r="AQ631" s="1475"/>
      <c r="AR631" s="1475"/>
      <c r="AS631" s="1476"/>
      <c r="AT631" s="1148" t="str">
        <f t="shared" si="1"/>
        <v/>
      </c>
      <c r="AU631" s="3"/>
      <c r="AZ631" s="3"/>
      <c r="BA631" s="3"/>
      <c r="BB631" s="3"/>
      <c r="BC631" s="3"/>
      <c r="BD631" s="3"/>
    </row>
    <row r="632" spans="2:157" ht="12.95" customHeight="1">
      <c r="B632" s="52" t="s">
        <v>585</v>
      </c>
      <c r="C632" s="1431"/>
      <c r="D632" s="1431"/>
      <c r="E632" s="1431"/>
      <c r="F632" s="1431"/>
      <c r="G632" s="1431"/>
      <c r="H632" s="1431"/>
      <c r="I632" s="1431"/>
      <c r="J632" s="1431"/>
      <c r="K632" s="1431"/>
      <c r="L632" s="1431"/>
      <c r="M632" s="1665" t="s">
        <v>1185</v>
      </c>
      <c r="N632" s="1665"/>
      <c r="O632" s="1665"/>
      <c r="P632" s="1665"/>
      <c r="Q632" s="1425"/>
      <c r="R632" s="1426"/>
      <c r="S632" s="1427"/>
      <c r="T632" s="1425"/>
      <c r="U632" s="1426"/>
      <c r="V632" s="1427"/>
      <c r="W632" s="1438"/>
      <c r="X632" s="1439"/>
      <c r="Y632" s="1440"/>
      <c r="Z632" s="1480" t="s">
        <v>1185</v>
      </c>
      <c r="AA632" s="1481"/>
      <c r="AB632" s="1482"/>
      <c r="AC632" s="1453"/>
      <c r="AD632" s="1454"/>
      <c r="AE632" s="1455"/>
      <c r="AF632" s="1477"/>
      <c r="AG632" s="1478"/>
      <c r="AH632" s="1478"/>
      <c r="AI632" s="1478"/>
      <c r="AJ632" s="1479"/>
      <c r="AK632" s="1428"/>
      <c r="AL632" s="1429"/>
      <c r="AM632" s="1429"/>
      <c r="AN632" s="1430"/>
      <c r="AO632" s="1474"/>
      <c r="AP632" s="1475"/>
      <c r="AQ632" s="1475"/>
      <c r="AR632" s="1475"/>
      <c r="AS632" s="1476"/>
      <c r="AT632" s="1148" t="str">
        <f t="shared" si="1"/>
        <v/>
      </c>
      <c r="AU632" s="3"/>
      <c r="AZ632" s="3"/>
      <c r="BA632" s="3"/>
      <c r="BB632" s="3"/>
      <c r="BC632" s="3"/>
      <c r="BD632" s="3"/>
    </row>
    <row r="633" spans="2:157" ht="12.95" customHeight="1">
      <c r="B633" s="52" t="s">
        <v>456</v>
      </c>
      <c r="C633" s="1431"/>
      <c r="D633" s="1431"/>
      <c r="E633" s="1431"/>
      <c r="F633" s="1431"/>
      <c r="G633" s="1431"/>
      <c r="H633" s="1431"/>
      <c r="I633" s="1431"/>
      <c r="J633" s="1431"/>
      <c r="K633" s="1431"/>
      <c r="L633" s="1431"/>
      <c r="M633" s="1665" t="s">
        <v>1185</v>
      </c>
      <c r="N633" s="1665"/>
      <c r="O633" s="1665"/>
      <c r="P633" s="1665"/>
      <c r="Q633" s="1425"/>
      <c r="R633" s="1426"/>
      <c r="S633" s="1427"/>
      <c r="T633" s="1425"/>
      <c r="U633" s="1426"/>
      <c r="V633" s="1427"/>
      <c r="W633" s="1438"/>
      <c r="X633" s="1439"/>
      <c r="Y633" s="1440"/>
      <c r="Z633" s="1480" t="s">
        <v>1185</v>
      </c>
      <c r="AA633" s="1481"/>
      <c r="AB633" s="1482"/>
      <c r="AC633" s="1453"/>
      <c r="AD633" s="1454"/>
      <c r="AE633" s="1455"/>
      <c r="AF633" s="1477"/>
      <c r="AG633" s="1478"/>
      <c r="AH633" s="1478"/>
      <c r="AI633" s="1478"/>
      <c r="AJ633" s="1479"/>
      <c r="AK633" s="1428"/>
      <c r="AL633" s="1429"/>
      <c r="AM633" s="1429"/>
      <c r="AN633" s="1430"/>
      <c r="AO633" s="1474"/>
      <c r="AP633" s="1475"/>
      <c r="AQ633" s="1475"/>
      <c r="AR633" s="1475"/>
      <c r="AS633" s="1476"/>
      <c r="AT633" s="1148" t="str">
        <f t="shared" si="1"/>
        <v/>
      </c>
      <c r="AU633" s="3"/>
      <c r="AV633" s="3"/>
      <c r="AW633" s="3"/>
      <c r="AX633" s="3"/>
      <c r="AY633" s="3"/>
      <c r="AZ633" s="3"/>
      <c r="BA633" s="3"/>
      <c r="BB633" s="3"/>
      <c r="BC633" s="3"/>
      <c r="BD633" s="3"/>
    </row>
    <row r="634" spans="2:157" ht="12.95" customHeight="1">
      <c r="B634" s="52" t="s">
        <v>457</v>
      </c>
      <c r="C634" s="1431"/>
      <c r="D634" s="1431"/>
      <c r="E634" s="1431"/>
      <c r="F634" s="1431"/>
      <c r="G634" s="1431"/>
      <c r="H634" s="1431"/>
      <c r="I634" s="1431"/>
      <c r="J634" s="1431"/>
      <c r="K634" s="1431"/>
      <c r="L634" s="1431"/>
      <c r="M634" s="1665" t="s">
        <v>1185</v>
      </c>
      <c r="N634" s="1665"/>
      <c r="O634" s="1665"/>
      <c r="P634" s="1665"/>
      <c r="Q634" s="1425"/>
      <c r="R634" s="1426"/>
      <c r="S634" s="1427"/>
      <c r="T634" s="1425"/>
      <c r="U634" s="1426"/>
      <c r="V634" s="1427"/>
      <c r="W634" s="1438"/>
      <c r="X634" s="1439"/>
      <c r="Y634" s="1440"/>
      <c r="Z634" s="1480" t="s">
        <v>1185</v>
      </c>
      <c r="AA634" s="1481"/>
      <c r="AB634" s="1482"/>
      <c r="AC634" s="1453"/>
      <c r="AD634" s="1454"/>
      <c r="AE634" s="1455"/>
      <c r="AF634" s="1477"/>
      <c r="AG634" s="1478"/>
      <c r="AH634" s="1478"/>
      <c r="AI634" s="1478"/>
      <c r="AJ634" s="1479"/>
      <c r="AK634" s="1428"/>
      <c r="AL634" s="1429"/>
      <c r="AM634" s="1429"/>
      <c r="AN634" s="1430"/>
      <c r="AO634" s="1474"/>
      <c r="AP634" s="1475"/>
      <c r="AQ634" s="1475"/>
      <c r="AR634" s="1475"/>
      <c r="AS634" s="1476"/>
      <c r="AT634" s="1148" t="str">
        <f t="shared" si="1"/>
        <v/>
      </c>
      <c r="AU634" s="3"/>
      <c r="AV634" s="3"/>
      <c r="AW634" s="3"/>
      <c r="AX634" s="3"/>
      <c r="AY634" s="3"/>
      <c r="AZ634" s="3"/>
      <c r="BA634" s="3" t="s">
        <v>1185</v>
      </c>
      <c r="BB634" s="3"/>
      <c r="BC634" s="3"/>
      <c r="BD634" s="3"/>
    </row>
    <row r="635" spans="2:157" ht="12.95" customHeight="1">
      <c r="B635" s="52" t="s">
        <v>462</v>
      </c>
      <c r="C635" s="1431"/>
      <c r="D635" s="1431"/>
      <c r="E635" s="1431"/>
      <c r="F635" s="1431"/>
      <c r="G635" s="1431"/>
      <c r="H635" s="1431"/>
      <c r="I635" s="1431"/>
      <c r="J635" s="1431"/>
      <c r="K635" s="1431"/>
      <c r="L635" s="1431"/>
      <c r="M635" s="1665" t="s">
        <v>1185</v>
      </c>
      <c r="N635" s="1665"/>
      <c r="O635" s="1665"/>
      <c r="P635" s="1665"/>
      <c r="Q635" s="1425"/>
      <c r="R635" s="1426"/>
      <c r="S635" s="1427"/>
      <c r="T635" s="1425"/>
      <c r="U635" s="1426"/>
      <c r="V635" s="1427"/>
      <c r="W635" s="1438"/>
      <c r="X635" s="1439"/>
      <c r="Y635" s="1440"/>
      <c r="Z635" s="1480" t="s">
        <v>1185</v>
      </c>
      <c r="AA635" s="1481"/>
      <c r="AB635" s="1482"/>
      <c r="AC635" s="1453"/>
      <c r="AD635" s="1454"/>
      <c r="AE635" s="1455"/>
      <c r="AF635" s="1477"/>
      <c r="AG635" s="1478"/>
      <c r="AH635" s="1478"/>
      <c r="AI635" s="1478"/>
      <c r="AJ635" s="1479"/>
      <c r="AK635" s="1428"/>
      <c r="AL635" s="1429"/>
      <c r="AM635" s="1429"/>
      <c r="AN635" s="1430"/>
      <c r="AO635" s="1474"/>
      <c r="AP635" s="1475"/>
      <c r="AQ635" s="1475"/>
      <c r="AR635" s="1475"/>
      <c r="AS635" s="1476"/>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2" t="e">
        <f t="shared" ref="DX635:DX669" si="2">EZ718*(CP718/$CP$753)</f>
        <v>#VALUE!</v>
      </c>
      <c r="DY635" s="1452"/>
      <c r="DZ635" s="1452"/>
      <c r="EA635" s="1452"/>
      <c r="EB635" s="1452"/>
      <c r="EC635" s="1452">
        <f t="shared" ref="EC635:EC669" si="3">FE718*(CU718/$CU$753)</f>
        <v>77.130434782608688</v>
      </c>
      <c r="ED635" s="1452"/>
      <c r="EE635" s="1452"/>
      <c r="EF635" s="1452"/>
      <c r="EG635" s="1452"/>
      <c r="EH635" s="1452" t="e">
        <f t="shared" ref="EH635:EH669" si="4">FJ718*(CZ718/$CZ$753)</f>
        <v>#VALUE!</v>
      </c>
      <c r="EI635" s="1452"/>
      <c r="EJ635" s="1452"/>
      <c r="EK635" s="1452"/>
      <c r="EL635" s="1452"/>
      <c r="EM635" s="1452" t="e">
        <f t="shared" ref="EM635:EM669" si="5">FO718*(DE718/$DE$753)</f>
        <v>#VALUE!</v>
      </c>
      <c r="EN635" s="1452"/>
      <c r="EO635" s="1452"/>
      <c r="EP635" s="1452"/>
      <c r="EQ635" s="1452"/>
      <c r="ER635" s="1452" t="e">
        <f t="shared" ref="ER635:ER669" si="6">FT718*(DJ718/$DJ$753)</f>
        <v>#VALUE!</v>
      </c>
      <c r="ES635" s="1452"/>
      <c r="ET635" s="1452"/>
      <c r="EU635" s="1452"/>
      <c r="EV635" s="1452"/>
      <c r="EW635" s="1452" t="e">
        <f t="shared" ref="EW635:EW669" si="7">FY718*(DO718/$DO$753)</f>
        <v>#VALUE!</v>
      </c>
      <c r="EX635" s="1452"/>
      <c r="EY635" s="1452"/>
      <c r="EZ635" s="1452"/>
      <c r="FA635" s="1452"/>
    </row>
    <row r="636" spans="2:157" ht="12.95" customHeight="1">
      <c r="B636" s="52" t="s">
        <v>647</v>
      </c>
      <c r="C636" s="1431"/>
      <c r="D636" s="1431"/>
      <c r="E636" s="1431"/>
      <c r="F636" s="1431"/>
      <c r="G636" s="1431"/>
      <c r="H636" s="1431"/>
      <c r="I636" s="1431"/>
      <c r="J636" s="1431"/>
      <c r="K636" s="1431"/>
      <c r="L636" s="1431"/>
      <c r="M636" s="1665" t="s">
        <v>1185</v>
      </c>
      <c r="N636" s="1665"/>
      <c r="O636" s="1665"/>
      <c r="P636" s="1665"/>
      <c r="Q636" s="1425"/>
      <c r="R636" s="1426"/>
      <c r="S636" s="1427"/>
      <c r="T636" s="1425"/>
      <c r="U636" s="1426"/>
      <c r="V636" s="1427"/>
      <c r="W636" s="1438"/>
      <c r="X636" s="1439"/>
      <c r="Y636" s="1440"/>
      <c r="Z636" s="1480" t="s">
        <v>1185</v>
      </c>
      <c r="AA636" s="1481"/>
      <c r="AB636" s="1482"/>
      <c r="AC636" s="1453"/>
      <c r="AD636" s="1454"/>
      <c r="AE636" s="1455"/>
      <c r="AF636" s="1477"/>
      <c r="AG636" s="1478"/>
      <c r="AH636" s="1478"/>
      <c r="AI636" s="1478"/>
      <c r="AJ636" s="1479"/>
      <c r="AK636" s="1428"/>
      <c r="AL636" s="1429"/>
      <c r="AM636" s="1429"/>
      <c r="AN636" s="1430"/>
      <c r="AO636" s="1474"/>
      <c r="AP636" s="1475"/>
      <c r="AQ636" s="1475"/>
      <c r="AR636" s="1475"/>
      <c r="AS636" s="1476"/>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52" t="e">
        <f t="shared" si="2"/>
        <v>#VALUE!</v>
      </c>
      <c r="DY636" s="1452"/>
      <c r="DZ636" s="1452"/>
      <c r="EA636" s="1452"/>
      <c r="EB636" s="1452"/>
      <c r="EC636" s="1452">
        <f t="shared" si="3"/>
        <v>129.21739130434781</v>
      </c>
      <c r="ED636" s="1452"/>
      <c r="EE636" s="1452"/>
      <c r="EF636" s="1452"/>
      <c r="EG636" s="1452"/>
      <c r="EH636" s="1452" t="e">
        <f t="shared" si="4"/>
        <v>#VALUE!</v>
      </c>
      <c r="EI636" s="1452"/>
      <c r="EJ636" s="1452"/>
      <c r="EK636" s="1452"/>
      <c r="EL636" s="1452"/>
      <c r="EM636" s="1452" t="e">
        <f t="shared" si="5"/>
        <v>#VALUE!</v>
      </c>
      <c r="EN636" s="1452"/>
      <c r="EO636" s="1452"/>
      <c r="EP636" s="1452"/>
      <c r="EQ636" s="1452"/>
      <c r="ER636" s="1452" t="e">
        <f t="shared" si="6"/>
        <v>#VALUE!</v>
      </c>
      <c r="ES636" s="1452"/>
      <c r="ET636" s="1452"/>
      <c r="EU636" s="1452"/>
      <c r="EV636" s="1452"/>
      <c r="EW636" s="1452" t="e">
        <f t="shared" si="7"/>
        <v>#VALUE!</v>
      </c>
      <c r="EX636" s="1452"/>
      <c r="EY636" s="1452"/>
      <c r="EZ636" s="1452"/>
      <c r="FA636" s="1452"/>
    </row>
    <row r="637" spans="2:157" ht="12.95" customHeight="1">
      <c r="B637" s="52" t="s">
        <v>362</v>
      </c>
      <c r="C637" s="1431"/>
      <c r="D637" s="1431"/>
      <c r="E637" s="1431"/>
      <c r="F637" s="1431"/>
      <c r="G637" s="1431"/>
      <c r="H637" s="1431"/>
      <c r="I637" s="1431"/>
      <c r="J637" s="1431"/>
      <c r="K637" s="1431"/>
      <c r="L637" s="1431"/>
      <c r="M637" s="1665" t="s">
        <v>1185</v>
      </c>
      <c r="N637" s="1665"/>
      <c r="O637" s="1665"/>
      <c r="P637" s="1665"/>
      <c r="Q637" s="1425"/>
      <c r="R637" s="1426"/>
      <c r="S637" s="1427"/>
      <c r="T637" s="1425"/>
      <c r="U637" s="1426"/>
      <c r="V637" s="1427"/>
      <c r="W637" s="1438"/>
      <c r="X637" s="1439"/>
      <c r="Y637" s="1440"/>
      <c r="Z637" s="1480" t="s">
        <v>1185</v>
      </c>
      <c r="AA637" s="1481"/>
      <c r="AB637" s="1482"/>
      <c r="AC637" s="1453"/>
      <c r="AD637" s="1454"/>
      <c r="AE637" s="1455"/>
      <c r="AF637" s="1477"/>
      <c r="AG637" s="1478"/>
      <c r="AH637" s="1478"/>
      <c r="AI637" s="1478"/>
      <c r="AJ637" s="1479"/>
      <c r="AK637" s="1428"/>
      <c r="AL637" s="1429"/>
      <c r="AM637" s="1429"/>
      <c r="AN637" s="1430"/>
      <c r="AO637" s="1474"/>
      <c r="AP637" s="1475"/>
      <c r="AQ637" s="1475"/>
      <c r="AR637" s="1475"/>
      <c r="AS637" s="1476"/>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52" t="e">
        <f t="shared" si="2"/>
        <v>#VALUE!</v>
      </c>
      <c r="DY637" s="1452"/>
      <c r="DZ637" s="1452"/>
      <c r="EA637" s="1452"/>
      <c r="EB637" s="1452"/>
      <c r="EC637" s="1452">
        <f t="shared" si="3"/>
        <v>1087.1304347826087</v>
      </c>
      <c r="ED637" s="1452"/>
      <c r="EE637" s="1452"/>
      <c r="EF637" s="1452"/>
      <c r="EG637" s="1452"/>
      <c r="EH637" s="1452" t="e">
        <f t="shared" si="4"/>
        <v>#VALUE!</v>
      </c>
      <c r="EI637" s="1452"/>
      <c r="EJ637" s="1452"/>
      <c r="EK637" s="1452"/>
      <c r="EL637" s="1452"/>
      <c r="EM637" s="1452" t="e">
        <f t="shared" si="5"/>
        <v>#VALUE!</v>
      </c>
      <c r="EN637" s="1452"/>
      <c r="EO637" s="1452"/>
      <c r="EP637" s="1452"/>
      <c r="EQ637" s="1452"/>
      <c r="ER637" s="1452" t="e">
        <f t="shared" si="6"/>
        <v>#VALUE!</v>
      </c>
      <c r="ES637" s="1452"/>
      <c r="ET637" s="1452"/>
      <c r="EU637" s="1452"/>
      <c r="EV637" s="1452"/>
      <c r="EW637" s="1452" t="e">
        <f t="shared" si="7"/>
        <v>#VALUE!</v>
      </c>
      <c r="EX637" s="1452"/>
      <c r="EY637" s="1452"/>
      <c r="EZ637" s="1452"/>
      <c r="FA637" s="1452"/>
    </row>
    <row r="638" spans="2:157" ht="12.95" customHeight="1">
      <c r="B638" s="52" t="s">
        <v>363</v>
      </c>
      <c r="C638" s="1431"/>
      <c r="D638" s="1431"/>
      <c r="E638" s="1431"/>
      <c r="F638" s="1431"/>
      <c r="G638" s="1431"/>
      <c r="H638" s="1431"/>
      <c r="I638" s="1431"/>
      <c r="J638" s="1431"/>
      <c r="K638" s="1431"/>
      <c r="L638" s="1431"/>
      <c r="M638" s="1665" t="s">
        <v>1185</v>
      </c>
      <c r="N638" s="1665"/>
      <c r="O638" s="1665"/>
      <c r="P638" s="1665"/>
      <c r="Q638" s="1425"/>
      <c r="R638" s="1426"/>
      <c r="S638" s="1427"/>
      <c r="T638" s="1425"/>
      <c r="U638" s="1426"/>
      <c r="V638" s="1427"/>
      <c r="W638" s="1438"/>
      <c r="X638" s="1439"/>
      <c r="Y638" s="1440"/>
      <c r="Z638" s="1480" t="s">
        <v>1185</v>
      </c>
      <c r="AA638" s="1481"/>
      <c r="AB638" s="1482"/>
      <c r="AC638" s="1453"/>
      <c r="AD638" s="1454"/>
      <c r="AE638" s="1455"/>
      <c r="AF638" s="1477"/>
      <c r="AG638" s="1478"/>
      <c r="AH638" s="1478"/>
      <c r="AI638" s="1478"/>
      <c r="AJ638" s="1479"/>
      <c r="AK638" s="1428"/>
      <c r="AL638" s="1429"/>
      <c r="AM638" s="1429"/>
      <c r="AN638" s="1430"/>
      <c r="AO638" s="1474"/>
      <c r="AP638" s="1475"/>
      <c r="AQ638" s="1475"/>
      <c r="AR638" s="1475"/>
      <c r="AS638" s="1476"/>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52" t="e">
        <f t="shared" si="2"/>
        <v>#VALUE!</v>
      </c>
      <c r="DY638" s="1452"/>
      <c r="DZ638" s="1452"/>
      <c r="EA638" s="1452"/>
      <c r="EB638" s="1452"/>
      <c r="EC638" s="1452">
        <f t="shared" si="3"/>
        <v>388.69565217391306</v>
      </c>
      <c r="ED638" s="1452"/>
      <c r="EE638" s="1452"/>
      <c r="EF638" s="1452"/>
      <c r="EG638" s="1452"/>
      <c r="EH638" s="1452" t="e">
        <f t="shared" si="4"/>
        <v>#VALUE!</v>
      </c>
      <c r="EI638" s="1452"/>
      <c r="EJ638" s="1452"/>
      <c r="EK638" s="1452"/>
      <c r="EL638" s="1452"/>
      <c r="EM638" s="1452" t="e">
        <f t="shared" si="5"/>
        <v>#VALUE!</v>
      </c>
      <c r="EN638" s="1452"/>
      <c r="EO638" s="1452"/>
      <c r="EP638" s="1452"/>
      <c r="EQ638" s="1452"/>
      <c r="ER638" s="1452" t="e">
        <f t="shared" si="6"/>
        <v>#VALUE!</v>
      </c>
      <c r="ES638" s="1452"/>
      <c r="ET638" s="1452"/>
      <c r="EU638" s="1452"/>
      <c r="EV638" s="1452"/>
      <c r="EW638" s="1452" t="e">
        <f t="shared" si="7"/>
        <v>#VALUE!</v>
      </c>
      <c r="EX638" s="1452"/>
      <c r="EY638" s="1452"/>
      <c r="EZ638" s="1452"/>
      <c r="FA638" s="1452"/>
    </row>
    <row r="639" spans="2:157" ht="12.95" customHeight="1">
      <c r="B639" s="1456" t="s">
        <v>128</v>
      </c>
      <c r="C639" s="1457"/>
      <c r="D639" s="1457"/>
      <c r="E639" s="1457"/>
      <c r="F639" s="1457"/>
      <c r="G639" s="1457"/>
      <c r="H639" s="1457"/>
      <c r="I639" s="1457"/>
      <c r="J639" s="1457"/>
      <c r="K639" s="1457"/>
      <c r="L639" s="1457"/>
      <c r="M639" s="1457"/>
      <c r="N639" s="1457"/>
      <c r="O639" s="1457"/>
      <c r="P639" s="1457"/>
      <c r="Q639" s="1457"/>
      <c r="R639" s="1457"/>
      <c r="S639" s="1457"/>
      <c r="T639" s="1457"/>
      <c r="U639" s="1457"/>
      <c r="V639" s="1457"/>
      <c r="W639" s="1457"/>
      <c r="X639" s="1457"/>
      <c r="Y639" s="1457"/>
      <c r="Z639" s="1457"/>
      <c r="AA639" s="1457"/>
      <c r="AB639" s="1457"/>
      <c r="AC639" s="1457"/>
      <c r="AD639" s="1457"/>
      <c r="AE639" s="1457"/>
      <c r="AF639" s="1457"/>
      <c r="AG639" s="1457"/>
      <c r="AH639" s="1457"/>
      <c r="AI639" s="1457"/>
      <c r="AJ639" s="1457"/>
      <c r="AK639" s="1457"/>
      <c r="AL639" s="1457"/>
      <c r="AM639" s="1457"/>
      <c r="AN639" s="1458"/>
      <c r="AO639" s="1613">
        <f>SUM(AO627:AR638)</f>
        <v>17016619</v>
      </c>
      <c r="AP639" s="1614"/>
      <c r="AQ639" s="1614"/>
      <c r="AR639" s="1614"/>
      <c r="AS639" s="161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2" t="e">
        <f t="shared" si="2"/>
        <v>#VALUE!</v>
      </c>
      <c r="DY639" s="1452"/>
      <c r="DZ639" s="1452"/>
      <c r="EA639" s="1452"/>
      <c r="EB639" s="1452"/>
      <c r="EC639" s="1452" t="e">
        <f t="shared" si="3"/>
        <v>#VALUE!</v>
      </c>
      <c r="ED639" s="1452"/>
      <c r="EE639" s="1452"/>
      <c r="EF639" s="1452"/>
      <c r="EG639" s="1452"/>
      <c r="EH639" s="1452">
        <f t="shared" si="4"/>
        <v>164.15384615384616</v>
      </c>
      <c r="EI639" s="1452"/>
      <c r="EJ639" s="1452"/>
      <c r="EK639" s="1452"/>
      <c r="EL639" s="1452"/>
      <c r="EM639" s="1452" t="e">
        <f t="shared" si="5"/>
        <v>#VALUE!</v>
      </c>
      <c r="EN639" s="1452"/>
      <c r="EO639" s="1452"/>
      <c r="EP639" s="1452"/>
      <c r="EQ639" s="1452"/>
      <c r="ER639" s="1452" t="e">
        <f t="shared" si="6"/>
        <v>#VALUE!</v>
      </c>
      <c r="ES639" s="1452"/>
      <c r="ET639" s="1452"/>
      <c r="EU639" s="1452"/>
      <c r="EV639" s="1452"/>
      <c r="EW639" s="1452" t="e">
        <f t="shared" si="7"/>
        <v>#VALUE!</v>
      </c>
      <c r="EX639" s="1452"/>
      <c r="EY639" s="1452"/>
      <c r="EZ639" s="1452"/>
      <c r="FA639" s="1452"/>
    </row>
    <row r="640" spans="2:157" ht="12.95" customHeight="1">
      <c r="B640" s="1456" t="s">
        <v>267</v>
      </c>
      <c r="C640" s="1457"/>
      <c r="D640" s="1457"/>
      <c r="E640" s="1457"/>
      <c r="F640" s="1457"/>
      <c r="G640" s="1457"/>
      <c r="H640" s="1457"/>
      <c r="I640" s="1457"/>
      <c r="J640" s="1457"/>
      <c r="K640" s="1457"/>
      <c r="L640" s="1457"/>
      <c r="M640" s="1457"/>
      <c r="N640" s="1457"/>
      <c r="O640" s="1457"/>
      <c r="P640" s="1457"/>
      <c r="Q640" s="1457"/>
      <c r="R640" s="1457"/>
      <c r="S640" s="1457"/>
      <c r="T640" s="1457"/>
      <c r="U640" s="1457"/>
      <c r="V640" s="1457"/>
      <c r="W640" s="1457"/>
      <c r="X640" s="1457"/>
      <c r="Y640" s="1457"/>
      <c r="Z640" s="1457"/>
      <c r="AA640" s="1457"/>
      <c r="AB640" s="1457"/>
      <c r="AC640" s="1457"/>
      <c r="AD640" s="1457"/>
      <c r="AE640" s="1457"/>
      <c r="AF640" s="1457"/>
      <c r="AG640" s="1457"/>
      <c r="AH640" s="1457"/>
      <c r="AI640" s="1457"/>
      <c r="AJ640" s="1457"/>
      <c r="AK640" s="1457"/>
      <c r="AL640" s="1457"/>
      <c r="AM640" s="1457"/>
      <c r="AN640" s="1458"/>
      <c r="AO640" s="1474">
        <v>9955634</v>
      </c>
      <c r="AP640" s="1475"/>
      <c r="AQ640" s="1475"/>
      <c r="AR640" s="1475"/>
      <c r="AS640" s="147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2" t="e">
        <f t="shared" si="2"/>
        <v>#VALUE!</v>
      </c>
      <c r="DY640" s="1452"/>
      <c r="DZ640" s="1452"/>
      <c r="EA640" s="1452"/>
      <c r="EB640" s="1452"/>
      <c r="EC640" s="1452" t="e">
        <f t="shared" si="3"/>
        <v>#VALUE!</v>
      </c>
      <c r="ED640" s="1452"/>
      <c r="EE640" s="1452"/>
      <c r="EF640" s="1452"/>
      <c r="EG640" s="1452"/>
      <c r="EH640" s="1452">
        <f t="shared" si="4"/>
        <v>137.38461538461539</v>
      </c>
      <c r="EI640" s="1452"/>
      <c r="EJ640" s="1452"/>
      <c r="EK640" s="1452"/>
      <c r="EL640" s="1452"/>
      <c r="EM640" s="1452" t="e">
        <f t="shared" si="5"/>
        <v>#VALUE!</v>
      </c>
      <c r="EN640" s="1452"/>
      <c r="EO640" s="1452"/>
      <c r="EP640" s="1452"/>
      <c r="EQ640" s="1452"/>
      <c r="ER640" s="1452" t="e">
        <f t="shared" si="6"/>
        <v>#VALUE!</v>
      </c>
      <c r="ES640" s="1452"/>
      <c r="ET640" s="1452"/>
      <c r="EU640" s="1452"/>
      <c r="EV640" s="1452"/>
      <c r="EW640" s="1452" t="e">
        <f t="shared" si="7"/>
        <v>#VALUE!</v>
      </c>
      <c r="EX640" s="1452"/>
      <c r="EY640" s="1452"/>
      <c r="EZ640" s="1452"/>
      <c r="FA640" s="1452"/>
    </row>
    <row r="641" spans="1:157" ht="12.95" customHeight="1">
      <c r="B641" s="1655" t="s">
        <v>268</v>
      </c>
      <c r="C641" s="1656"/>
      <c r="D641" s="1656"/>
      <c r="E641" s="1656"/>
      <c r="F641" s="1656"/>
      <c r="G641" s="1656"/>
      <c r="H641" s="1656"/>
      <c r="I641" s="1656"/>
      <c r="J641" s="1656"/>
      <c r="K641" s="1656"/>
      <c r="L641" s="1656"/>
      <c r="M641" s="1656"/>
      <c r="N641" s="1656"/>
      <c r="O641" s="1656"/>
      <c r="P641" s="1656"/>
      <c r="Q641" s="1656"/>
      <c r="R641" s="1656"/>
      <c r="S641" s="1656"/>
      <c r="T641" s="1656"/>
      <c r="U641" s="1656"/>
      <c r="V641" s="1656"/>
      <c r="W641" s="1656"/>
      <c r="X641" s="1656"/>
      <c r="Y641" s="1656"/>
      <c r="Z641" s="1656"/>
      <c r="AA641" s="1656"/>
      <c r="AB641" s="1656"/>
      <c r="AC641" s="1656"/>
      <c r="AD641" s="1656"/>
      <c r="AE641" s="1656"/>
      <c r="AF641" s="1656"/>
      <c r="AG641" s="1656"/>
      <c r="AH641" s="1656"/>
      <c r="AI641" s="1656"/>
      <c r="AJ641" s="1656"/>
      <c r="AK641" s="1656"/>
      <c r="AL641" s="1656"/>
      <c r="AM641" s="1656"/>
      <c r="AN641" s="1657"/>
      <c r="AO641" s="1613">
        <f>AO639+AO640</f>
        <v>26972253</v>
      </c>
      <c r="AP641" s="1614"/>
      <c r="AQ641" s="1614"/>
      <c r="AR641" s="1614"/>
      <c r="AS641" s="161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2" t="e">
        <f t="shared" si="2"/>
        <v>#VALUE!</v>
      </c>
      <c r="DY641" s="1452"/>
      <c r="DZ641" s="1452"/>
      <c r="EA641" s="1452"/>
      <c r="EB641" s="1452"/>
      <c r="EC641" s="1452" t="e">
        <f t="shared" si="3"/>
        <v>#VALUE!</v>
      </c>
      <c r="ED641" s="1452"/>
      <c r="EE641" s="1452"/>
      <c r="EF641" s="1452"/>
      <c r="EG641" s="1452"/>
      <c r="EH641" s="1452">
        <f t="shared" si="4"/>
        <v>990.46153846153857</v>
      </c>
      <c r="EI641" s="1452"/>
      <c r="EJ641" s="1452"/>
      <c r="EK641" s="1452"/>
      <c r="EL641" s="1452"/>
      <c r="EM641" s="1452" t="e">
        <f t="shared" si="5"/>
        <v>#VALUE!</v>
      </c>
      <c r="EN641" s="1452"/>
      <c r="EO641" s="1452"/>
      <c r="EP641" s="1452"/>
      <c r="EQ641" s="1452"/>
      <c r="ER641" s="1452" t="e">
        <f t="shared" si="6"/>
        <v>#VALUE!</v>
      </c>
      <c r="ES641" s="1452"/>
      <c r="ET641" s="1452"/>
      <c r="EU641" s="1452"/>
      <c r="EV641" s="1452"/>
      <c r="EW641" s="1452" t="e">
        <f t="shared" si="7"/>
        <v>#VALUE!</v>
      </c>
      <c r="EX641" s="1452"/>
      <c r="EY641" s="1452"/>
      <c r="EZ641" s="1452"/>
      <c r="FA641" s="1452"/>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2" t="e">
        <f t="shared" si="2"/>
        <v>#VALUE!</v>
      </c>
      <c r="DY642" s="1452"/>
      <c r="DZ642" s="1452"/>
      <c r="EA642" s="1452"/>
      <c r="EB642" s="1452"/>
      <c r="EC642" s="1452" t="e">
        <f t="shared" si="3"/>
        <v>#VALUE!</v>
      </c>
      <c r="ED642" s="1452"/>
      <c r="EE642" s="1452"/>
      <c r="EF642" s="1452"/>
      <c r="EG642" s="1452"/>
      <c r="EH642" s="1452">
        <f t="shared" si="4"/>
        <v>719.38461538461547</v>
      </c>
      <c r="EI642" s="1452"/>
      <c r="EJ642" s="1452"/>
      <c r="EK642" s="1452"/>
      <c r="EL642" s="1452"/>
      <c r="EM642" s="1452" t="e">
        <f t="shared" si="5"/>
        <v>#VALUE!</v>
      </c>
      <c r="EN642" s="1452"/>
      <c r="EO642" s="1452"/>
      <c r="EP642" s="1452"/>
      <c r="EQ642" s="1452"/>
      <c r="ER642" s="1452" t="e">
        <f t="shared" si="6"/>
        <v>#VALUE!</v>
      </c>
      <c r="ES642" s="1452"/>
      <c r="ET642" s="1452"/>
      <c r="EU642" s="1452"/>
      <c r="EV642" s="1452"/>
      <c r="EW642" s="1452" t="e">
        <f t="shared" si="7"/>
        <v>#VALUE!</v>
      </c>
      <c r="EX642" s="1452"/>
      <c r="EY642" s="1452"/>
      <c r="EZ642" s="1452"/>
      <c r="FA642" s="1452"/>
    </row>
    <row r="643" spans="1:157" ht="12.95" customHeight="1">
      <c r="A643" s="55" t="s">
        <v>112</v>
      </c>
      <c r="B643" t="s">
        <v>464</v>
      </c>
      <c r="G643" s="1375" t="str">
        <f>C627</f>
        <v>Citi Bank Permanent Loan</v>
      </c>
      <c r="H643" s="1375"/>
      <c r="I643" s="1375"/>
      <c r="J643" s="1375"/>
      <c r="K643" s="1375"/>
      <c r="L643" s="1375"/>
      <c r="M643" s="1375"/>
      <c r="N643" s="1375"/>
      <c r="O643" s="1375"/>
      <c r="P643" s="1375"/>
      <c r="Q643" s="1375"/>
      <c r="R643" s="1375"/>
      <c r="S643" s="8"/>
      <c r="T643" s="55" t="s">
        <v>113</v>
      </c>
      <c r="U643" t="s">
        <v>464</v>
      </c>
      <c r="Z643" s="1375" t="str">
        <f>C628</f>
        <v>Developer Note</v>
      </c>
      <c r="AA643" s="1375"/>
      <c r="AB643" s="1375"/>
      <c r="AC643" s="1375"/>
      <c r="AD643" s="1375"/>
      <c r="AE643" s="1375"/>
      <c r="AF643" s="1375"/>
      <c r="AG643" s="1375"/>
      <c r="AH643" s="1375"/>
      <c r="AI643" s="1375"/>
      <c r="AJ643" s="1375"/>
      <c r="AK643" s="137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2" t="e">
        <f t="shared" si="2"/>
        <v>#VALUE!</v>
      </c>
      <c r="DY643" s="1452"/>
      <c r="DZ643" s="1452"/>
      <c r="EA643" s="1452"/>
      <c r="EB643" s="1452"/>
      <c r="EC643" s="1452" t="e">
        <f t="shared" si="3"/>
        <v>#VALUE!</v>
      </c>
      <c r="ED643" s="1452"/>
      <c r="EE643" s="1452"/>
      <c r="EF643" s="1452"/>
      <c r="EG643" s="1452"/>
      <c r="EH643" s="1452" t="e">
        <f t="shared" si="4"/>
        <v>#VALUE!</v>
      </c>
      <c r="EI643" s="1452"/>
      <c r="EJ643" s="1452"/>
      <c r="EK643" s="1452"/>
      <c r="EL643" s="1452"/>
      <c r="EM643" s="1452">
        <f t="shared" si="5"/>
        <v>94.923076923076934</v>
      </c>
      <c r="EN643" s="1452"/>
      <c r="EO643" s="1452"/>
      <c r="EP643" s="1452"/>
      <c r="EQ643" s="1452"/>
      <c r="ER643" s="1452" t="e">
        <f t="shared" si="6"/>
        <v>#VALUE!</v>
      </c>
      <c r="ES643" s="1452"/>
      <c r="ET643" s="1452"/>
      <c r="EU643" s="1452"/>
      <c r="EV643" s="1452"/>
      <c r="EW643" s="1452" t="e">
        <f t="shared" si="7"/>
        <v>#VALUE!</v>
      </c>
      <c r="EX643" s="1452"/>
      <c r="EY643" s="1452"/>
      <c r="EZ643" s="1452"/>
      <c r="FA643" s="1452"/>
    </row>
    <row r="644" spans="1:157" ht="12.95" customHeight="1">
      <c r="A644" s="22"/>
      <c r="B644" t="s">
        <v>85</v>
      </c>
      <c r="G644" s="1374" t="s">
        <v>2699</v>
      </c>
      <c r="H644" s="1374"/>
      <c r="I644" s="1374"/>
      <c r="J644" s="1374"/>
      <c r="K644" s="1374"/>
      <c r="L644" s="1374"/>
      <c r="M644" s="1374"/>
      <c r="N644" s="1374"/>
      <c r="O644" s="1374"/>
      <c r="P644" s="1374"/>
      <c r="Q644" s="1374"/>
      <c r="R644" s="1374"/>
      <c r="S644" s="8"/>
      <c r="T644" s="22"/>
      <c r="U644" t="s">
        <v>85</v>
      </c>
      <c r="Z644" s="1465" t="s">
        <v>2647</v>
      </c>
      <c r="AA644" s="1466"/>
      <c r="AB644" s="1466"/>
      <c r="AC644" s="1466"/>
      <c r="AD644" s="1466"/>
      <c r="AE644" s="1466"/>
      <c r="AF644" s="1466"/>
      <c r="AG644" s="1466"/>
      <c r="AH644" s="1466"/>
      <c r="AI644" s="1466"/>
      <c r="AJ644" s="1466"/>
      <c r="AK644" s="1466"/>
      <c r="AV644" s="3"/>
      <c r="AW644" s="3"/>
      <c r="AX644" s="3"/>
      <c r="AY644" s="3"/>
      <c r="AZ644" s="3"/>
      <c r="BA644" s="3"/>
      <c r="BB644" s="3"/>
      <c r="BC644" s="3"/>
      <c r="BD644" s="3"/>
      <c r="BE644" s="3"/>
      <c r="BF644" s="3"/>
      <c r="BG644" s="3"/>
      <c r="BH644" s="3"/>
      <c r="BI644" s="3"/>
      <c r="BJ644" s="3"/>
      <c r="BK644" s="3"/>
      <c r="BL644" s="3"/>
      <c r="BM644" s="3"/>
      <c r="DX644" s="1452" t="e">
        <f t="shared" si="2"/>
        <v>#VALUE!</v>
      </c>
      <c r="DY644" s="1452"/>
      <c r="DZ644" s="1452"/>
      <c r="EA644" s="1452"/>
      <c r="EB644" s="1452"/>
      <c r="EC644" s="1452" t="e">
        <f t="shared" si="3"/>
        <v>#VALUE!</v>
      </c>
      <c r="ED644" s="1452"/>
      <c r="EE644" s="1452"/>
      <c r="EF644" s="1452"/>
      <c r="EG644" s="1452"/>
      <c r="EH644" s="1452" t="e">
        <f t="shared" si="4"/>
        <v>#VALUE!</v>
      </c>
      <c r="EI644" s="1452"/>
      <c r="EJ644" s="1452"/>
      <c r="EK644" s="1452"/>
      <c r="EL644" s="1452"/>
      <c r="EM644" s="1452">
        <f t="shared" si="5"/>
        <v>317.69230769230774</v>
      </c>
      <c r="EN644" s="1452"/>
      <c r="EO644" s="1452"/>
      <c r="EP644" s="1452"/>
      <c r="EQ644" s="1452"/>
      <c r="ER644" s="1452" t="e">
        <f t="shared" si="6"/>
        <v>#VALUE!</v>
      </c>
      <c r="ES644" s="1452"/>
      <c r="ET644" s="1452"/>
      <c r="EU644" s="1452"/>
      <c r="EV644" s="1452"/>
      <c r="EW644" s="1452" t="e">
        <f t="shared" si="7"/>
        <v>#VALUE!</v>
      </c>
      <c r="EX644" s="1452"/>
      <c r="EY644" s="1452"/>
      <c r="EZ644" s="1452"/>
      <c r="FA644" s="1452"/>
    </row>
    <row r="645" spans="1:157" ht="12.95" customHeight="1">
      <c r="A645" s="22"/>
      <c r="B645" t="s">
        <v>581</v>
      </c>
      <c r="G645" s="1374" t="s">
        <v>2700</v>
      </c>
      <c r="H645" s="1374"/>
      <c r="I645" s="1374"/>
      <c r="J645" s="1374"/>
      <c r="K645" s="1374"/>
      <c r="L645" s="1374"/>
      <c r="M645" s="1374"/>
      <c r="N645" s="1374"/>
      <c r="O645" s="1374"/>
      <c r="P645" s="1374"/>
      <c r="Q645" s="1374"/>
      <c r="R645" s="1374"/>
      <c r="T645" s="22"/>
      <c r="U645" t="s">
        <v>581</v>
      </c>
      <c r="Z645" s="1465" t="s">
        <v>2648</v>
      </c>
      <c r="AA645" s="1466"/>
      <c r="AB645" s="1466"/>
      <c r="AC645" s="1466"/>
      <c r="AD645" s="1466"/>
      <c r="AE645" s="1466"/>
      <c r="AF645" s="1466"/>
      <c r="AG645" s="1466"/>
      <c r="AH645" s="1466"/>
      <c r="AI645" s="1466"/>
      <c r="AJ645" s="1466"/>
      <c r="AK645" s="1466"/>
      <c r="AV645" s="3"/>
      <c r="AW645" s="3"/>
      <c r="AX645" s="3"/>
      <c r="AY645" s="3"/>
      <c r="AZ645" s="3"/>
      <c r="BA645" s="3"/>
      <c r="BB645" s="3"/>
      <c r="BC645" s="3"/>
      <c r="BD645" s="3"/>
      <c r="BE645" s="3"/>
      <c r="BF645" s="3"/>
      <c r="BG645" s="3"/>
      <c r="BH645" s="3"/>
      <c r="BI645" s="3"/>
      <c r="BJ645" s="3"/>
      <c r="BK645" s="3"/>
      <c r="BL645" s="3"/>
      <c r="BM645" s="3"/>
      <c r="DX645" s="1452" t="e">
        <f t="shared" si="2"/>
        <v>#VALUE!</v>
      </c>
      <c r="DY645" s="1452"/>
      <c r="DZ645" s="1452"/>
      <c r="EA645" s="1452"/>
      <c r="EB645" s="1452"/>
      <c r="EC645" s="1452" t="e">
        <f t="shared" si="3"/>
        <v>#VALUE!</v>
      </c>
      <c r="ED645" s="1452"/>
      <c r="EE645" s="1452"/>
      <c r="EF645" s="1452"/>
      <c r="EG645" s="1452"/>
      <c r="EH645" s="1452" t="e">
        <f t="shared" si="4"/>
        <v>#VALUE!</v>
      </c>
      <c r="EI645" s="1452"/>
      <c r="EJ645" s="1452"/>
      <c r="EK645" s="1452"/>
      <c r="EL645" s="1452"/>
      <c r="EM645" s="1452">
        <f t="shared" si="5"/>
        <v>1145.0769230769231</v>
      </c>
      <c r="EN645" s="1452"/>
      <c r="EO645" s="1452"/>
      <c r="EP645" s="1452"/>
      <c r="EQ645" s="1452"/>
      <c r="ER645" s="1452" t="e">
        <f t="shared" si="6"/>
        <v>#VALUE!</v>
      </c>
      <c r="ES645" s="1452"/>
      <c r="ET645" s="1452"/>
      <c r="EU645" s="1452"/>
      <c r="EV645" s="1452"/>
      <c r="EW645" s="1452" t="e">
        <f t="shared" si="7"/>
        <v>#VALUE!</v>
      </c>
      <c r="EX645" s="1452"/>
      <c r="EY645" s="1452"/>
      <c r="EZ645" s="1452"/>
      <c r="FA645" s="1452"/>
    </row>
    <row r="646" spans="1:157" ht="12.95" customHeight="1">
      <c r="A646" s="22"/>
      <c r="B646" t="s">
        <v>17</v>
      </c>
      <c r="G646" s="1374" t="s">
        <v>2701</v>
      </c>
      <c r="H646" s="1374"/>
      <c r="I646" s="1374"/>
      <c r="J646" s="1374"/>
      <c r="K646" s="1374"/>
      <c r="L646" s="1374"/>
      <c r="M646" s="1374"/>
      <c r="N646" s="1374"/>
      <c r="O646" s="1374"/>
      <c r="P646" s="1374"/>
      <c r="Q646" s="1374"/>
      <c r="R646" s="1374"/>
      <c r="S646" s="8"/>
      <c r="T646" s="22"/>
      <c r="U646" t="s">
        <v>17</v>
      </c>
      <c r="Z646" s="1465" t="s">
        <v>2634</v>
      </c>
      <c r="AA646" s="1466"/>
      <c r="AB646" s="1466"/>
      <c r="AC646" s="1466"/>
      <c r="AD646" s="1466"/>
      <c r="AE646" s="1466"/>
      <c r="AF646" s="1466"/>
      <c r="AG646" s="1466"/>
      <c r="AH646" s="1466"/>
      <c r="AI646" s="1466"/>
      <c r="AJ646" s="1466"/>
      <c r="AK646" s="1466"/>
      <c r="AZ646" s="3"/>
      <c r="BA646" s="3"/>
      <c r="BB646" s="3"/>
      <c r="BC646" s="3"/>
      <c r="BD646" s="3"/>
      <c r="BE646" s="3"/>
      <c r="BF646" s="3"/>
      <c r="BG646" s="3"/>
      <c r="BH646" s="3"/>
      <c r="BI646" s="3"/>
      <c r="BJ646" s="3"/>
      <c r="BK646" s="3"/>
      <c r="BL646" s="3"/>
      <c r="BM646" s="3"/>
      <c r="DX646" s="1452" t="e">
        <f t="shared" si="2"/>
        <v>#VALUE!</v>
      </c>
      <c r="DY646" s="1452"/>
      <c r="DZ646" s="1452"/>
      <c r="EA646" s="1452"/>
      <c r="EB646" s="1452"/>
      <c r="EC646" s="1452" t="e">
        <f t="shared" si="3"/>
        <v>#VALUE!</v>
      </c>
      <c r="ED646" s="1452"/>
      <c r="EE646" s="1452"/>
      <c r="EF646" s="1452"/>
      <c r="EG646" s="1452"/>
      <c r="EH646" s="1452" t="e">
        <f t="shared" si="4"/>
        <v>#VALUE!</v>
      </c>
      <c r="EI646" s="1452"/>
      <c r="EJ646" s="1452"/>
      <c r="EK646" s="1452"/>
      <c r="EL646" s="1452"/>
      <c r="EM646" s="1452">
        <f t="shared" si="5"/>
        <v>850.15384615384619</v>
      </c>
      <c r="EN646" s="1452"/>
      <c r="EO646" s="1452"/>
      <c r="EP646" s="1452"/>
      <c r="EQ646" s="1452"/>
      <c r="ER646" s="1452" t="e">
        <f t="shared" si="6"/>
        <v>#VALUE!</v>
      </c>
      <c r="ES646" s="1452"/>
      <c r="ET646" s="1452"/>
      <c r="EU646" s="1452"/>
      <c r="EV646" s="1452"/>
      <c r="EW646" s="1452" t="e">
        <f t="shared" si="7"/>
        <v>#VALUE!</v>
      </c>
      <c r="EX646" s="1452"/>
      <c r="EY646" s="1452"/>
      <c r="EZ646" s="1452"/>
      <c r="FA646" s="1452"/>
    </row>
    <row r="647" spans="1:157" ht="12.95" customHeight="1">
      <c r="A647" s="22"/>
      <c r="B647" t="s">
        <v>316</v>
      </c>
      <c r="G647" s="1351" t="s">
        <v>2702</v>
      </c>
      <c r="H647" s="1351"/>
      <c r="I647" s="1351"/>
      <c r="J647" s="1351"/>
      <c r="K647" s="1351"/>
      <c r="L647" s="1351"/>
      <c r="O647" s="33" t="s">
        <v>206</v>
      </c>
      <c r="P647" s="1373"/>
      <c r="Q647" s="1373"/>
      <c r="R647" s="1373"/>
      <c r="S647" s="10"/>
      <c r="T647" s="22"/>
      <c r="U647" t="s">
        <v>316</v>
      </c>
      <c r="Z647" s="1351">
        <v>7078229000</v>
      </c>
      <c r="AA647" s="1351"/>
      <c r="AB647" s="1351"/>
      <c r="AC647" s="1351"/>
      <c r="AD647" s="1351"/>
      <c r="AE647" s="1351"/>
      <c r="AH647" s="33" t="s">
        <v>206</v>
      </c>
      <c r="AI647" s="1373"/>
      <c r="AJ647" s="1373"/>
      <c r="AK647" s="1373"/>
      <c r="AZ647" s="34"/>
      <c r="BA647" s="34"/>
      <c r="BB647" s="34"/>
      <c r="BC647" s="34"/>
      <c r="BD647" s="34"/>
      <c r="BE647" s="34"/>
      <c r="BF647" s="34"/>
      <c r="BG647" s="34"/>
      <c r="BH647" s="34"/>
      <c r="BI647" s="34"/>
      <c r="BJ647" s="34"/>
      <c r="BK647" s="34"/>
      <c r="BL647" s="34"/>
      <c r="BM647" s="34"/>
      <c r="DX647" s="1452" t="e">
        <f t="shared" si="2"/>
        <v>#VALUE!</v>
      </c>
      <c r="DY647" s="1452"/>
      <c r="DZ647" s="1452"/>
      <c r="EA647" s="1452"/>
      <c r="EB647" s="1452"/>
      <c r="EC647" s="1452" t="e">
        <f t="shared" si="3"/>
        <v>#VALUE!</v>
      </c>
      <c r="ED647" s="1452"/>
      <c r="EE647" s="1452"/>
      <c r="EF647" s="1452"/>
      <c r="EG647" s="1452"/>
      <c r="EH647" s="1452" t="e">
        <f t="shared" si="4"/>
        <v>#VALUE!</v>
      </c>
      <c r="EI647" s="1452"/>
      <c r="EJ647" s="1452"/>
      <c r="EK647" s="1452"/>
      <c r="EL647" s="1452"/>
      <c r="EM647" s="1452" t="e">
        <f t="shared" si="5"/>
        <v>#VALUE!</v>
      </c>
      <c r="EN647" s="1452"/>
      <c r="EO647" s="1452"/>
      <c r="EP647" s="1452"/>
      <c r="EQ647" s="1452"/>
      <c r="ER647" s="1452" t="e">
        <f t="shared" si="6"/>
        <v>#VALUE!</v>
      </c>
      <c r="ES647" s="1452"/>
      <c r="ET647" s="1452"/>
      <c r="EU647" s="1452"/>
      <c r="EV647" s="1452"/>
      <c r="EW647" s="1452" t="e">
        <f t="shared" si="7"/>
        <v>#VALUE!</v>
      </c>
      <c r="EX647" s="1452"/>
      <c r="EY647" s="1452"/>
      <c r="EZ647" s="1452"/>
      <c r="FA647" s="1452"/>
    </row>
    <row r="648" spans="1:157" ht="12.95" customHeight="1">
      <c r="A648" s="22"/>
      <c r="B648" t="s">
        <v>18</v>
      </c>
      <c r="H648" s="1414" t="s">
        <v>2719</v>
      </c>
      <c r="I648" s="1374"/>
      <c r="J648" s="1374"/>
      <c r="K648" s="1374"/>
      <c r="L648" s="1374"/>
      <c r="M648" s="1374"/>
      <c r="N648" s="1374"/>
      <c r="O648" s="1374"/>
      <c r="P648" s="1374"/>
      <c r="Q648" s="1374"/>
      <c r="R648" s="1374"/>
      <c r="S648" s="8"/>
      <c r="T648" s="22"/>
      <c r="U648" t="s">
        <v>18</v>
      </c>
      <c r="AA648" s="1414" t="s">
        <v>2321</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52" t="e">
        <f t="shared" si="2"/>
        <v>#VALUE!</v>
      </c>
      <c r="DY648" s="1452"/>
      <c r="DZ648" s="1452"/>
      <c r="EA648" s="1452"/>
      <c r="EB648" s="1452"/>
      <c r="EC648" s="1452" t="e">
        <f t="shared" si="3"/>
        <v>#VALUE!</v>
      </c>
      <c r="ED648" s="1452"/>
      <c r="EE648" s="1452"/>
      <c r="EF648" s="1452"/>
      <c r="EG648" s="1452"/>
      <c r="EH648" s="1452" t="e">
        <f t="shared" si="4"/>
        <v>#VALUE!</v>
      </c>
      <c r="EI648" s="1452"/>
      <c r="EJ648" s="1452"/>
      <c r="EK648" s="1452"/>
      <c r="EL648" s="1452"/>
      <c r="EM648" s="1452" t="e">
        <f t="shared" si="5"/>
        <v>#VALUE!</v>
      </c>
      <c r="EN648" s="1452"/>
      <c r="EO648" s="1452"/>
      <c r="EP648" s="1452"/>
      <c r="EQ648" s="1452"/>
      <c r="ER648" s="1452" t="e">
        <f t="shared" si="6"/>
        <v>#VALUE!</v>
      </c>
      <c r="ES648" s="1452"/>
      <c r="ET648" s="1452"/>
      <c r="EU648" s="1452"/>
      <c r="EV648" s="1452"/>
      <c r="EW648" s="1452" t="e">
        <f t="shared" si="7"/>
        <v>#VALUE!</v>
      </c>
      <c r="EX648" s="1452"/>
      <c r="EY648" s="1452"/>
      <c r="EZ648" s="1452"/>
      <c r="FA648" s="1452"/>
    </row>
    <row r="649" spans="1:157" ht="12.95" customHeight="1">
      <c r="A649" s="22"/>
      <c r="B649" t="s">
        <v>20</v>
      </c>
      <c r="N649" s="1334" t="s">
        <v>546</v>
      </c>
      <c r="O649" s="1334"/>
      <c r="T649" s="22"/>
      <c r="U649" t="s">
        <v>20</v>
      </c>
      <c r="AG649" s="1334" t="s">
        <v>546</v>
      </c>
      <c r="AH649" s="1334"/>
      <c r="AZ649" s="34"/>
      <c r="BA649" s="34"/>
      <c r="BB649" s="34"/>
      <c r="BC649" s="34"/>
      <c r="BD649" s="34"/>
      <c r="BE649" s="34"/>
      <c r="BF649" s="34"/>
      <c r="BG649" s="34"/>
      <c r="BH649" s="34"/>
      <c r="BI649" s="34"/>
      <c r="BJ649" s="34"/>
      <c r="BK649" s="34"/>
      <c r="BL649" s="34"/>
      <c r="BM649" s="34"/>
      <c r="DX649" s="1452" t="e">
        <f t="shared" si="2"/>
        <v>#VALUE!</v>
      </c>
      <c r="DY649" s="1452"/>
      <c r="DZ649" s="1452"/>
      <c r="EA649" s="1452"/>
      <c r="EB649" s="1452"/>
      <c r="EC649" s="1452" t="e">
        <f t="shared" si="3"/>
        <v>#VALUE!</v>
      </c>
      <c r="ED649" s="1452"/>
      <c r="EE649" s="1452"/>
      <c r="EF649" s="1452"/>
      <c r="EG649" s="1452"/>
      <c r="EH649" s="1452" t="e">
        <f t="shared" si="4"/>
        <v>#VALUE!</v>
      </c>
      <c r="EI649" s="1452"/>
      <c r="EJ649" s="1452"/>
      <c r="EK649" s="1452"/>
      <c r="EL649" s="1452"/>
      <c r="EM649" s="1452" t="e">
        <f t="shared" si="5"/>
        <v>#VALUE!</v>
      </c>
      <c r="EN649" s="1452"/>
      <c r="EO649" s="1452"/>
      <c r="EP649" s="1452"/>
      <c r="EQ649" s="1452"/>
      <c r="ER649" s="1452" t="e">
        <f t="shared" si="6"/>
        <v>#VALUE!</v>
      </c>
      <c r="ES649" s="1452"/>
      <c r="ET649" s="1452"/>
      <c r="EU649" s="1452"/>
      <c r="EV649" s="1452"/>
      <c r="EW649" s="1452" t="e">
        <f t="shared" si="7"/>
        <v>#VALUE!</v>
      </c>
      <c r="EX649" s="1452"/>
      <c r="EY649" s="1452"/>
      <c r="EZ649" s="1452"/>
      <c r="FA649" s="1452"/>
    </row>
    <row r="650" spans="1:157" ht="12.95" customHeight="1">
      <c r="A650" s="22"/>
      <c r="T650" s="22"/>
      <c r="AZ650" s="34"/>
      <c r="BA650" s="34"/>
      <c r="BB650" s="34"/>
      <c r="BC650" s="34"/>
      <c r="BD650" s="34"/>
      <c r="BE650" s="34"/>
      <c r="BF650" s="34"/>
      <c r="BG650" s="34"/>
      <c r="BH650" s="34"/>
      <c r="BI650" s="34"/>
      <c r="BJ650" s="34"/>
      <c r="BK650" s="34"/>
      <c r="BL650" s="34"/>
      <c r="BM650" s="34"/>
      <c r="DX650" s="1452" t="e">
        <f t="shared" si="2"/>
        <v>#VALUE!</v>
      </c>
      <c r="DY650" s="1452"/>
      <c r="DZ650" s="1452"/>
      <c r="EA650" s="1452"/>
      <c r="EB650" s="1452"/>
      <c r="EC650" s="1452" t="e">
        <f t="shared" si="3"/>
        <v>#VALUE!</v>
      </c>
      <c r="ED650" s="1452"/>
      <c r="EE650" s="1452"/>
      <c r="EF650" s="1452"/>
      <c r="EG650" s="1452"/>
      <c r="EH650" s="1452" t="e">
        <f t="shared" si="4"/>
        <v>#VALUE!</v>
      </c>
      <c r="EI650" s="1452"/>
      <c r="EJ650" s="1452"/>
      <c r="EK650" s="1452"/>
      <c r="EL650" s="1452"/>
      <c r="EM650" s="1452" t="e">
        <f t="shared" si="5"/>
        <v>#VALUE!</v>
      </c>
      <c r="EN650" s="1452"/>
      <c r="EO650" s="1452"/>
      <c r="EP650" s="1452"/>
      <c r="EQ650" s="1452"/>
      <c r="ER650" s="1452" t="e">
        <f t="shared" si="6"/>
        <v>#VALUE!</v>
      </c>
      <c r="ES650" s="1452"/>
      <c r="ET650" s="1452"/>
      <c r="EU650" s="1452"/>
      <c r="EV650" s="1452"/>
      <c r="EW650" s="1452" t="e">
        <f t="shared" si="7"/>
        <v>#VALUE!</v>
      </c>
      <c r="EX650" s="1452"/>
      <c r="EY650" s="1452"/>
      <c r="EZ650" s="1452"/>
      <c r="FA650" s="1452"/>
    </row>
    <row r="651" spans="1:157" ht="12.95" customHeight="1">
      <c r="A651" s="55" t="s">
        <v>119</v>
      </c>
      <c r="B651" t="s">
        <v>464</v>
      </c>
      <c r="G651" s="1375" t="str">
        <f>C629</f>
        <v>City of San Pablo</v>
      </c>
      <c r="H651" s="1375"/>
      <c r="I651" s="1375"/>
      <c r="J651" s="1375"/>
      <c r="K651" s="1375"/>
      <c r="L651" s="1375"/>
      <c r="M651" s="1375"/>
      <c r="N651" s="1375"/>
      <c r="O651" s="1375"/>
      <c r="P651" s="1375"/>
      <c r="Q651" s="1375"/>
      <c r="R651" s="1375"/>
      <c r="T651" s="55" t="s">
        <v>582</v>
      </c>
      <c r="U651" t="s">
        <v>464</v>
      </c>
      <c r="Z651" s="1375">
        <f>C630</f>
        <v>0</v>
      </c>
      <c r="AA651" s="1375"/>
      <c r="AB651" s="1375"/>
      <c r="AC651" s="1375"/>
      <c r="AD651" s="1375"/>
      <c r="AE651" s="1375"/>
      <c r="AF651" s="1375"/>
      <c r="AG651" s="1375"/>
      <c r="AH651" s="1375"/>
      <c r="AI651" s="1375"/>
      <c r="AJ651" s="1375"/>
      <c r="AK651" s="1375"/>
      <c r="AZ651" s="34"/>
      <c r="BA651" s="34"/>
      <c r="BB651" s="34"/>
      <c r="BC651" s="34"/>
      <c r="BD651" s="34"/>
      <c r="BE651" s="34"/>
      <c r="BF651" s="34"/>
      <c r="BG651" s="34"/>
      <c r="BH651" s="34"/>
      <c r="BI651" s="34"/>
      <c r="BJ651" s="34"/>
      <c r="BK651" s="34"/>
      <c r="BL651" s="34"/>
      <c r="BM651" s="34"/>
      <c r="DX651" s="1452" t="e">
        <f t="shared" si="2"/>
        <v>#VALUE!</v>
      </c>
      <c r="DY651" s="1452"/>
      <c r="DZ651" s="1452"/>
      <c r="EA651" s="1452"/>
      <c r="EB651" s="1452"/>
      <c r="EC651" s="1452" t="e">
        <f t="shared" si="3"/>
        <v>#VALUE!</v>
      </c>
      <c r="ED651" s="1452"/>
      <c r="EE651" s="1452"/>
      <c r="EF651" s="1452"/>
      <c r="EG651" s="1452"/>
      <c r="EH651" s="1452" t="e">
        <f t="shared" si="4"/>
        <v>#VALUE!</v>
      </c>
      <c r="EI651" s="1452"/>
      <c r="EJ651" s="1452"/>
      <c r="EK651" s="1452"/>
      <c r="EL651" s="1452"/>
      <c r="EM651" s="1452" t="e">
        <f t="shared" si="5"/>
        <v>#VALUE!</v>
      </c>
      <c r="EN651" s="1452"/>
      <c r="EO651" s="1452"/>
      <c r="EP651" s="1452"/>
      <c r="EQ651" s="1452"/>
      <c r="ER651" s="1452" t="e">
        <f t="shared" si="6"/>
        <v>#VALUE!</v>
      </c>
      <c r="ES651" s="1452"/>
      <c r="ET651" s="1452"/>
      <c r="EU651" s="1452"/>
      <c r="EV651" s="1452"/>
      <c r="EW651" s="1452" t="e">
        <f t="shared" si="7"/>
        <v>#VALUE!</v>
      </c>
      <c r="EX651" s="1452"/>
      <c r="EY651" s="1452"/>
      <c r="EZ651" s="1452"/>
      <c r="FA651" s="1452"/>
    </row>
    <row r="652" spans="1:157" ht="12.95" customHeight="1">
      <c r="A652" s="22"/>
      <c r="B652" t="s">
        <v>85</v>
      </c>
      <c r="G652" s="1374" t="s">
        <v>2690</v>
      </c>
      <c r="H652" s="1374"/>
      <c r="I652" s="1374"/>
      <c r="J652" s="1374"/>
      <c r="K652" s="1374"/>
      <c r="L652" s="1374"/>
      <c r="M652" s="1374"/>
      <c r="N652" s="1374"/>
      <c r="O652" s="1374"/>
      <c r="P652" s="1374"/>
      <c r="Q652" s="1374"/>
      <c r="R652" s="1374"/>
      <c r="T652" s="22"/>
      <c r="U652" t="s">
        <v>85</v>
      </c>
      <c r="Z652" s="1374"/>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52" t="e">
        <f t="shared" si="2"/>
        <v>#VALUE!</v>
      </c>
      <c r="DY652" s="1452"/>
      <c r="DZ652" s="1452"/>
      <c r="EA652" s="1452"/>
      <c r="EB652" s="1452"/>
      <c r="EC652" s="1452" t="e">
        <f t="shared" si="3"/>
        <v>#VALUE!</v>
      </c>
      <c r="ED652" s="1452"/>
      <c r="EE652" s="1452"/>
      <c r="EF652" s="1452"/>
      <c r="EG652" s="1452"/>
      <c r="EH652" s="1452" t="e">
        <f t="shared" si="4"/>
        <v>#VALUE!</v>
      </c>
      <c r="EI652" s="1452"/>
      <c r="EJ652" s="1452"/>
      <c r="EK652" s="1452"/>
      <c r="EL652" s="1452"/>
      <c r="EM652" s="1452" t="e">
        <f t="shared" si="5"/>
        <v>#VALUE!</v>
      </c>
      <c r="EN652" s="1452"/>
      <c r="EO652" s="1452"/>
      <c r="EP652" s="1452"/>
      <c r="EQ652" s="1452"/>
      <c r="ER652" s="1452" t="e">
        <f t="shared" si="6"/>
        <v>#VALUE!</v>
      </c>
      <c r="ES652" s="1452"/>
      <c r="ET652" s="1452"/>
      <c r="EU652" s="1452"/>
      <c r="EV652" s="1452"/>
      <c r="EW652" s="1452" t="e">
        <f t="shared" si="7"/>
        <v>#VALUE!</v>
      </c>
      <c r="EX652" s="1452"/>
      <c r="EY652" s="1452"/>
      <c r="EZ652" s="1452"/>
      <c r="FA652" s="1452"/>
    </row>
    <row r="653" spans="1:157" ht="12.95" customHeight="1">
      <c r="A653" s="22"/>
      <c r="B653" t="s">
        <v>581</v>
      </c>
      <c r="G653" s="1466" t="s">
        <v>2618</v>
      </c>
      <c r="H653" s="1466"/>
      <c r="I653" s="1466"/>
      <c r="J653" s="1466"/>
      <c r="K653" s="1466"/>
      <c r="L653" s="1466"/>
      <c r="M653" s="1466"/>
      <c r="N653" s="1466"/>
      <c r="O653" s="1466"/>
      <c r="P653" s="1466"/>
      <c r="Q653" s="1466"/>
      <c r="R653" s="1466"/>
      <c r="T653" s="22"/>
      <c r="U653" t="s">
        <v>581</v>
      </c>
      <c r="Z653" s="1466"/>
      <c r="AA653" s="1466"/>
      <c r="AB653" s="1466"/>
      <c r="AC653" s="1466"/>
      <c r="AD653" s="1466"/>
      <c r="AE653" s="1466"/>
      <c r="AF653" s="1466"/>
      <c r="AG653" s="1466"/>
      <c r="AH653" s="1466"/>
      <c r="AI653" s="1466"/>
      <c r="AJ653" s="1466"/>
      <c r="AK653" s="1466"/>
      <c r="AZ653" s="34"/>
      <c r="BA653" s="34"/>
      <c r="BB653" s="34"/>
      <c r="BC653" s="34"/>
      <c r="BD653" s="34"/>
      <c r="BE653" s="34"/>
      <c r="BF653" s="34"/>
      <c r="BG653" s="34"/>
      <c r="BH653" s="34"/>
      <c r="BI653" s="34"/>
      <c r="BJ653" s="34"/>
      <c r="BK653" s="34"/>
      <c r="BL653" s="34"/>
      <c r="BM653" s="34"/>
      <c r="DX653" s="1452" t="e">
        <f t="shared" si="2"/>
        <v>#VALUE!</v>
      </c>
      <c r="DY653" s="1452"/>
      <c r="DZ653" s="1452"/>
      <c r="EA653" s="1452"/>
      <c r="EB653" s="1452"/>
      <c r="EC653" s="1452" t="e">
        <f t="shared" si="3"/>
        <v>#VALUE!</v>
      </c>
      <c r="ED653" s="1452"/>
      <c r="EE653" s="1452"/>
      <c r="EF653" s="1452"/>
      <c r="EG653" s="1452"/>
      <c r="EH653" s="1452" t="e">
        <f t="shared" si="4"/>
        <v>#VALUE!</v>
      </c>
      <c r="EI653" s="1452"/>
      <c r="EJ653" s="1452"/>
      <c r="EK653" s="1452"/>
      <c r="EL653" s="1452"/>
      <c r="EM653" s="1452" t="e">
        <f t="shared" si="5"/>
        <v>#VALUE!</v>
      </c>
      <c r="EN653" s="1452"/>
      <c r="EO653" s="1452"/>
      <c r="EP653" s="1452"/>
      <c r="EQ653" s="1452"/>
      <c r="ER653" s="1452" t="e">
        <f t="shared" si="6"/>
        <v>#VALUE!</v>
      </c>
      <c r="ES653" s="1452"/>
      <c r="ET653" s="1452"/>
      <c r="EU653" s="1452"/>
      <c r="EV653" s="1452"/>
      <c r="EW653" s="1452" t="e">
        <f t="shared" si="7"/>
        <v>#VALUE!</v>
      </c>
      <c r="EX653" s="1452"/>
      <c r="EY653" s="1452"/>
      <c r="EZ653" s="1452"/>
      <c r="FA653" s="1452"/>
    </row>
    <row r="654" spans="1:157" ht="12.95" customHeight="1">
      <c r="A654" s="22"/>
      <c r="B654" t="s">
        <v>17</v>
      </c>
      <c r="G654" s="1466" t="s">
        <v>2721</v>
      </c>
      <c r="H654" s="1466"/>
      <c r="I654" s="1466"/>
      <c r="J654" s="1466"/>
      <c r="K654" s="1466"/>
      <c r="L654" s="1466"/>
      <c r="M654" s="1466"/>
      <c r="N654" s="1466"/>
      <c r="O654" s="1466"/>
      <c r="P654" s="1466"/>
      <c r="Q654" s="1466"/>
      <c r="R654" s="1466"/>
      <c r="T654" s="22"/>
      <c r="U654" t="s">
        <v>17</v>
      </c>
      <c r="Z654" s="1466"/>
      <c r="AA654" s="1466"/>
      <c r="AB654" s="1466"/>
      <c r="AC654" s="1466"/>
      <c r="AD654" s="1466"/>
      <c r="AE654" s="1466"/>
      <c r="AF654" s="1466"/>
      <c r="AG654" s="1466"/>
      <c r="AH654" s="1466"/>
      <c r="AI654" s="1466"/>
      <c r="AJ654" s="1466"/>
      <c r="AK654" s="1466"/>
      <c r="AZ654" s="34"/>
      <c r="BA654" s="34"/>
      <c r="BB654" s="34"/>
      <c r="BC654" s="34"/>
      <c r="BD654" s="34"/>
      <c r="BE654" s="34"/>
      <c r="BF654" s="34"/>
      <c r="BG654" s="34"/>
      <c r="BH654" s="34"/>
      <c r="BI654" s="34"/>
      <c r="BJ654" s="34"/>
      <c r="BK654" s="34"/>
      <c r="BL654" s="34"/>
      <c r="BM654" s="34"/>
      <c r="DX654" s="1452" t="e">
        <f t="shared" si="2"/>
        <v>#VALUE!</v>
      </c>
      <c r="DY654" s="1452"/>
      <c r="DZ654" s="1452"/>
      <c r="EA654" s="1452"/>
      <c r="EB654" s="1452"/>
      <c r="EC654" s="1452" t="e">
        <f t="shared" si="3"/>
        <v>#VALUE!</v>
      </c>
      <c r="ED654" s="1452"/>
      <c r="EE654" s="1452"/>
      <c r="EF654" s="1452"/>
      <c r="EG654" s="1452"/>
      <c r="EH654" s="1452" t="e">
        <f t="shared" si="4"/>
        <v>#VALUE!</v>
      </c>
      <c r="EI654" s="1452"/>
      <c r="EJ654" s="1452"/>
      <c r="EK654" s="1452"/>
      <c r="EL654" s="1452"/>
      <c r="EM654" s="1452" t="e">
        <f t="shared" si="5"/>
        <v>#VALUE!</v>
      </c>
      <c r="EN654" s="1452"/>
      <c r="EO654" s="1452"/>
      <c r="EP654" s="1452"/>
      <c r="EQ654" s="1452"/>
      <c r="ER654" s="1452" t="e">
        <f t="shared" si="6"/>
        <v>#VALUE!</v>
      </c>
      <c r="ES654" s="1452"/>
      <c r="ET654" s="1452"/>
      <c r="EU654" s="1452"/>
      <c r="EV654" s="1452"/>
      <c r="EW654" s="1452" t="e">
        <f t="shared" si="7"/>
        <v>#VALUE!</v>
      </c>
      <c r="EX654" s="1452"/>
      <c r="EY654" s="1452"/>
      <c r="EZ654" s="1452"/>
      <c r="FA654" s="1452"/>
    </row>
    <row r="655" spans="1:157" ht="12.95" customHeight="1">
      <c r="A655" s="22"/>
      <c r="B655" t="s">
        <v>316</v>
      </c>
      <c r="G655" s="1351"/>
      <c r="H655" s="1351"/>
      <c r="I655" s="1351"/>
      <c r="J655" s="1351"/>
      <c r="K655" s="1351"/>
      <c r="L655" s="1351"/>
      <c r="O655" s="33" t="s">
        <v>206</v>
      </c>
      <c r="P655" s="1373"/>
      <c r="Q655" s="1373"/>
      <c r="R655" s="1373"/>
      <c r="T655" s="22"/>
      <c r="U655" t="s">
        <v>316</v>
      </c>
      <c r="Z655" s="1351"/>
      <c r="AA655" s="1351"/>
      <c r="AB655" s="1351"/>
      <c r="AC655" s="1351"/>
      <c r="AD655" s="1351"/>
      <c r="AE655" s="1351"/>
      <c r="AH655" s="33" t="s">
        <v>206</v>
      </c>
      <c r="AI655" s="1373"/>
      <c r="AJ655" s="1373"/>
      <c r="AK655" s="1373"/>
      <c r="AZ655" s="34"/>
      <c r="BA655" s="34"/>
      <c r="BB655" s="34"/>
      <c r="BC655" s="34"/>
      <c r="BD655" s="34"/>
      <c r="BE655" s="34"/>
      <c r="BF655" s="34"/>
      <c r="BG655" s="34"/>
      <c r="BH655" s="34"/>
      <c r="BI655" s="34"/>
      <c r="BJ655" s="34"/>
      <c r="BK655" s="34"/>
      <c r="BL655" s="34"/>
      <c r="BM655" s="34"/>
      <c r="DX655" s="1452" t="e">
        <f t="shared" si="2"/>
        <v>#VALUE!</v>
      </c>
      <c r="DY655" s="1452"/>
      <c r="DZ655" s="1452"/>
      <c r="EA655" s="1452"/>
      <c r="EB655" s="1452"/>
      <c r="EC655" s="1452" t="e">
        <f t="shared" si="3"/>
        <v>#VALUE!</v>
      </c>
      <c r="ED655" s="1452"/>
      <c r="EE655" s="1452"/>
      <c r="EF655" s="1452"/>
      <c r="EG655" s="1452"/>
      <c r="EH655" s="1452" t="e">
        <f t="shared" si="4"/>
        <v>#VALUE!</v>
      </c>
      <c r="EI655" s="1452"/>
      <c r="EJ655" s="1452"/>
      <c r="EK655" s="1452"/>
      <c r="EL655" s="1452"/>
      <c r="EM655" s="1452" t="e">
        <f t="shared" si="5"/>
        <v>#VALUE!</v>
      </c>
      <c r="EN655" s="1452"/>
      <c r="EO655" s="1452"/>
      <c r="EP655" s="1452"/>
      <c r="EQ655" s="1452"/>
      <c r="ER655" s="1452" t="e">
        <f t="shared" si="6"/>
        <v>#VALUE!</v>
      </c>
      <c r="ES655" s="1452"/>
      <c r="ET655" s="1452"/>
      <c r="EU655" s="1452"/>
      <c r="EV655" s="1452"/>
      <c r="EW655" s="1452" t="e">
        <f t="shared" si="7"/>
        <v>#VALUE!</v>
      </c>
      <c r="EX655" s="1452"/>
      <c r="EY655" s="1452"/>
      <c r="EZ655" s="1452"/>
      <c r="FA655" s="1452"/>
    </row>
    <row r="656" spans="1:157" ht="12.95" customHeight="1">
      <c r="A656" s="22"/>
      <c r="B656" t="s">
        <v>18</v>
      </c>
      <c r="H656" s="1374" t="s">
        <v>2722</v>
      </c>
      <c r="I656" s="1374"/>
      <c r="J656" s="1374"/>
      <c r="K656" s="1374"/>
      <c r="L656" s="1374"/>
      <c r="M656" s="1374"/>
      <c r="N656" s="1374"/>
      <c r="O656" s="1374"/>
      <c r="P656" s="1374"/>
      <c r="Q656" s="1374"/>
      <c r="R656" s="1374"/>
      <c r="T656" s="22"/>
      <c r="U656" t="s">
        <v>18</v>
      </c>
      <c r="AA656" s="1374"/>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52" t="e">
        <f t="shared" si="2"/>
        <v>#VALUE!</v>
      </c>
      <c r="DY656" s="1452"/>
      <c r="DZ656" s="1452"/>
      <c r="EA656" s="1452"/>
      <c r="EB656" s="1452"/>
      <c r="EC656" s="1452" t="e">
        <f t="shared" si="3"/>
        <v>#VALUE!</v>
      </c>
      <c r="ED656" s="1452"/>
      <c r="EE656" s="1452"/>
      <c r="EF656" s="1452"/>
      <c r="EG656" s="1452"/>
      <c r="EH656" s="1452" t="e">
        <f t="shared" si="4"/>
        <v>#VALUE!</v>
      </c>
      <c r="EI656" s="1452"/>
      <c r="EJ656" s="1452"/>
      <c r="EK656" s="1452"/>
      <c r="EL656" s="1452"/>
      <c r="EM656" s="1452" t="e">
        <f t="shared" si="5"/>
        <v>#VALUE!</v>
      </c>
      <c r="EN656" s="1452"/>
      <c r="EO656" s="1452"/>
      <c r="EP656" s="1452"/>
      <c r="EQ656" s="1452"/>
      <c r="ER656" s="1452" t="e">
        <f t="shared" si="6"/>
        <v>#VALUE!</v>
      </c>
      <c r="ES656" s="1452"/>
      <c r="ET656" s="1452"/>
      <c r="EU656" s="1452"/>
      <c r="EV656" s="1452"/>
      <c r="EW656" s="1452" t="e">
        <f t="shared" si="7"/>
        <v>#VALUE!</v>
      </c>
      <c r="EX656" s="1452"/>
      <c r="EY656" s="1452"/>
      <c r="EZ656" s="1452"/>
      <c r="FA656" s="1452"/>
    </row>
    <row r="657" spans="1:157" ht="12.95" customHeight="1">
      <c r="A657" s="22"/>
      <c r="B657" t="s">
        <v>20</v>
      </c>
      <c r="N657" s="1334" t="s">
        <v>546</v>
      </c>
      <c r="O657" s="1334"/>
      <c r="T657" s="22"/>
      <c r="U657" t="s">
        <v>20</v>
      </c>
      <c r="AG657" s="1334" t="s">
        <v>670</v>
      </c>
      <c r="AH657" s="1334"/>
      <c r="AZ657" s="34"/>
      <c r="BA657" s="34"/>
      <c r="BB657" s="34"/>
      <c r="BC657" s="34"/>
      <c r="BD657" s="34"/>
      <c r="BE657" s="34"/>
      <c r="BF657" s="34"/>
      <c r="BG657" s="34"/>
      <c r="BH657" s="34"/>
      <c r="BI657" s="34"/>
      <c r="BJ657" s="34"/>
      <c r="BK657" s="34"/>
      <c r="BL657" s="34"/>
      <c r="BM657" s="34"/>
      <c r="DX657" s="1452" t="e">
        <f t="shared" si="2"/>
        <v>#VALUE!</v>
      </c>
      <c r="DY657" s="1452"/>
      <c r="DZ657" s="1452"/>
      <c r="EA657" s="1452"/>
      <c r="EB657" s="1452"/>
      <c r="EC657" s="1452" t="e">
        <f t="shared" si="3"/>
        <v>#VALUE!</v>
      </c>
      <c r="ED657" s="1452"/>
      <c r="EE657" s="1452"/>
      <c r="EF657" s="1452"/>
      <c r="EG657" s="1452"/>
      <c r="EH657" s="1452" t="e">
        <f t="shared" si="4"/>
        <v>#VALUE!</v>
      </c>
      <c r="EI657" s="1452"/>
      <c r="EJ657" s="1452"/>
      <c r="EK657" s="1452"/>
      <c r="EL657" s="1452"/>
      <c r="EM657" s="1452" t="e">
        <f t="shared" si="5"/>
        <v>#VALUE!</v>
      </c>
      <c r="EN657" s="1452"/>
      <c r="EO657" s="1452"/>
      <c r="EP657" s="1452"/>
      <c r="EQ657" s="1452"/>
      <c r="ER657" s="1452" t="e">
        <f t="shared" si="6"/>
        <v>#VALUE!</v>
      </c>
      <c r="ES657" s="1452"/>
      <c r="ET657" s="1452"/>
      <c r="EU657" s="1452"/>
      <c r="EV657" s="1452"/>
      <c r="EW657" s="1452" t="e">
        <f t="shared" si="7"/>
        <v>#VALUE!</v>
      </c>
      <c r="EX657" s="1452"/>
      <c r="EY657" s="1452"/>
      <c r="EZ657" s="1452"/>
      <c r="FA657" s="1452"/>
    </row>
    <row r="658" spans="1:157" ht="12.95" customHeight="1">
      <c r="A658" s="22"/>
      <c r="T658" s="22"/>
      <c r="AZ658" s="34"/>
      <c r="BA658" s="34"/>
      <c r="BB658" s="34"/>
      <c r="BC658" s="34"/>
      <c r="BD658" s="34"/>
      <c r="BE658" s="34"/>
      <c r="BF658" s="34"/>
      <c r="BG658" s="34"/>
      <c r="BH658" s="34"/>
      <c r="BI658" s="34"/>
      <c r="BJ658" s="34"/>
      <c r="BK658" s="34"/>
      <c r="BL658" s="34"/>
      <c r="BM658" s="34"/>
      <c r="DX658" s="1452" t="e">
        <f t="shared" si="2"/>
        <v>#VALUE!</v>
      </c>
      <c r="DY658" s="1452"/>
      <c r="DZ658" s="1452"/>
      <c r="EA658" s="1452"/>
      <c r="EB658" s="1452"/>
      <c r="EC658" s="1452" t="e">
        <f t="shared" si="3"/>
        <v>#VALUE!</v>
      </c>
      <c r="ED658" s="1452"/>
      <c r="EE658" s="1452"/>
      <c r="EF658" s="1452"/>
      <c r="EG658" s="1452"/>
      <c r="EH658" s="1452" t="e">
        <f t="shared" si="4"/>
        <v>#VALUE!</v>
      </c>
      <c r="EI658" s="1452"/>
      <c r="EJ658" s="1452"/>
      <c r="EK658" s="1452"/>
      <c r="EL658" s="1452"/>
      <c r="EM658" s="1452" t="e">
        <f t="shared" si="5"/>
        <v>#VALUE!</v>
      </c>
      <c r="EN658" s="1452"/>
      <c r="EO658" s="1452"/>
      <c r="EP658" s="1452"/>
      <c r="EQ658" s="1452"/>
      <c r="ER658" s="1452" t="e">
        <f t="shared" si="6"/>
        <v>#VALUE!</v>
      </c>
      <c r="ES658" s="1452"/>
      <c r="ET658" s="1452"/>
      <c r="EU658" s="1452"/>
      <c r="EV658" s="1452"/>
      <c r="EW658" s="1452" t="e">
        <f t="shared" si="7"/>
        <v>#VALUE!</v>
      </c>
      <c r="EX658" s="1452"/>
      <c r="EY658" s="1452"/>
      <c r="EZ658" s="1452"/>
      <c r="FA658" s="1452"/>
    </row>
    <row r="659" spans="1:157" ht="12.95" customHeight="1">
      <c r="A659" s="55" t="s">
        <v>764</v>
      </c>
      <c r="B659" t="s">
        <v>464</v>
      </c>
      <c r="G659" s="1375">
        <f>C631</f>
        <v>0</v>
      </c>
      <c r="H659" s="1375"/>
      <c r="I659" s="1375"/>
      <c r="J659" s="1375"/>
      <c r="K659" s="1375"/>
      <c r="L659" s="1375"/>
      <c r="M659" s="1375"/>
      <c r="N659" s="1375"/>
      <c r="O659" s="1375"/>
      <c r="P659" s="1375"/>
      <c r="Q659" s="1375"/>
      <c r="R659" s="1375"/>
      <c r="T659" s="55" t="s">
        <v>585</v>
      </c>
      <c r="U659" t="s">
        <v>464</v>
      </c>
      <c r="Z659" s="1375">
        <f>C632</f>
        <v>0</v>
      </c>
      <c r="AA659" s="1375"/>
      <c r="AB659" s="1375"/>
      <c r="AC659" s="1375"/>
      <c r="AD659" s="1375"/>
      <c r="AE659" s="1375"/>
      <c r="AF659" s="1375"/>
      <c r="AG659" s="1375"/>
      <c r="AH659" s="1375"/>
      <c r="AI659" s="1375"/>
      <c r="AJ659" s="1375"/>
      <c r="AK659" s="1375"/>
      <c r="AZ659" s="34"/>
      <c r="BA659" s="34"/>
      <c r="BB659" s="34"/>
      <c r="BC659" s="34"/>
      <c r="BD659" s="34"/>
      <c r="BE659" s="34"/>
      <c r="BF659" s="34"/>
      <c r="BG659" s="34"/>
      <c r="BH659" s="34"/>
      <c r="BI659" s="34"/>
      <c r="BJ659" s="34"/>
      <c r="BK659" s="34"/>
      <c r="BL659" s="34"/>
      <c r="BM659" s="34"/>
      <c r="DX659" s="1452" t="e">
        <f t="shared" si="2"/>
        <v>#VALUE!</v>
      </c>
      <c r="DY659" s="1452"/>
      <c r="DZ659" s="1452"/>
      <c r="EA659" s="1452"/>
      <c r="EB659" s="1452"/>
      <c r="EC659" s="1452" t="e">
        <f t="shared" si="3"/>
        <v>#VALUE!</v>
      </c>
      <c r="ED659" s="1452"/>
      <c r="EE659" s="1452"/>
      <c r="EF659" s="1452"/>
      <c r="EG659" s="1452"/>
      <c r="EH659" s="1452" t="e">
        <f t="shared" si="4"/>
        <v>#VALUE!</v>
      </c>
      <c r="EI659" s="1452"/>
      <c r="EJ659" s="1452"/>
      <c r="EK659" s="1452"/>
      <c r="EL659" s="1452"/>
      <c r="EM659" s="1452" t="e">
        <f t="shared" si="5"/>
        <v>#VALUE!</v>
      </c>
      <c r="EN659" s="1452"/>
      <c r="EO659" s="1452"/>
      <c r="EP659" s="1452"/>
      <c r="EQ659" s="1452"/>
      <c r="ER659" s="1452" t="e">
        <f t="shared" si="6"/>
        <v>#VALUE!</v>
      </c>
      <c r="ES659" s="1452"/>
      <c r="ET659" s="1452"/>
      <c r="EU659" s="1452"/>
      <c r="EV659" s="1452"/>
      <c r="EW659" s="1452" t="e">
        <f t="shared" si="7"/>
        <v>#VALUE!</v>
      </c>
      <c r="EX659" s="1452"/>
      <c r="EY659" s="1452"/>
      <c r="EZ659" s="1452"/>
      <c r="FA659" s="1452"/>
    </row>
    <row r="660" spans="1:157" ht="12.95" customHeight="1">
      <c r="A660" s="22"/>
      <c r="B660" t="s">
        <v>85</v>
      </c>
      <c r="G660" s="1374"/>
      <c r="H660" s="1374"/>
      <c r="I660" s="1374"/>
      <c r="J660" s="1374"/>
      <c r="K660" s="1374"/>
      <c r="L660" s="1374"/>
      <c r="M660" s="1374"/>
      <c r="N660" s="1374"/>
      <c r="O660" s="1374"/>
      <c r="P660" s="1374"/>
      <c r="Q660" s="1374"/>
      <c r="R660" s="1374"/>
      <c r="T660" s="22"/>
      <c r="U660" t="s">
        <v>85</v>
      </c>
      <c r="Z660" s="1374"/>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52" t="e">
        <f t="shared" si="2"/>
        <v>#VALUE!</v>
      </c>
      <c r="DY660" s="1452"/>
      <c r="DZ660" s="1452"/>
      <c r="EA660" s="1452"/>
      <c r="EB660" s="1452"/>
      <c r="EC660" s="1452" t="e">
        <f t="shared" si="3"/>
        <v>#VALUE!</v>
      </c>
      <c r="ED660" s="1452"/>
      <c r="EE660" s="1452"/>
      <c r="EF660" s="1452"/>
      <c r="EG660" s="1452"/>
      <c r="EH660" s="1452" t="e">
        <f t="shared" si="4"/>
        <v>#VALUE!</v>
      </c>
      <c r="EI660" s="1452"/>
      <c r="EJ660" s="1452"/>
      <c r="EK660" s="1452"/>
      <c r="EL660" s="1452"/>
      <c r="EM660" s="1452" t="e">
        <f t="shared" si="5"/>
        <v>#VALUE!</v>
      </c>
      <c r="EN660" s="1452"/>
      <c r="EO660" s="1452"/>
      <c r="EP660" s="1452"/>
      <c r="EQ660" s="1452"/>
      <c r="ER660" s="1452" t="e">
        <f t="shared" si="6"/>
        <v>#VALUE!</v>
      </c>
      <c r="ES660" s="1452"/>
      <c r="ET660" s="1452"/>
      <c r="EU660" s="1452"/>
      <c r="EV660" s="1452"/>
      <c r="EW660" s="1452" t="e">
        <f t="shared" si="7"/>
        <v>#VALUE!</v>
      </c>
      <c r="EX660" s="1452"/>
      <c r="EY660" s="1452"/>
      <c r="EZ660" s="1452"/>
      <c r="FA660" s="1452"/>
    </row>
    <row r="661" spans="1:157" ht="12.95" customHeight="1">
      <c r="A661" s="22"/>
      <c r="B661" t="s">
        <v>581</v>
      </c>
      <c r="G661" s="1374"/>
      <c r="H661" s="1374"/>
      <c r="I661" s="1374"/>
      <c r="J661" s="1374"/>
      <c r="K661" s="1374"/>
      <c r="L661" s="1374"/>
      <c r="M661" s="1374"/>
      <c r="N661" s="1374"/>
      <c r="O661" s="1374"/>
      <c r="P661" s="1374"/>
      <c r="Q661" s="1374"/>
      <c r="R661" s="1374"/>
      <c r="T661" s="22"/>
      <c r="U661" t="s">
        <v>581</v>
      </c>
      <c r="Z661" s="1466"/>
      <c r="AA661" s="1466"/>
      <c r="AB661" s="1466"/>
      <c r="AC661" s="1466"/>
      <c r="AD661" s="1466"/>
      <c r="AE661" s="1466"/>
      <c r="AF661" s="1466"/>
      <c r="AG661" s="1466"/>
      <c r="AH661" s="1466"/>
      <c r="AI661" s="1466"/>
      <c r="AJ661" s="1466"/>
      <c r="AK661" s="1466"/>
      <c r="AZ661" s="34"/>
      <c r="BA661" s="34"/>
      <c r="BB661" s="34"/>
      <c r="BC661" s="34"/>
      <c r="BD661" s="34"/>
      <c r="BE661" s="34"/>
      <c r="BF661" s="34"/>
      <c r="BG661" s="34"/>
      <c r="BH661" s="34"/>
      <c r="BI661" s="34"/>
      <c r="BJ661" s="34"/>
      <c r="BK661" s="34"/>
      <c r="BL661" s="34"/>
      <c r="BM661" s="34"/>
      <c r="DX661" s="1452" t="e">
        <f t="shared" si="2"/>
        <v>#VALUE!</v>
      </c>
      <c r="DY661" s="1452"/>
      <c r="DZ661" s="1452"/>
      <c r="EA661" s="1452"/>
      <c r="EB661" s="1452"/>
      <c r="EC661" s="1452" t="e">
        <f t="shared" si="3"/>
        <v>#VALUE!</v>
      </c>
      <c r="ED661" s="1452"/>
      <c r="EE661" s="1452"/>
      <c r="EF661" s="1452"/>
      <c r="EG661" s="1452"/>
      <c r="EH661" s="1452" t="e">
        <f t="shared" si="4"/>
        <v>#VALUE!</v>
      </c>
      <c r="EI661" s="1452"/>
      <c r="EJ661" s="1452"/>
      <c r="EK661" s="1452"/>
      <c r="EL661" s="1452"/>
      <c r="EM661" s="1452" t="e">
        <f t="shared" si="5"/>
        <v>#VALUE!</v>
      </c>
      <c r="EN661" s="1452"/>
      <c r="EO661" s="1452"/>
      <c r="EP661" s="1452"/>
      <c r="EQ661" s="1452"/>
      <c r="ER661" s="1452" t="e">
        <f t="shared" si="6"/>
        <v>#VALUE!</v>
      </c>
      <c r="ES661" s="1452"/>
      <c r="ET661" s="1452"/>
      <c r="EU661" s="1452"/>
      <c r="EV661" s="1452"/>
      <c r="EW661" s="1452" t="e">
        <f t="shared" si="7"/>
        <v>#VALUE!</v>
      </c>
      <c r="EX661" s="1452"/>
      <c r="EY661" s="1452"/>
      <c r="EZ661" s="1452"/>
      <c r="FA661" s="1452"/>
    </row>
    <row r="662" spans="1:157" ht="12.95" customHeight="1">
      <c r="A662" s="22"/>
      <c r="B662" t="s">
        <v>17</v>
      </c>
      <c r="G662" s="1374"/>
      <c r="H662" s="1374"/>
      <c r="I662" s="1374"/>
      <c r="J662" s="1374"/>
      <c r="K662" s="1374"/>
      <c r="L662" s="1374"/>
      <c r="M662" s="1374"/>
      <c r="N662" s="1374"/>
      <c r="O662" s="1374"/>
      <c r="P662" s="1374"/>
      <c r="Q662" s="1374"/>
      <c r="R662" s="1374"/>
      <c r="T662" s="22"/>
      <c r="U662" t="s">
        <v>17</v>
      </c>
      <c r="Z662" s="1466"/>
      <c r="AA662" s="1466"/>
      <c r="AB662" s="1466"/>
      <c r="AC662" s="1466"/>
      <c r="AD662" s="1466"/>
      <c r="AE662" s="1466"/>
      <c r="AF662" s="1466"/>
      <c r="AG662" s="1466"/>
      <c r="AH662" s="1466"/>
      <c r="AI662" s="1466"/>
      <c r="AJ662" s="1466"/>
      <c r="AK662" s="146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2" t="e">
        <f t="shared" si="2"/>
        <v>#VALUE!</v>
      </c>
      <c r="DY662" s="1452"/>
      <c r="DZ662" s="1452"/>
      <c r="EA662" s="1452"/>
      <c r="EB662" s="1452"/>
      <c r="EC662" s="1452" t="e">
        <f t="shared" si="3"/>
        <v>#VALUE!</v>
      </c>
      <c r="ED662" s="1452"/>
      <c r="EE662" s="1452"/>
      <c r="EF662" s="1452"/>
      <c r="EG662" s="1452"/>
      <c r="EH662" s="1452" t="e">
        <f t="shared" si="4"/>
        <v>#VALUE!</v>
      </c>
      <c r="EI662" s="1452"/>
      <c r="EJ662" s="1452"/>
      <c r="EK662" s="1452"/>
      <c r="EL662" s="1452"/>
      <c r="EM662" s="1452" t="e">
        <f t="shared" si="5"/>
        <v>#VALUE!</v>
      </c>
      <c r="EN662" s="1452"/>
      <c r="EO662" s="1452"/>
      <c r="EP662" s="1452"/>
      <c r="EQ662" s="1452"/>
      <c r="ER662" s="1452" t="e">
        <f t="shared" si="6"/>
        <v>#VALUE!</v>
      </c>
      <c r="ES662" s="1452"/>
      <c r="ET662" s="1452"/>
      <c r="EU662" s="1452"/>
      <c r="EV662" s="1452"/>
      <c r="EW662" s="1452" t="e">
        <f t="shared" si="7"/>
        <v>#VALUE!</v>
      </c>
      <c r="EX662" s="1452"/>
      <c r="EY662" s="1452"/>
      <c r="EZ662" s="1452"/>
      <c r="FA662" s="1452"/>
    </row>
    <row r="663" spans="1:157" ht="12.95" customHeight="1">
      <c r="A663" s="22"/>
      <c r="B663" t="s">
        <v>316</v>
      </c>
      <c r="G663" s="1351"/>
      <c r="H663" s="1351"/>
      <c r="I663" s="1351"/>
      <c r="J663" s="1351"/>
      <c r="K663" s="1351"/>
      <c r="L663" s="1351"/>
      <c r="O663" s="33" t="s">
        <v>206</v>
      </c>
      <c r="P663" s="1373"/>
      <c r="Q663" s="1373"/>
      <c r="R663" s="1373"/>
      <c r="T663" s="22"/>
      <c r="U663" t="s">
        <v>316</v>
      </c>
      <c r="Z663" s="1351"/>
      <c r="AA663" s="1351"/>
      <c r="AB663" s="1351"/>
      <c r="AC663" s="1351"/>
      <c r="AD663" s="1351"/>
      <c r="AE663" s="1351"/>
      <c r="AH663" s="33" t="s">
        <v>206</v>
      </c>
      <c r="AI663" s="1373"/>
      <c r="AJ663" s="1373"/>
      <c r="AK663" s="13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2" t="e">
        <f t="shared" si="2"/>
        <v>#VALUE!</v>
      </c>
      <c r="DY663" s="1452"/>
      <c r="DZ663" s="1452"/>
      <c r="EA663" s="1452"/>
      <c r="EB663" s="1452"/>
      <c r="EC663" s="1452" t="e">
        <f t="shared" si="3"/>
        <v>#VALUE!</v>
      </c>
      <c r="ED663" s="1452"/>
      <c r="EE663" s="1452"/>
      <c r="EF663" s="1452"/>
      <c r="EG663" s="1452"/>
      <c r="EH663" s="1452" t="e">
        <f t="shared" si="4"/>
        <v>#VALUE!</v>
      </c>
      <c r="EI663" s="1452"/>
      <c r="EJ663" s="1452"/>
      <c r="EK663" s="1452"/>
      <c r="EL663" s="1452"/>
      <c r="EM663" s="1452" t="e">
        <f t="shared" si="5"/>
        <v>#VALUE!</v>
      </c>
      <c r="EN663" s="1452"/>
      <c r="EO663" s="1452"/>
      <c r="EP663" s="1452"/>
      <c r="EQ663" s="1452"/>
      <c r="ER663" s="1452" t="e">
        <f t="shared" si="6"/>
        <v>#VALUE!</v>
      </c>
      <c r="ES663" s="1452"/>
      <c r="ET663" s="1452"/>
      <c r="EU663" s="1452"/>
      <c r="EV663" s="1452"/>
      <c r="EW663" s="1452" t="e">
        <f t="shared" si="7"/>
        <v>#VALUE!</v>
      </c>
      <c r="EX663" s="1452"/>
      <c r="EY663" s="1452"/>
      <c r="EZ663" s="1452"/>
      <c r="FA663" s="1452"/>
    </row>
    <row r="664" spans="1:157" ht="12.95" customHeight="1">
      <c r="A664" s="22"/>
      <c r="B664" t="s">
        <v>18</v>
      </c>
      <c r="H664" s="1374"/>
      <c r="I664" s="1374"/>
      <c r="J664" s="1374"/>
      <c r="K664" s="1374"/>
      <c r="L664" s="1374"/>
      <c r="M664" s="1374"/>
      <c r="N664" s="1374"/>
      <c r="O664" s="1374"/>
      <c r="P664" s="1374"/>
      <c r="Q664" s="1374"/>
      <c r="R664" s="1374"/>
      <c r="T664" s="22"/>
      <c r="U664" t="s">
        <v>18</v>
      </c>
      <c r="AA664" s="1374"/>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2" t="e">
        <f t="shared" si="2"/>
        <v>#VALUE!</v>
      </c>
      <c r="DY664" s="1452"/>
      <c r="DZ664" s="1452"/>
      <c r="EA664" s="1452"/>
      <c r="EB664" s="1452"/>
      <c r="EC664" s="1452" t="e">
        <f t="shared" si="3"/>
        <v>#VALUE!</v>
      </c>
      <c r="ED664" s="1452"/>
      <c r="EE664" s="1452"/>
      <c r="EF664" s="1452"/>
      <c r="EG664" s="1452"/>
      <c r="EH664" s="1452" t="e">
        <f t="shared" si="4"/>
        <v>#VALUE!</v>
      </c>
      <c r="EI664" s="1452"/>
      <c r="EJ664" s="1452"/>
      <c r="EK664" s="1452"/>
      <c r="EL664" s="1452"/>
      <c r="EM664" s="1452" t="e">
        <f t="shared" si="5"/>
        <v>#VALUE!</v>
      </c>
      <c r="EN664" s="1452"/>
      <c r="EO664" s="1452"/>
      <c r="EP664" s="1452"/>
      <c r="EQ664" s="1452"/>
      <c r="ER664" s="1452" t="e">
        <f t="shared" si="6"/>
        <v>#VALUE!</v>
      </c>
      <c r="ES664" s="1452"/>
      <c r="ET664" s="1452"/>
      <c r="EU664" s="1452"/>
      <c r="EV664" s="1452"/>
      <c r="EW664" s="1452" t="e">
        <f t="shared" si="7"/>
        <v>#VALUE!</v>
      </c>
      <c r="EX664" s="1452"/>
      <c r="EY664" s="1452"/>
      <c r="EZ664" s="1452"/>
      <c r="FA664" s="1452"/>
    </row>
    <row r="665" spans="1:157" ht="12.95" customHeight="1">
      <c r="A665" s="22"/>
      <c r="B665" t="s">
        <v>20</v>
      </c>
      <c r="N665" s="1334" t="s">
        <v>670</v>
      </c>
      <c r="O665" s="1334"/>
      <c r="T665" s="22"/>
      <c r="U665" t="s">
        <v>20</v>
      </c>
      <c r="AG665" s="1334" t="s">
        <v>670</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2" t="e">
        <f t="shared" si="2"/>
        <v>#VALUE!</v>
      </c>
      <c r="DY665" s="1452"/>
      <c r="DZ665" s="1452"/>
      <c r="EA665" s="1452"/>
      <c r="EB665" s="1452"/>
      <c r="EC665" s="1452" t="e">
        <f t="shared" si="3"/>
        <v>#VALUE!</v>
      </c>
      <c r="ED665" s="1452"/>
      <c r="EE665" s="1452"/>
      <c r="EF665" s="1452"/>
      <c r="EG665" s="1452"/>
      <c r="EH665" s="1452" t="e">
        <f t="shared" si="4"/>
        <v>#VALUE!</v>
      </c>
      <c r="EI665" s="1452"/>
      <c r="EJ665" s="1452"/>
      <c r="EK665" s="1452"/>
      <c r="EL665" s="1452"/>
      <c r="EM665" s="1452" t="e">
        <f t="shared" si="5"/>
        <v>#VALUE!</v>
      </c>
      <c r="EN665" s="1452"/>
      <c r="EO665" s="1452"/>
      <c r="EP665" s="1452"/>
      <c r="EQ665" s="1452"/>
      <c r="ER665" s="1452" t="e">
        <f t="shared" si="6"/>
        <v>#VALUE!</v>
      </c>
      <c r="ES665" s="1452"/>
      <c r="ET665" s="1452"/>
      <c r="EU665" s="1452"/>
      <c r="EV665" s="1452"/>
      <c r="EW665" s="1452" t="e">
        <f t="shared" si="7"/>
        <v>#VALUE!</v>
      </c>
      <c r="EX665" s="1452"/>
      <c r="EY665" s="1452"/>
      <c r="EZ665" s="1452"/>
      <c r="FA665" s="1452"/>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2" t="e">
        <f t="shared" si="2"/>
        <v>#VALUE!</v>
      </c>
      <c r="DY666" s="1452"/>
      <c r="DZ666" s="1452"/>
      <c r="EA666" s="1452"/>
      <c r="EB666" s="1452"/>
      <c r="EC666" s="1452" t="e">
        <f t="shared" si="3"/>
        <v>#VALUE!</v>
      </c>
      <c r="ED666" s="1452"/>
      <c r="EE666" s="1452"/>
      <c r="EF666" s="1452"/>
      <c r="EG666" s="1452"/>
      <c r="EH666" s="1452" t="e">
        <f t="shared" si="4"/>
        <v>#VALUE!</v>
      </c>
      <c r="EI666" s="1452"/>
      <c r="EJ666" s="1452"/>
      <c r="EK666" s="1452"/>
      <c r="EL666" s="1452"/>
      <c r="EM666" s="1452" t="e">
        <f t="shared" si="5"/>
        <v>#VALUE!</v>
      </c>
      <c r="EN666" s="1452"/>
      <c r="EO666" s="1452"/>
      <c r="EP666" s="1452"/>
      <c r="EQ666" s="1452"/>
      <c r="ER666" s="1452" t="e">
        <f t="shared" si="6"/>
        <v>#VALUE!</v>
      </c>
      <c r="ES666" s="1452"/>
      <c r="ET666" s="1452"/>
      <c r="EU666" s="1452"/>
      <c r="EV666" s="1452"/>
      <c r="EW666" s="1452" t="e">
        <f t="shared" si="7"/>
        <v>#VALUE!</v>
      </c>
      <c r="EX666" s="1452"/>
      <c r="EY666" s="1452"/>
      <c r="EZ666" s="1452"/>
      <c r="FA666" s="1452"/>
    </row>
    <row r="667" spans="1:157" ht="12.95" customHeight="1">
      <c r="A667" s="55" t="s">
        <v>456</v>
      </c>
      <c r="B667" t="s">
        <v>464</v>
      </c>
      <c r="G667" s="1375">
        <f>C633</f>
        <v>0</v>
      </c>
      <c r="H667" s="1375"/>
      <c r="I667" s="1375"/>
      <c r="J667" s="1375"/>
      <c r="K667" s="1375"/>
      <c r="L667" s="1375"/>
      <c r="M667" s="1375"/>
      <c r="N667" s="1375"/>
      <c r="O667" s="1375"/>
      <c r="P667" s="1375"/>
      <c r="Q667" s="1375"/>
      <c r="R667" s="1375"/>
      <c r="T667" s="55" t="s">
        <v>457</v>
      </c>
      <c r="U667" t="s">
        <v>464</v>
      </c>
      <c r="Z667" s="1375">
        <f>C634</f>
        <v>0</v>
      </c>
      <c r="AA667" s="1375"/>
      <c r="AB667" s="1375"/>
      <c r="AC667" s="1375"/>
      <c r="AD667" s="1375"/>
      <c r="AE667" s="1375"/>
      <c r="AF667" s="1375"/>
      <c r="AG667" s="1375"/>
      <c r="AH667" s="1375"/>
      <c r="AI667" s="1375"/>
      <c r="AJ667" s="1375"/>
      <c r="AK667" s="137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2" t="e">
        <f t="shared" si="2"/>
        <v>#VALUE!</v>
      </c>
      <c r="DY667" s="1452"/>
      <c r="DZ667" s="1452"/>
      <c r="EA667" s="1452"/>
      <c r="EB667" s="1452"/>
      <c r="EC667" s="1452" t="e">
        <f t="shared" si="3"/>
        <v>#VALUE!</v>
      </c>
      <c r="ED667" s="1452"/>
      <c r="EE667" s="1452"/>
      <c r="EF667" s="1452"/>
      <c r="EG667" s="1452"/>
      <c r="EH667" s="1452" t="e">
        <f t="shared" si="4"/>
        <v>#VALUE!</v>
      </c>
      <c r="EI667" s="1452"/>
      <c r="EJ667" s="1452"/>
      <c r="EK667" s="1452"/>
      <c r="EL667" s="1452"/>
      <c r="EM667" s="1452" t="e">
        <f t="shared" si="5"/>
        <v>#VALUE!</v>
      </c>
      <c r="EN667" s="1452"/>
      <c r="EO667" s="1452"/>
      <c r="EP667" s="1452"/>
      <c r="EQ667" s="1452"/>
      <c r="ER667" s="1452" t="e">
        <f t="shared" si="6"/>
        <v>#VALUE!</v>
      </c>
      <c r="ES667" s="1452"/>
      <c r="ET667" s="1452"/>
      <c r="EU667" s="1452"/>
      <c r="EV667" s="1452"/>
      <c r="EW667" s="1452" t="e">
        <f t="shared" si="7"/>
        <v>#VALUE!</v>
      </c>
      <c r="EX667" s="1452"/>
      <c r="EY667" s="1452"/>
      <c r="EZ667" s="1452"/>
      <c r="FA667" s="1452"/>
    </row>
    <row r="668" spans="1:157" ht="12.95"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2" t="e">
        <f t="shared" si="2"/>
        <v>#VALUE!</v>
      </c>
      <c r="DY668" s="1452"/>
      <c r="DZ668" s="1452"/>
      <c r="EA668" s="1452"/>
      <c r="EB668" s="1452"/>
      <c r="EC668" s="1452" t="e">
        <f t="shared" si="3"/>
        <v>#VALUE!</v>
      </c>
      <c r="ED668" s="1452"/>
      <c r="EE668" s="1452"/>
      <c r="EF668" s="1452"/>
      <c r="EG668" s="1452"/>
      <c r="EH668" s="1452" t="e">
        <f t="shared" si="4"/>
        <v>#VALUE!</v>
      </c>
      <c r="EI668" s="1452"/>
      <c r="EJ668" s="1452"/>
      <c r="EK668" s="1452"/>
      <c r="EL668" s="1452"/>
      <c r="EM668" s="1452" t="e">
        <f t="shared" si="5"/>
        <v>#VALUE!</v>
      </c>
      <c r="EN668" s="1452"/>
      <c r="EO668" s="1452"/>
      <c r="EP668" s="1452"/>
      <c r="EQ668" s="1452"/>
      <c r="ER668" s="1452" t="e">
        <f t="shared" si="6"/>
        <v>#VALUE!</v>
      </c>
      <c r="ES668" s="1452"/>
      <c r="ET668" s="1452"/>
      <c r="EU668" s="1452"/>
      <c r="EV668" s="1452"/>
      <c r="EW668" s="1452" t="e">
        <f t="shared" si="7"/>
        <v>#VALUE!</v>
      </c>
      <c r="EX668" s="1452"/>
      <c r="EY668" s="1452"/>
      <c r="EZ668" s="1452"/>
      <c r="FA668" s="1452"/>
    </row>
    <row r="669" spans="1:157" ht="12.95" customHeight="1">
      <c r="A669" s="22"/>
      <c r="B669" t="s">
        <v>581</v>
      </c>
      <c r="G669" s="1374"/>
      <c r="H669" s="1374"/>
      <c r="I669" s="1374"/>
      <c r="J669" s="1374"/>
      <c r="K669" s="1374"/>
      <c r="L669" s="1374"/>
      <c r="M669" s="1374"/>
      <c r="N669" s="1374"/>
      <c r="O669" s="1374"/>
      <c r="P669" s="1374"/>
      <c r="Q669" s="1374"/>
      <c r="R669" s="1374"/>
      <c r="T669" s="22"/>
      <c r="U669" t="s">
        <v>581</v>
      </c>
      <c r="Z669" s="1466"/>
      <c r="AA669" s="1466"/>
      <c r="AB669" s="1466"/>
      <c r="AC669" s="1466"/>
      <c r="AD669" s="1466"/>
      <c r="AE669" s="1466"/>
      <c r="AF669" s="1466"/>
      <c r="AG669" s="1466"/>
      <c r="AH669" s="1466"/>
      <c r="AI669" s="1466"/>
      <c r="AJ669" s="1466"/>
      <c r="AK669" s="146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2" t="e">
        <f t="shared" si="2"/>
        <v>#VALUE!</v>
      </c>
      <c r="DY669" s="1452"/>
      <c r="DZ669" s="1452"/>
      <c r="EA669" s="1452"/>
      <c r="EB669" s="1452"/>
      <c r="EC669" s="1452" t="e">
        <f t="shared" si="3"/>
        <v>#VALUE!</v>
      </c>
      <c r="ED669" s="1452"/>
      <c r="EE669" s="1452"/>
      <c r="EF669" s="1452"/>
      <c r="EG669" s="1452"/>
      <c r="EH669" s="1452" t="e">
        <f t="shared" si="4"/>
        <v>#VALUE!</v>
      </c>
      <c r="EI669" s="1452"/>
      <c r="EJ669" s="1452"/>
      <c r="EK669" s="1452"/>
      <c r="EL669" s="1452"/>
      <c r="EM669" s="1452" t="e">
        <f t="shared" si="5"/>
        <v>#VALUE!</v>
      </c>
      <c r="EN669" s="1452"/>
      <c r="EO669" s="1452"/>
      <c r="EP669" s="1452"/>
      <c r="EQ669" s="1452"/>
      <c r="ER669" s="1452" t="e">
        <f t="shared" si="6"/>
        <v>#VALUE!</v>
      </c>
      <c r="ES669" s="1452"/>
      <c r="ET669" s="1452"/>
      <c r="EU669" s="1452"/>
      <c r="EV669" s="1452"/>
      <c r="EW669" s="1452" t="e">
        <f t="shared" si="7"/>
        <v>#VALUE!</v>
      </c>
      <c r="EX669" s="1452"/>
      <c r="EY669" s="1452"/>
      <c r="EZ669" s="1452"/>
      <c r="FA669" s="1452"/>
    </row>
    <row r="670" spans="1:157" ht="12.95" customHeight="1">
      <c r="A670" s="22"/>
      <c r="B670" t="s">
        <v>17</v>
      </c>
      <c r="G670" s="1374"/>
      <c r="H670" s="1374"/>
      <c r="I670" s="1374"/>
      <c r="J670" s="1374"/>
      <c r="K670" s="1374"/>
      <c r="L670" s="1374"/>
      <c r="M670" s="1374"/>
      <c r="N670" s="1374"/>
      <c r="O670" s="1374"/>
      <c r="P670" s="1374"/>
      <c r="Q670" s="1374"/>
      <c r="R670" s="1374"/>
      <c r="T670" s="22"/>
      <c r="U670" t="s">
        <v>17</v>
      </c>
      <c r="Z670" s="1466"/>
      <c r="AA670" s="1466"/>
      <c r="AB670" s="1466"/>
      <c r="AC670" s="1466"/>
      <c r="AD670" s="1466"/>
      <c r="AE670" s="1466"/>
      <c r="AF670" s="1466"/>
      <c r="AG670" s="1466"/>
      <c r="AH670" s="1466"/>
      <c r="AI670" s="1466"/>
      <c r="AJ670" s="1466"/>
      <c r="AK670" s="146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2">
        <f>SUMIF(DX635:EB669,"&gt;0")</f>
        <v>0</v>
      </c>
      <c r="DY670" s="1452"/>
      <c r="DZ670" s="1452"/>
      <c r="EA670" s="1452"/>
      <c r="EB670" s="1452"/>
      <c r="EC670" s="1452">
        <f>SUMIF(EC635:EG669,"&gt;0")</f>
        <v>1682.1739130434783</v>
      </c>
      <c r="ED670" s="1452"/>
      <c r="EE670" s="1452"/>
      <c r="EF670" s="1452"/>
      <c r="EG670" s="1452"/>
      <c r="EH670" s="1452">
        <f>SUMIF(EH635:EL669,"&gt;0")</f>
        <v>2011.3846153846155</v>
      </c>
      <c r="EI670" s="1452"/>
      <c r="EJ670" s="1452"/>
      <c r="EK670" s="1452"/>
      <c r="EL670" s="1452"/>
      <c r="EM670" s="1452">
        <f>SUMIF(EM635:EQ669,"&gt;0")</f>
        <v>2407.8461538461538</v>
      </c>
      <c r="EN670" s="1452"/>
      <c r="EO670" s="1452"/>
      <c r="EP670" s="1452"/>
      <c r="EQ670" s="1452"/>
      <c r="ER670" s="1452">
        <f>SUMIF(ER635:EV669,"&gt;0")</f>
        <v>0</v>
      </c>
      <c r="ES670" s="1452"/>
      <c r="ET670" s="1452"/>
      <c r="EU670" s="1452"/>
      <c r="EV670" s="1452"/>
      <c r="EW670" s="1452">
        <f>SUMIF(EW635:FA669,"&gt;0")</f>
        <v>0</v>
      </c>
      <c r="EX670" s="1452"/>
      <c r="EY670" s="1452"/>
      <c r="EZ670" s="1452"/>
      <c r="FA670" s="1452"/>
    </row>
    <row r="671" spans="1:157" ht="12.95" customHeight="1">
      <c r="A671" s="22"/>
      <c r="B671" t="s">
        <v>316</v>
      </c>
      <c r="G671" s="1351"/>
      <c r="H671" s="1351"/>
      <c r="I671" s="1351"/>
      <c r="J671" s="1351"/>
      <c r="K671" s="1351"/>
      <c r="L671" s="1351"/>
      <c r="O671" s="33" t="s">
        <v>206</v>
      </c>
      <c r="P671" s="1373"/>
      <c r="Q671" s="1373"/>
      <c r="R671" s="1373"/>
      <c r="T671" s="22"/>
      <c r="U671" t="s">
        <v>316</v>
      </c>
      <c r="Z671" s="1351"/>
      <c r="AA671" s="1351"/>
      <c r="AB671" s="1351"/>
      <c r="AC671" s="1351"/>
      <c r="AD671" s="1351"/>
      <c r="AE671" s="1351"/>
      <c r="AH671" s="33" t="s">
        <v>206</v>
      </c>
      <c r="AI671" s="1373"/>
      <c r="AJ671" s="1373"/>
      <c r="AK671" s="13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4" t="s">
        <v>670</v>
      </c>
      <c r="O673" s="1334"/>
      <c r="T673" s="22"/>
      <c r="U673" t="s">
        <v>20</v>
      </c>
      <c r="AG673" s="1334" t="s">
        <v>670</v>
      </c>
      <c r="AH673" s="1334"/>
      <c r="AZ673" s="3"/>
    </row>
    <row r="674" spans="1:52" ht="12.95" customHeight="1">
      <c r="A674" s="22"/>
      <c r="T674" s="22"/>
      <c r="AZ674" s="3"/>
    </row>
    <row r="675" spans="1:52" ht="12.95" customHeight="1">
      <c r="A675" s="55" t="s">
        <v>462</v>
      </c>
      <c r="B675" t="s">
        <v>464</v>
      </c>
      <c r="G675" s="1375">
        <f>C635</f>
        <v>0</v>
      </c>
      <c r="H675" s="1375"/>
      <c r="I675" s="1375"/>
      <c r="J675" s="1375"/>
      <c r="K675" s="1375"/>
      <c r="L675" s="1375"/>
      <c r="M675" s="1375"/>
      <c r="N675" s="1375"/>
      <c r="O675" s="1375"/>
      <c r="P675" s="1375"/>
      <c r="Q675" s="1375"/>
      <c r="R675" s="1375"/>
      <c r="T675" s="55" t="s">
        <v>647</v>
      </c>
      <c r="U675" t="s">
        <v>464</v>
      </c>
      <c r="Z675" s="1375">
        <f>C636</f>
        <v>0</v>
      </c>
      <c r="AA675" s="1375"/>
      <c r="AB675" s="1375"/>
      <c r="AC675" s="1375"/>
      <c r="AD675" s="1375"/>
      <c r="AE675" s="1375"/>
      <c r="AF675" s="1375"/>
      <c r="AG675" s="1375"/>
      <c r="AH675" s="1375"/>
      <c r="AI675" s="1375"/>
      <c r="AJ675" s="1375"/>
      <c r="AK675" s="1375"/>
      <c r="AZ675" s="3"/>
    </row>
    <row r="676" spans="1:52" ht="12.95"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2.95" customHeight="1">
      <c r="A677" s="22"/>
      <c r="B677" t="s">
        <v>581</v>
      </c>
      <c r="G677" s="1374"/>
      <c r="H677" s="1374"/>
      <c r="I677" s="1374"/>
      <c r="J677" s="1374"/>
      <c r="K677" s="1374"/>
      <c r="L677" s="1374"/>
      <c r="M677" s="1374"/>
      <c r="N677" s="1374"/>
      <c r="O677" s="1374"/>
      <c r="P677" s="1374"/>
      <c r="Q677" s="1374"/>
      <c r="R677" s="1374"/>
      <c r="T677" s="22"/>
      <c r="U677" t="s">
        <v>581</v>
      </c>
      <c r="Z677" s="1466"/>
      <c r="AA677" s="1466"/>
      <c r="AB677" s="1466"/>
      <c r="AC677" s="1466"/>
      <c r="AD677" s="1466"/>
      <c r="AE677" s="1466"/>
      <c r="AF677" s="1466"/>
      <c r="AG677" s="1466"/>
      <c r="AH677" s="1466"/>
      <c r="AI677" s="1466"/>
      <c r="AJ677" s="1466"/>
      <c r="AK677" s="1466"/>
      <c r="AZ677" s="3"/>
    </row>
    <row r="678" spans="1:52" ht="12.95" customHeight="1">
      <c r="A678" s="22"/>
      <c r="B678" t="s">
        <v>17</v>
      </c>
      <c r="G678" s="1374"/>
      <c r="H678" s="1374"/>
      <c r="I678" s="1374"/>
      <c r="J678" s="1374"/>
      <c r="K678" s="1374"/>
      <c r="L678" s="1374"/>
      <c r="M678" s="1374"/>
      <c r="N678" s="1374"/>
      <c r="O678" s="1374"/>
      <c r="P678" s="1374"/>
      <c r="Q678" s="1374"/>
      <c r="R678" s="1374"/>
      <c r="T678" s="22"/>
      <c r="U678" t="s">
        <v>17</v>
      </c>
      <c r="Z678" s="1466"/>
      <c r="AA678" s="1466"/>
      <c r="AB678" s="1466"/>
      <c r="AC678" s="1466"/>
      <c r="AD678" s="1466"/>
      <c r="AE678" s="1466"/>
      <c r="AF678" s="1466"/>
      <c r="AG678" s="1466"/>
      <c r="AH678" s="1466"/>
      <c r="AI678" s="1466"/>
      <c r="AJ678" s="1466"/>
      <c r="AK678" s="1466"/>
      <c r="AZ678" s="3"/>
    </row>
    <row r="679" spans="1:52" ht="12.95" customHeight="1">
      <c r="A679" s="22"/>
      <c r="B679" t="s">
        <v>316</v>
      </c>
      <c r="G679" s="1351"/>
      <c r="H679" s="1351"/>
      <c r="I679" s="1351"/>
      <c r="J679" s="1351"/>
      <c r="K679" s="1351"/>
      <c r="L679" s="1351"/>
      <c r="O679" s="33" t="s">
        <v>206</v>
      </c>
      <c r="P679" s="1373"/>
      <c r="Q679" s="1373"/>
      <c r="R679" s="1373"/>
      <c r="T679" s="22"/>
      <c r="U679" t="s">
        <v>316</v>
      </c>
      <c r="Z679" s="1351"/>
      <c r="AA679" s="1351"/>
      <c r="AB679" s="1351"/>
      <c r="AC679" s="1351"/>
      <c r="AD679" s="1351"/>
      <c r="AE679" s="1351"/>
      <c r="AH679" s="33" t="s">
        <v>206</v>
      </c>
      <c r="AI679" s="1373"/>
      <c r="AJ679" s="1373"/>
      <c r="AK679" s="1373"/>
      <c r="AZ679" s="3"/>
    </row>
    <row r="680" spans="1:52" ht="12.95"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2.95" customHeight="1">
      <c r="A681" s="22"/>
      <c r="B681" t="s">
        <v>20</v>
      </c>
      <c r="N681" s="1334" t="s">
        <v>670</v>
      </c>
      <c r="O681" s="1334"/>
      <c r="T681" s="22"/>
      <c r="U681" t="s">
        <v>20</v>
      </c>
      <c r="AG681" s="1334" t="s">
        <v>670</v>
      </c>
      <c r="AH681" s="1334"/>
      <c r="AZ681" s="3"/>
    </row>
    <row r="682" spans="1:52" ht="12.95" customHeight="1">
      <c r="A682" s="22"/>
      <c r="T682" s="22"/>
      <c r="AZ682" s="3"/>
    </row>
    <row r="683" spans="1:52" ht="12.95" customHeight="1">
      <c r="A683" s="55" t="s">
        <v>362</v>
      </c>
      <c r="B683" t="s">
        <v>464</v>
      </c>
      <c r="G683" s="1375">
        <f>C637</f>
        <v>0</v>
      </c>
      <c r="H683" s="1375"/>
      <c r="I683" s="1375"/>
      <c r="J683" s="1375"/>
      <c r="K683" s="1375"/>
      <c r="L683" s="1375"/>
      <c r="M683" s="1375"/>
      <c r="N683" s="1375"/>
      <c r="O683" s="1375"/>
      <c r="P683" s="1375"/>
      <c r="Q683" s="1375"/>
      <c r="R683" s="1375"/>
      <c r="T683" s="55" t="s">
        <v>363</v>
      </c>
      <c r="U683" t="s">
        <v>464</v>
      </c>
      <c r="Z683" s="1375">
        <f>C638</f>
        <v>0</v>
      </c>
      <c r="AA683" s="1375"/>
      <c r="AB683" s="1375"/>
      <c r="AC683" s="1375"/>
      <c r="AD683" s="1375"/>
      <c r="AE683" s="1375"/>
      <c r="AF683" s="1375"/>
      <c r="AG683" s="1375"/>
      <c r="AH683" s="1375"/>
      <c r="AI683" s="1375"/>
      <c r="AJ683" s="1375"/>
      <c r="AK683" s="1375"/>
      <c r="AZ683" s="3"/>
    </row>
    <row r="684" spans="1:52" ht="12.95"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2.95" customHeight="1">
      <c r="B685" t="s">
        <v>581</v>
      </c>
      <c r="G685" s="1374"/>
      <c r="H685" s="1374"/>
      <c r="I685" s="1374"/>
      <c r="J685" s="1374"/>
      <c r="K685" s="1374"/>
      <c r="L685" s="1374"/>
      <c r="M685" s="1374"/>
      <c r="N685" s="1374"/>
      <c r="O685" s="1374"/>
      <c r="P685" s="1374"/>
      <c r="Q685" s="1374"/>
      <c r="R685" s="1374"/>
      <c r="U685" t="s">
        <v>581</v>
      </c>
      <c r="Z685" s="1466"/>
      <c r="AA685" s="1466"/>
      <c r="AB685" s="1466"/>
      <c r="AC685" s="1466"/>
      <c r="AD685" s="1466"/>
      <c r="AE685" s="1466"/>
      <c r="AF685" s="1466"/>
      <c r="AG685" s="1466"/>
      <c r="AH685" s="1466"/>
      <c r="AI685" s="1466"/>
      <c r="AJ685" s="1466"/>
      <c r="AK685" s="1466"/>
      <c r="AZ685" s="3"/>
    </row>
    <row r="686" spans="1:52" ht="12.95" customHeight="1">
      <c r="B686" t="s">
        <v>17</v>
      </c>
      <c r="G686" s="1374"/>
      <c r="H686" s="1374"/>
      <c r="I686" s="1374"/>
      <c r="J686" s="1374"/>
      <c r="K686" s="1374"/>
      <c r="L686" s="1374"/>
      <c r="M686" s="1374"/>
      <c r="N686" s="1374"/>
      <c r="O686" s="1374"/>
      <c r="P686" s="1374"/>
      <c r="Q686" s="1374"/>
      <c r="R686" s="1374"/>
      <c r="U686" t="s">
        <v>17</v>
      </c>
      <c r="Z686" s="1466"/>
      <c r="AA686" s="1466"/>
      <c r="AB686" s="1466"/>
      <c r="AC686" s="1466"/>
      <c r="AD686" s="1466"/>
      <c r="AE686" s="1466"/>
      <c r="AF686" s="1466"/>
      <c r="AG686" s="1466"/>
      <c r="AH686" s="1466"/>
      <c r="AI686" s="1466"/>
      <c r="AJ686" s="1466"/>
      <c r="AK686" s="1466"/>
      <c r="AZ686" s="3"/>
    </row>
    <row r="687" spans="1:52" ht="12.95" customHeight="1">
      <c r="B687" t="s">
        <v>316</v>
      </c>
      <c r="G687" s="1351"/>
      <c r="H687" s="1351"/>
      <c r="I687" s="1351"/>
      <c r="J687" s="1351"/>
      <c r="K687" s="1351"/>
      <c r="L687" s="1351"/>
      <c r="O687" s="33" t="s">
        <v>206</v>
      </c>
      <c r="P687" s="1373"/>
      <c r="Q687" s="1373"/>
      <c r="R687" s="1373"/>
      <c r="U687" t="s">
        <v>316</v>
      </c>
      <c r="Z687" s="1351"/>
      <c r="AA687" s="1351"/>
      <c r="AB687" s="1351"/>
      <c r="AC687" s="1351"/>
      <c r="AD687" s="1351"/>
      <c r="AE687" s="1351"/>
      <c r="AH687" s="33" t="s">
        <v>206</v>
      </c>
      <c r="AI687" s="1373"/>
      <c r="AJ687" s="1373"/>
      <c r="AK687" s="1373"/>
      <c r="AZ687" s="3"/>
    </row>
    <row r="688" spans="1:52" ht="12.95"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2.95" customHeight="1">
      <c r="B689" t="s">
        <v>20</v>
      </c>
      <c r="N689" s="1334" t="s">
        <v>670</v>
      </c>
      <c r="O689" s="1334"/>
      <c r="U689" t="s">
        <v>20</v>
      </c>
      <c r="AG689" s="1334" t="s">
        <v>670</v>
      </c>
      <c r="AH689" s="1334"/>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4" t="s">
        <v>670</v>
      </c>
      <c r="AF693" s="1334"/>
      <c r="AZ693" s="3"/>
    </row>
    <row r="694" spans="1:67" ht="12.95" customHeight="1">
      <c r="B694" s="135"/>
      <c r="C694" s="135"/>
      <c r="D694" s="136" t="s">
        <v>438</v>
      </c>
      <c r="E694" s="135"/>
      <c r="F694" s="135"/>
      <c r="G694" s="135"/>
      <c r="H694" s="135"/>
      <c r="AE694" s="1334" t="s">
        <v>670</v>
      </c>
      <c r="AF694" s="1334"/>
      <c r="AZ694" s="3"/>
    </row>
    <row r="695" spans="1:67" ht="12.95" customHeight="1">
      <c r="B695" s="135"/>
      <c r="C695" s="135"/>
      <c r="D695" s="136" t="s">
        <v>921</v>
      </c>
      <c r="E695" s="135"/>
      <c r="F695" s="135"/>
      <c r="G695" s="135"/>
      <c r="H695" s="135"/>
      <c r="AE695" s="1662">
        <v>45909</v>
      </c>
      <c r="AF695" s="1662"/>
      <c r="AG695" s="1662"/>
      <c r="AH695" s="1662"/>
      <c r="AI695" s="1662"/>
    </row>
    <row r="696" spans="1:67" ht="12.95" customHeight="1">
      <c r="B696" s="135"/>
      <c r="C696" s="135"/>
      <c r="D696" s="317" t="s">
        <v>984</v>
      </c>
      <c r="E696" s="135"/>
      <c r="F696" s="135"/>
      <c r="G696" s="135"/>
      <c r="H696" s="135"/>
      <c r="AE696" s="1691">
        <v>45980</v>
      </c>
      <c r="AF696" s="1691"/>
      <c r="AG696" s="1691"/>
      <c r="AH696" s="1691"/>
      <c r="AI696" s="1691"/>
    </row>
    <row r="697" spans="1:67" ht="12.95" customHeight="1">
      <c r="B697" s="135"/>
      <c r="C697" s="135"/>
    </row>
    <row r="698" spans="1:67" ht="12.95" customHeight="1">
      <c r="B698" s="135"/>
      <c r="C698" s="135"/>
      <c r="D698" s="136" t="s">
        <v>817</v>
      </c>
      <c r="E698" s="135"/>
      <c r="F698" s="135"/>
      <c r="G698" s="135"/>
      <c r="H698" s="135"/>
      <c r="AE698" s="1662">
        <v>46143</v>
      </c>
      <c r="AF698" s="1662"/>
      <c r="AG698" s="1662"/>
      <c r="AH698" s="1662"/>
      <c r="AI698" s="1662"/>
    </row>
    <row r="699" spans="1:67" ht="12.95" customHeight="1">
      <c r="B699" s="135"/>
      <c r="C699" s="135"/>
      <c r="D699" s="136" t="s">
        <v>436</v>
      </c>
      <c r="E699" s="135"/>
      <c r="F699" s="135"/>
      <c r="G699" s="135"/>
      <c r="H699" s="135"/>
      <c r="AE699" s="1661">
        <v>0.28999999999999998</v>
      </c>
      <c r="AF699" s="1661"/>
      <c r="AG699" s="1661"/>
      <c r="AH699" s="1661"/>
      <c r="AI699" s="1661"/>
    </row>
    <row r="700" spans="1:67" ht="12.95" customHeight="1">
      <c r="B700" s="135"/>
      <c r="C700" s="135"/>
      <c r="D700" s="136" t="s">
        <v>437</v>
      </c>
      <c r="E700" s="135"/>
      <c r="F700" s="135"/>
      <c r="G700" s="135"/>
      <c r="H700" s="135"/>
      <c r="W700" s="1375" t="str">
        <f>H335</f>
        <v>CMFA</v>
      </c>
      <c r="X700" s="1375"/>
      <c r="Y700" s="1375"/>
      <c r="Z700" s="1375"/>
      <c r="AA700" s="1375"/>
      <c r="AB700" s="1375"/>
      <c r="AC700" s="1375"/>
      <c r="AD700" s="1375"/>
      <c r="AE700" s="1375"/>
      <c r="AF700" s="1375"/>
      <c r="AG700" s="1375"/>
      <c r="AH700" s="1375"/>
      <c r="AI700" s="1375"/>
      <c r="AJ700" s="1375"/>
      <c r="AK700" s="1375"/>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4" t="s">
        <v>670</v>
      </c>
      <c r="AF702" s="1334"/>
      <c r="AZ702" s="4" t="s">
        <v>324</v>
      </c>
    </row>
    <row r="703" spans="1:67" ht="12.95" customHeight="1">
      <c r="B703" s="135"/>
      <c r="C703" s="135"/>
      <c r="D703" s="136" t="s">
        <v>443</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325</v>
      </c>
    </row>
    <row r="704" spans="1:67" ht="12.95"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2.95" customHeight="1">
      <c r="B705" s="135"/>
      <c r="C705" s="135"/>
      <c r="D705" s="136" t="s">
        <v>88</v>
      </c>
      <c r="J705" s="1351"/>
      <c r="K705" s="1351"/>
      <c r="L705" s="1351"/>
      <c r="M705" s="1351"/>
      <c r="N705" s="1351"/>
      <c r="O705" s="1351"/>
      <c r="P705" s="4" t="s">
        <v>206</v>
      </c>
      <c r="Q705" s="4"/>
      <c r="R705" s="1373"/>
      <c r="S705" s="1373"/>
      <c r="T705" s="13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4" t="s">
        <v>307</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4" t="s">
        <v>334</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1" t="s">
        <v>389</v>
      </c>
      <c r="C714" s="1362"/>
      <c r="D714" s="1362"/>
      <c r="E714" s="1362"/>
      <c r="F714" s="1363"/>
      <c r="G714" s="1361" t="s">
        <v>285</v>
      </c>
      <c r="H714" s="1362"/>
      <c r="I714" s="1362"/>
      <c r="J714" s="1363"/>
      <c r="K714" s="1708" t="s">
        <v>1680</v>
      </c>
      <c r="L714" s="1709"/>
      <c r="M714" s="1709"/>
      <c r="N714" s="1710"/>
      <c r="O714" s="1361" t="s">
        <v>448</v>
      </c>
      <c r="P714" s="1362"/>
      <c r="Q714" s="1362"/>
      <c r="R714" s="1362"/>
      <c r="S714" s="1363"/>
      <c r="T714" s="1650" t="s">
        <v>1950</v>
      </c>
      <c r="U714" s="1362"/>
      <c r="V714" s="1362"/>
      <c r="W714" s="1363"/>
      <c r="X714" s="1650" t="s">
        <v>1952</v>
      </c>
      <c r="Y714" s="1362"/>
      <c r="Z714" s="1362"/>
      <c r="AA714" s="1362"/>
      <c r="AB714" s="1363"/>
      <c r="AC714" s="1650" t="s">
        <v>1951</v>
      </c>
      <c r="AD714" s="1362"/>
      <c r="AE714" s="1362"/>
      <c r="AF714" s="1362"/>
      <c r="AG714" s="1363"/>
      <c r="AH714" s="1650" t="s">
        <v>1953</v>
      </c>
      <c r="AI714" s="1362"/>
      <c r="AJ714" s="1363"/>
      <c r="AK714" s="1650" t="s">
        <v>1980</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4"/>
      <c r="C715" s="1365"/>
      <c r="D715" s="1365"/>
      <c r="E715" s="1365"/>
      <c r="F715" s="1366"/>
      <c r="G715" s="1364"/>
      <c r="H715" s="1365"/>
      <c r="I715" s="1365"/>
      <c r="J715" s="1366"/>
      <c r="K715" s="1711"/>
      <c r="L715" s="1712"/>
      <c r="M715" s="1712"/>
      <c r="N715" s="1713"/>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4"/>
      <c r="C716" s="1365"/>
      <c r="D716" s="1365"/>
      <c r="E716" s="1365"/>
      <c r="F716" s="1366"/>
      <c r="G716" s="1364"/>
      <c r="H716" s="1365"/>
      <c r="I716" s="1365"/>
      <c r="J716" s="1366"/>
      <c r="K716" s="1711"/>
      <c r="L716" s="1712"/>
      <c r="M716" s="1712"/>
      <c r="N716" s="1713"/>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7"/>
      <c r="C717" s="1368"/>
      <c r="D717" s="1368"/>
      <c r="E717" s="1368"/>
      <c r="F717" s="1369"/>
      <c r="G717" s="1367"/>
      <c r="H717" s="1368"/>
      <c r="I717" s="1368"/>
      <c r="J717" s="1369"/>
      <c r="K717" s="1711"/>
      <c r="L717" s="1712"/>
      <c r="M717" s="1712"/>
      <c r="N717" s="1713"/>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21"/>
      <c r="CJ717" s="1422"/>
      <c r="CK717" s="121" t="s">
        <v>476</v>
      </c>
      <c r="CL717" s="122"/>
      <c r="CM717" s="1421"/>
      <c r="CN717" s="1422"/>
      <c r="CO717" s="3"/>
      <c r="CP717" s="1390" t="s">
        <v>634</v>
      </c>
      <c r="CQ717" s="1391"/>
      <c r="CR717" s="1391"/>
      <c r="CS717" s="1391"/>
      <c r="CT717" s="1392"/>
      <c r="CU717" s="1468" t="s">
        <v>325</v>
      </c>
      <c r="CV717" s="1468"/>
      <c r="CW717" s="1468"/>
      <c r="CX717" s="1468"/>
      <c r="CY717" s="1468"/>
      <c r="CZ717" s="1468" t="s">
        <v>163</v>
      </c>
      <c r="DA717" s="1468"/>
      <c r="DB717" s="1468"/>
      <c r="DC717" s="1468"/>
      <c r="DD717" s="1468"/>
      <c r="DE717" s="1468" t="s">
        <v>164</v>
      </c>
      <c r="DF717" s="1468"/>
      <c r="DG717" s="1468"/>
      <c r="DH717" s="1468"/>
      <c r="DI717" s="1468"/>
      <c r="DJ717" s="1468" t="s">
        <v>461</v>
      </c>
      <c r="DK717" s="1468"/>
      <c r="DL717" s="1468"/>
      <c r="DM717" s="1468"/>
      <c r="DN717" s="1468"/>
      <c r="DO717" s="1468" t="s">
        <v>30</v>
      </c>
      <c r="DP717" s="1468"/>
      <c r="DQ717" s="1468"/>
      <c r="DR717" s="1468"/>
      <c r="DS717" s="1468"/>
      <c r="DT717" s="89"/>
      <c r="DU717" s="1468" t="s">
        <v>634</v>
      </c>
      <c r="DV717" s="1468"/>
      <c r="DW717" s="1468"/>
      <c r="DX717" s="1468"/>
      <c r="DY717" s="1468"/>
      <c r="DZ717" s="1468" t="s">
        <v>325</v>
      </c>
      <c r="EA717" s="1468"/>
      <c r="EB717" s="1468"/>
      <c r="EC717" s="1468"/>
      <c r="ED717" s="1468"/>
      <c r="EE717" s="1468" t="s">
        <v>163</v>
      </c>
      <c r="EF717" s="1468"/>
      <c r="EG717" s="1468"/>
      <c r="EH717" s="1468"/>
      <c r="EI717" s="1468"/>
      <c r="EJ717" s="1468" t="s">
        <v>164</v>
      </c>
      <c r="EK717" s="1468"/>
      <c r="EL717" s="1468"/>
      <c r="EM717" s="1468"/>
      <c r="EN717" s="1468"/>
      <c r="EO717" s="1468" t="s">
        <v>461</v>
      </c>
      <c r="EP717" s="1468"/>
      <c r="EQ717" s="1468"/>
      <c r="ER717" s="1468"/>
      <c r="ES717" s="1468"/>
      <c r="ET717" s="1468" t="s">
        <v>30</v>
      </c>
      <c r="EU717" s="1468"/>
      <c r="EV717" s="1468"/>
      <c r="EW717" s="1468"/>
      <c r="EX717" s="1468"/>
      <c r="EY717" s="4"/>
      <c r="EZ717" s="1468" t="s">
        <v>634</v>
      </c>
      <c r="FA717" s="1468"/>
      <c r="FB717" s="1468"/>
      <c r="FC717" s="1468"/>
      <c r="FD717" s="1468"/>
      <c r="FE717" s="1468" t="s">
        <v>325</v>
      </c>
      <c r="FF717" s="1468"/>
      <c r="FG717" s="1468"/>
      <c r="FH717" s="1468"/>
      <c r="FI717" s="1468"/>
      <c r="FJ717" s="1468" t="s">
        <v>163</v>
      </c>
      <c r="FK717" s="1468"/>
      <c r="FL717" s="1468"/>
      <c r="FM717" s="1468"/>
      <c r="FN717" s="1468"/>
      <c r="FO717" s="1468" t="s">
        <v>164</v>
      </c>
      <c r="FP717" s="1468"/>
      <c r="FQ717" s="1468"/>
      <c r="FR717" s="1468"/>
      <c r="FS717" s="1468"/>
      <c r="FT717" s="1468" t="s">
        <v>461</v>
      </c>
      <c r="FU717" s="1468"/>
      <c r="FV717" s="1468"/>
      <c r="FW717" s="1468"/>
      <c r="FX717" s="1468"/>
      <c r="FY717" s="1468" t="s">
        <v>30</v>
      </c>
      <c r="FZ717" s="1468"/>
      <c r="GA717" s="1468"/>
      <c r="GB717" s="1468"/>
      <c r="GC717" s="1468"/>
    </row>
    <row r="718" spans="1:185" ht="12.95" customHeight="1">
      <c r="A718" s="4"/>
      <c r="B718" s="1352" t="s">
        <v>325</v>
      </c>
      <c r="C718" s="1353"/>
      <c r="D718" s="1353"/>
      <c r="E718" s="1353"/>
      <c r="F718" s="1354"/>
      <c r="G718" s="1370">
        <v>2</v>
      </c>
      <c r="H718" s="1371"/>
      <c r="I718" s="1371"/>
      <c r="J718" s="1372"/>
      <c r="K718" s="1348">
        <v>534</v>
      </c>
      <c r="L718" s="1349"/>
      <c r="M718" s="1349"/>
      <c r="N718" s="1350"/>
      <c r="O718" s="1339">
        <f>899-12</f>
        <v>887</v>
      </c>
      <c r="P718" s="1340"/>
      <c r="Q718" s="1340"/>
      <c r="R718" s="1340"/>
      <c r="S718" s="1341"/>
      <c r="T718" s="1339">
        <v>12</v>
      </c>
      <c r="U718" s="1340"/>
      <c r="V718" s="1340"/>
      <c r="W718" s="1341"/>
      <c r="X718" s="1342">
        <f t="shared" ref="X718:X741" si="8">O718+T718</f>
        <v>899</v>
      </c>
      <c r="Y718" s="1343"/>
      <c r="Z718" s="1343"/>
      <c r="AA718" s="1343"/>
      <c r="AB718" s="1344"/>
      <c r="AC718" s="1345">
        <v>0.3</v>
      </c>
      <c r="AD718" s="1346"/>
      <c r="AE718" s="1346"/>
      <c r="AF718" s="1346"/>
      <c r="AG718" s="1347"/>
      <c r="AH718" s="1443">
        <f>IF($AC718&gt;0,($X718/$AZ718), "")</f>
        <v>0.3000667556742323</v>
      </c>
      <c r="AI718" s="1444"/>
      <c r="AJ718" s="1445"/>
      <c r="AK718" s="1352" t="s">
        <v>592</v>
      </c>
      <c r="AL718" s="1353"/>
      <c r="AM718" s="1353"/>
      <c r="AN718" s="1353"/>
      <c r="AO718" s="1354"/>
      <c r="AP718" s="3"/>
      <c r="AQ718" s="3"/>
      <c r="AR718" s="3"/>
      <c r="AS718" s="3"/>
      <c r="AZ718" s="118">
        <f t="shared" ref="AZ718:AZ752" si="9">IF($G718=0,"N/A",VLOOKUP($T$189,TC_Rent,(MATCH($B718,bedrooms,FALSE)),FALSE))</f>
        <v>2996</v>
      </c>
      <c r="BA718" s="3"/>
      <c r="BB718" s="3"/>
      <c r="BC718" s="3"/>
      <c r="BD718" s="3"/>
      <c r="BE718" s="204"/>
      <c r="BF718" s="293">
        <f t="shared" ref="BF718:BF752" si="10">G718</f>
        <v>2</v>
      </c>
      <c r="BG718" s="297">
        <f t="shared" ref="BG718:BG752" si="11">IF($BF$753=0,0,BF718/$BF$753)</f>
        <v>4.0816326530612242E-2</v>
      </c>
      <c r="BH718" s="298">
        <f t="shared" ref="BH718:BH752" si="12">IF(BG718=0,"",BG718*AC718)</f>
        <v>1.2244897959183673E-2</v>
      </c>
      <c r="BI718" s="3"/>
      <c r="BJ718" s="3"/>
      <c r="BK718" s="3"/>
      <c r="BL718" s="3"/>
      <c r="BM718" s="3"/>
      <c r="BN718" s="3"/>
      <c r="BS718" s="293">
        <f t="shared" ref="BS718:BS752" si="13">G718</f>
        <v>2</v>
      </c>
      <c r="BT718" s="297">
        <f t="shared" ref="BT718:BT752" si="14">IF($BS$753=0,0,BS718/$BS$753)</f>
        <v>4.0816326530612242E-2</v>
      </c>
      <c r="BU718" s="298">
        <f t="shared" ref="BU718:BU752" si="15">IF(BT718=0,"",BT718*AH718)</f>
        <v>1.2247622680580909E-2</v>
      </c>
      <c r="CC718" s="3"/>
      <c r="CD718" s="3"/>
      <c r="CE718" s="3"/>
      <c r="CF718" s="3"/>
      <c r="CG718" s="1447">
        <f>IF(AND(AC718&lt;=0.5,AC718&gt;=0.36),1,0)</f>
        <v>0</v>
      </c>
      <c r="CH718" s="1448"/>
      <c r="CI718" s="1421">
        <f>IF(CG718=1,G718,0)</f>
        <v>0</v>
      </c>
      <c r="CJ718" s="1422"/>
      <c r="CK718" s="1447">
        <f t="shared" ref="CK718:CK752" si="16">IF(AND(AC718&lt;=0.35,AC718&gt;0),1,0)</f>
        <v>1</v>
      </c>
      <c r="CL718" s="1448"/>
      <c r="CM718" s="1421">
        <f t="shared" ref="CM718:CM752" si="17">IF(CK718=1,G718,0)</f>
        <v>2</v>
      </c>
      <c r="CN718" s="1422"/>
      <c r="CO718" s="3"/>
      <c r="CP718" s="1449">
        <f t="shared" ref="CP718:CP752" si="18">IF(B718="SRO/Studio",G718,0)</f>
        <v>0</v>
      </c>
      <c r="CQ718" s="1450"/>
      <c r="CR718" s="1450"/>
      <c r="CS718" s="1450"/>
      <c r="CT718" s="1451"/>
      <c r="CU718" s="1446">
        <f t="shared" ref="CU718:CU752" si="19">IF(B718="1 Bedroom",G718,0)</f>
        <v>2</v>
      </c>
      <c r="CV718" s="1446"/>
      <c r="CW718" s="1446"/>
      <c r="CX718" s="1446"/>
      <c r="CY718" s="1446"/>
      <c r="CZ718" s="1446">
        <f t="shared" ref="CZ718:CZ752" si="20">IF(B718="2 Bedrooms",G718,0)</f>
        <v>0</v>
      </c>
      <c r="DA718" s="1446"/>
      <c r="DB718" s="1446"/>
      <c r="DC718" s="1446"/>
      <c r="DD718" s="1446"/>
      <c r="DE718" s="1446">
        <f t="shared" ref="DE718:DE752" si="21">IF(B718="3 Bedrooms",G718,0)</f>
        <v>0</v>
      </c>
      <c r="DF718" s="1446"/>
      <c r="DG718" s="1446"/>
      <c r="DH718" s="1446"/>
      <c r="DI718" s="1446"/>
      <c r="DJ718" s="1446">
        <f t="shared" ref="DJ718:DJ752" si="22">IF(B718="4 Bedrooms",G718,0)</f>
        <v>0</v>
      </c>
      <c r="DK718" s="1446"/>
      <c r="DL718" s="1446"/>
      <c r="DM718" s="1446"/>
      <c r="DN718" s="1446"/>
      <c r="DO718" s="1446">
        <f t="shared" ref="DO718:DO752" si="23">IF(B718="5 Bedrooms",G718,0)</f>
        <v>0</v>
      </c>
      <c r="DP718" s="1446"/>
      <c r="DQ718" s="1446"/>
      <c r="DR718" s="1446"/>
      <c r="DS718" s="1446"/>
      <c r="DT718" s="6"/>
      <c r="DU718" s="1420">
        <f t="shared" ref="DU718:DU752" si="24">IF(AND(B718="SRO/Studio",AC718&lt;=0.3),G718,0)</f>
        <v>0</v>
      </c>
      <c r="DV718" s="1420"/>
      <c r="DW718" s="1420"/>
      <c r="DX718" s="1420"/>
      <c r="DY718" s="1420"/>
      <c r="DZ718" s="1420">
        <f t="shared" ref="DZ718:DZ752" si="25">IF(AND(B718="1 Bedroom",AC718&lt;=0.3),G718,0)</f>
        <v>2</v>
      </c>
      <c r="EA718" s="1420"/>
      <c r="EB718" s="1420"/>
      <c r="EC718" s="1420"/>
      <c r="ED718" s="1420"/>
      <c r="EE718" s="1420">
        <f t="shared" ref="EE718:EE752" si="26">IF(AND(B718="2 Bedrooms",AC718&lt;=0.3),G718,0)</f>
        <v>0</v>
      </c>
      <c r="EF718" s="1420"/>
      <c r="EG718" s="1420"/>
      <c r="EH718" s="1420"/>
      <c r="EI718" s="1420"/>
      <c r="EJ718" s="1420">
        <f t="shared" ref="EJ718:EJ752" si="27">IF(AND(B718="3 Bedrooms",AC718&lt;=0.3),G718,0)</f>
        <v>0</v>
      </c>
      <c r="EK718" s="1420"/>
      <c r="EL718" s="1420"/>
      <c r="EM718" s="1420"/>
      <c r="EN718" s="1420"/>
      <c r="EO718" s="1420">
        <f t="shared" ref="EO718:EO752" si="28">IF(AND(B718="4 Bedrooms",AC718&lt;=0.3),G718,0)</f>
        <v>0</v>
      </c>
      <c r="EP718" s="1420"/>
      <c r="EQ718" s="1420"/>
      <c r="ER718" s="1420"/>
      <c r="ES718" s="1420"/>
      <c r="ET718" s="1420">
        <f t="shared" ref="ET718:ET752" si="29">IF(AND(B718="5 Bedrooms",AC718&lt;=0.3),G718,0)</f>
        <v>0</v>
      </c>
      <c r="EU718" s="1420"/>
      <c r="EV718" s="1420"/>
      <c r="EW718" s="1420"/>
      <c r="EX718" s="1420"/>
      <c r="EY718" s="4"/>
      <c r="EZ718" s="1447" t="str">
        <f t="shared" ref="EZ718:EZ752" si="30">IF(CP718&gt;0,O718,"")</f>
        <v/>
      </c>
      <c r="FA718" s="1469"/>
      <c r="FB718" s="1469"/>
      <c r="FC718" s="1469"/>
      <c r="FD718" s="1448"/>
      <c r="FE718" s="1447">
        <f t="shared" ref="FE718:FE752" si="31">IF(CU718&gt;0,O718,"")</f>
        <v>887</v>
      </c>
      <c r="FF718" s="1469"/>
      <c r="FG718" s="1469"/>
      <c r="FH718" s="1469"/>
      <c r="FI718" s="1448"/>
      <c r="FJ718" s="1447" t="str">
        <f t="shared" ref="FJ718:FJ752" si="32">IF(CZ718&gt;0,O718,"")</f>
        <v/>
      </c>
      <c r="FK718" s="1469"/>
      <c r="FL718" s="1469"/>
      <c r="FM718" s="1469"/>
      <c r="FN718" s="1448"/>
      <c r="FO718" s="1447" t="str">
        <f t="shared" ref="FO718:FO752" si="33">IF(DE718&gt;0,O718,"")</f>
        <v/>
      </c>
      <c r="FP718" s="1469"/>
      <c r="FQ718" s="1469"/>
      <c r="FR718" s="1469"/>
      <c r="FS718" s="1448"/>
      <c r="FT718" s="1447" t="str">
        <f t="shared" ref="FT718:FT752" si="34">IF(DJ718&gt;0,O718,"")</f>
        <v/>
      </c>
      <c r="FU718" s="1469"/>
      <c r="FV718" s="1469"/>
      <c r="FW718" s="1469"/>
      <c r="FX718" s="1448"/>
      <c r="FY718" s="1447" t="str">
        <f t="shared" ref="FY718:FY752" si="35">IF(DO718&gt;0,O718,"")</f>
        <v/>
      </c>
      <c r="FZ718" s="1469"/>
      <c r="GA718" s="1469"/>
      <c r="GB718" s="1469"/>
      <c r="GC718" s="1448"/>
    </row>
    <row r="719" spans="1:185" ht="12.95" customHeight="1">
      <c r="A719" s="4"/>
      <c r="B719" s="1352" t="s">
        <v>325</v>
      </c>
      <c r="C719" s="1353"/>
      <c r="D719" s="1353"/>
      <c r="E719" s="1353"/>
      <c r="F719" s="1354"/>
      <c r="G719" s="1370">
        <v>2</v>
      </c>
      <c r="H719" s="1371"/>
      <c r="I719" s="1371"/>
      <c r="J719" s="1372"/>
      <c r="K719" s="1348">
        <v>534</v>
      </c>
      <c r="L719" s="1349"/>
      <c r="M719" s="1349"/>
      <c r="N719" s="1350"/>
      <c r="O719" s="1339">
        <f>1498-12</f>
        <v>1486</v>
      </c>
      <c r="P719" s="1340"/>
      <c r="Q719" s="1340"/>
      <c r="R719" s="1340"/>
      <c r="S719" s="1341"/>
      <c r="T719" s="1339">
        <v>12</v>
      </c>
      <c r="U719" s="1340"/>
      <c r="V719" s="1340"/>
      <c r="W719" s="1341"/>
      <c r="X719" s="1342">
        <f t="shared" si="8"/>
        <v>1498</v>
      </c>
      <c r="Y719" s="1343"/>
      <c r="Z719" s="1343"/>
      <c r="AA719" s="1343"/>
      <c r="AB719" s="1344"/>
      <c r="AC719" s="1345">
        <v>0.5</v>
      </c>
      <c r="AD719" s="1346"/>
      <c r="AE719" s="1346"/>
      <c r="AF719" s="1346"/>
      <c r="AG719" s="1347"/>
      <c r="AH719" s="1443">
        <f t="shared" ref="AH719:AH752" si="36">IF($AC719&gt;0,($X719/$AZ719), "")</f>
        <v>0.5</v>
      </c>
      <c r="AI719" s="1444"/>
      <c r="AJ719" s="1445"/>
      <c r="AK719" s="1352" t="s">
        <v>592</v>
      </c>
      <c r="AL719" s="1353"/>
      <c r="AM719" s="1353"/>
      <c r="AN719" s="1353"/>
      <c r="AO719" s="1354"/>
      <c r="AP719" s="3"/>
      <c r="AQ719" s="3"/>
      <c r="AR719" s="3"/>
      <c r="AS719" s="3"/>
      <c r="AZ719" s="118">
        <f t="shared" si="9"/>
        <v>2996</v>
      </c>
      <c r="BA719" s="3"/>
      <c r="BB719" s="3"/>
      <c r="BC719" s="3"/>
      <c r="BD719" s="3"/>
      <c r="BE719" s="204"/>
      <c r="BF719" s="294">
        <f t="shared" si="10"/>
        <v>2</v>
      </c>
      <c r="BG719" s="297">
        <f t="shared" si="11"/>
        <v>4.0816326530612242E-2</v>
      </c>
      <c r="BH719" s="298">
        <f t="shared" si="12"/>
        <v>2.0408163265306121E-2</v>
      </c>
      <c r="BI719" s="3"/>
      <c r="BJ719" s="3"/>
      <c r="BK719" s="3"/>
      <c r="BL719" s="3"/>
      <c r="BM719" s="3"/>
      <c r="BN719" s="3"/>
      <c r="BS719" s="294">
        <f t="shared" si="13"/>
        <v>2</v>
      </c>
      <c r="BT719" s="297">
        <f t="shared" si="14"/>
        <v>4.0816326530612242E-2</v>
      </c>
      <c r="BU719" s="298">
        <f t="shared" si="15"/>
        <v>2.0408163265306121E-2</v>
      </c>
      <c r="CC719" s="3"/>
      <c r="CD719" s="3"/>
      <c r="CE719" s="3"/>
      <c r="CF719" s="3"/>
      <c r="CG719" s="1447">
        <f t="shared" ref="CG719:CG752" si="37">IF(AND(AC719&lt;=0.5,AC719&gt;=0.36),1,0)</f>
        <v>1</v>
      </c>
      <c r="CH719" s="1448"/>
      <c r="CI719" s="1421">
        <f t="shared" ref="CI719:CI752" si="38">IF(CG719=1,G719,0)</f>
        <v>2</v>
      </c>
      <c r="CJ719" s="1422"/>
      <c r="CK719" s="1447">
        <f t="shared" si="16"/>
        <v>0</v>
      </c>
      <c r="CL719" s="1448"/>
      <c r="CM719" s="1421">
        <f t="shared" si="17"/>
        <v>0</v>
      </c>
      <c r="CN719" s="1422"/>
      <c r="CO719" s="3"/>
      <c r="CP719" s="1449">
        <f t="shared" si="18"/>
        <v>0</v>
      </c>
      <c r="CQ719" s="1450"/>
      <c r="CR719" s="1450"/>
      <c r="CS719" s="1450"/>
      <c r="CT719" s="1451"/>
      <c r="CU719" s="1446">
        <f t="shared" si="19"/>
        <v>2</v>
      </c>
      <c r="CV719" s="1446"/>
      <c r="CW719" s="1446"/>
      <c r="CX719" s="1446"/>
      <c r="CY719" s="1446"/>
      <c r="CZ719" s="1446">
        <f t="shared" si="20"/>
        <v>0</v>
      </c>
      <c r="DA719" s="1446"/>
      <c r="DB719" s="1446"/>
      <c r="DC719" s="1446"/>
      <c r="DD719" s="1446"/>
      <c r="DE719" s="1446">
        <f t="shared" si="21"/>
        <v>0</v>
      </c>
      <c r="DF719" s="1446"/>
      <c r="DG719" s="1446"/>
      <c r="DH719" s="1446"/>
      <c r="DI719" s="1446"/>
      <c r="DJ719" s="1446">
        <f t="shared" si="22"/>
        <v>0</v>
      </c>
      <c r="DK719" s="1446"/>
      <c r="DL719" s="1446"/>
      <c r="DM719" s="1446"/>
      <c r="DN719" s="1446"/>
      <c r="DO719" s="1446">
        <f t="shared" si="23"/>
        <v>0</v>
      </c>
      <c r="DP719" s="1446"/>
      <c r="DQ719" s="1446"/>
      <c r="DR719" s="1446"/>
      <c r="DS719" s="1446"/>
      <c r="DT719" s="6"/>
      <c r="DU719" s="1420">
        <f t="shared" si="24"/>
        <v>0</v>
      </c>
      <c r="DV719" s="1420"/>
      <c r="DW719" s="1420"/>
      <c r="DX719" s="1420"/>
      <c r="DY719" s="1420"/>
      <c r="DZ719" s="1420">
        <f t="shared" si="25"/>
        <v>0</v>
      </c>
      <c r="EA719" s="1420"/>
      <c r="EB719" s="1420"/>
      <c r="EC719" s="1420"/>
      <c r="ED719" s="1420"/>
      <c r="EE719" s="1420">
        <f t="shared" si="26"/>
        <v>0</v>
      </c>
      <c r="EF719" s="1420"/>
      <c r="EG719" s="1420"/>
      <c r="EH719" s="1420"/>
      <c r="EI719" s="1420"/>
      <c r="EJ719" s="1420">
        <f t="shared" si="27"/>
        <v>0</v>
      </c>
      <c r="EK719" s="1420"/>
      <c r="EL719" s="1420"/>
      <c r="EM719" s="1420"/>
      <c r="EN719" s="1420"/>
      <c r="EO719" s="1420">
        <f t="shared" si="28"/>
        <v>0</v>
      </c>
      <c r="EP719" s="1420"/>
      <c r="EQ719" s="1420"/>
      <c r="ER719" s="1420"/>
      <c r="ES719" s="1420"/>
      <c r="ET719" s="1420">
        <f t="shared" si="29"/>
        <v>0</v>
      </c>
      <c r="EU719" s="1420"/>
      <c r="EV719" s="1420"/>
      <c r="EW719" s="1420"/>
      <c r="EX719" s="1420"/>
      <c r="EY719" s="4"/>
      <c r="EZ719" s="1447" t="str">
        <f t="shared" si="30"/>
        <v/>
      </c>
      <c r="FA719" s="1469"/>
      <c r="FB719" s="1469"/>
      <c r="FC719" s="1469"/>
      <c r="FD719" s="1448"/>
      <c r="FE719" s="1447">
        <f t="shared" si="31"/>
        <v>1486</v>
      </c>
      <c r="FF719" s="1469"/>
      <c r="FG719" s="1469"/>
      <c r="FH719" s="1469"/>
      <c r="FI719" s="1448"/>
      <c r="FJ719" s="1447" t="str">
        <f t="shared" si="32"/>
        <v/>
      </c>
      <c r="FK719" s="1469"/>
      <c r="FL719" s="1469"/>
      <c r="FM719" s="1469"/>
      <c r="FN719" s="1448"/>
      <c r="FO719" s="1447" t="str">
        <f t="shared" si="33"/>
        <v/>
      </c>
      <c r="FP719" s="1469"/>
      <c r="FQ719" s="1469"/>
      <c r="FR719" s="1469"/>
      <c r="FS719" s="1448"/>
      <c r="FT719" s="1447" t="str">
        <f t="shared" si="34"/>
        <v/>
      </c>
      <c r="FU719" s="1469"/>
      <c r="FV719" s="1469"/>
      <c r="FW719" s="1469"/>
      <c r="FX719" s="1448"/>
      <c r="FY719" s="1447" t="str">
        <f t="shared" si="35"/>
        <v/>
      </c>
      <c r="FZ719" s="1469"/>
      <c r="GA719" s="1469"/>
      <c r="GB719" s="1469"/>
      <c r="GC719" s="1448"/>
    </row>
    <row r="720" spans="1:185" ht="12.95" customHeight="1">
      <c r="A720" s="4"/>
      <c r="B720" s="1352" t="s">
        <v>325</v>
      </c>
      <c r="C720" s="1353"/>
      <c r="D720" s="1353"/>
      <c r="E720" s="1353"/>
      <c r="F720" s="1354"/>
      <c r="G720" s="1370">
        <v>14</v>
      </c>
      <c r="H720" s="1371"/>
      <c r="I720" s="1371"/>
      <c r="J720" s="1372"/>
      <c r="K720" s="1348">
        <v>534</v>
      </c>
      <c r="L720" s="1349"/>
      <c r="M720" s="1349"/>
      <c r="N720" s="1350"/>
      <c r="O720" s="1339">
        <f>1798-12</f>
        <v>1786</v>
      </c>
      <c r="P720" s="1340"/>
      <c r="Q720" s="1340"/>
      <c r="R720" s="1340"/>
      <c r="S720" s="1341"/>
      <c r="T720" s="1339">
        <v>12</v>
      </c>
      <c r="U720" s="1340"/>
      <c r="V720" s="1340"/>
      <c r="W720" s="1341"/>
      <c r="X720" s="1342">
        <f t="shared" si="8"/>
        <v>1798</v>
      </c>
      <c r="Y720" s="1343"/>
      <c r="Z720" s="1343"/>
      <c r="AA720" s="1343"/>
      <c r="AB720" s="1344"/>
      <c r="AC720" s="1345">
        <v>0.6</v>
      </c>
      <c r="AD720" s="1346"/>
      <c r="AE720" s="1346"/>
      <c r="AF720" s="1346"/>
      <c r="AG720" s="1347"/>
      <c r="AH720" s="1443">
        <f t="shared" si="36"/>
        <v>0.6001335113484646</v>
      </c>
      <c r="AI720" s="1444"/>
      <c r="AJ720" s="1445"/>
      <c r="AK720" s="1352" t="s">
        <v>592</v>
      </c>
      <c r="AL720" s="1353"/>
      <c r="AM720" s="1353"/>
      <c r="AN720" s="1353"/>
      <c r="AO720" s="1354"/>
      <c r="AP720" s="3"/>
      <c r="AQ720" s="3"/>
      <c r="AR720" s="3"/>
      <c r="AS720" s="3"/>
      <c r="AZ720" s="118">
        <f t="shared" si="9"/>
        <v>2996</v>
      </c>
      <c r="BA720" s="3"/>
      <c r="BB720" s="3"/>
      <c r="BC720" s="3"/>
      <c r="BD720" s="3"/>
      <c r="BE720" s="204"/>
      <c r="BF720" s="294">
        <f t="shared" si="10"/>
        <v>14</v>
      </c>
      <c r="BG720" s="297">
        <f t="shared" si="11"/>
        <v>0.2857142857142857</v>
      </c>
      <c r="BH720" s="298">
        <f t="shared" si="12"/>
        <v>0.1714285714285714</v>
      </c>
      <c r="BI720" s="3"/>
      <c r="BJ720" s="3"/>
      <c r="BK720" s="3"/>
      <c r="BL720" s="3"/>
      <c r="BM720" s="3"/>
      <c r="BN720" s="3"/>
      <c r="BS720" s="294">
        <f t="shared" si="13"/>
        <v>14</v>
      </c>
      <c r="BT720" s="297">
        <f t="shared" si="14"/>
        <v>0.2857142857142857</v>
      </c>
      <c r="BU720" s="298">
        <f t="shared" si="15"/>
        <v>0.17146671752813272</v>
      </c>
      <c r="CC720" s="3"/>
      <c r="CD720" s="3"/>
      <c r="CE720" s="3"/>
      <c r="CF720" s="3"/>
      <c r="CG720" s="1447">
        <f t="shared" si="37"/>
        <v>0</v>
      </c>
      <c r="CH720" s="1448"/>
      <c r="CI720" s="1421">
        <f t="shared" si="38"/>
        <v>0</v>
      </c>
      <c r="CJ720" s="1422"/>
      <c r="CK720" s="1447">
        <f t="shared" si="16"/>
        <v>0</v>
      </c>
      <c r="CL720" s="1448"/>
      <c r="CM720" s="1421">
        <f t="shared" si="17"/>
        <v>0</v>
      </c>
      <c r="CN720" s="1422"/>
      <c r="CO720" s="3"/>
      <c r="CP720" s="1449">
        <f t="shared" si="18"/>
        <v>0</v>
      </c>
      <c r="CQ720" s="1450"/>
      <c r="CR720" s="1450"/>
      <c r="CS720" s="1450"/>
      <c r="CT720" s="1451"/>
      <c r="CU720" s="1446">
        <f t="shared" si="19"/>
        <v>14</v>
      </c>
      <c r="CV720" s="1446"/>
      <c r="CW720" s="1446"/>
      <c r="CX720" s="1446"/>
      <c r="CY720" s="1446"/>
      <c r="CZ720" s="1446">
        <f t="shared" si="20"/>
        <v>0</v>
      </c>
      <c r="DA720" s="1446"/>
      <c r="DB720" s="1446"/>
      <c r="DC720" s="1446"/>
      <c r="DD720" s="1446"/>
      <c r="DE720" s="1446">
        <f t="shared" si="21"/>
        <v>0</v>
      </c>
      <c r="DF720" s="1446"/>
      <c r="DG720" s="1446"/>
      <c r="DH720" s="1446"/>
      <c r="DI720" s="1446"/>
      <c r="DJ720" s="1446">
        <f t="shared" si="22"/>
        <v>0</v>
      </c>
      <c r="DK720" s="1446"/>
      <c r="DL720" s="1446"/>
      <c r="DM720" s="1446"/>
      <c r="DN720" s="1446"/>
      <c r="DO720" s="1446">
        <f t="shared" si="23"/>
        <v>0</v>
      </c>
      <c r="DP720" s="1446"/>
      <c r="DQ720" s="1446"/>
      <c r="DR720" s="1446"/>
      <c r="DS720" s="1446"/>
      <c r="DT720" s="6"/>
      <c r="DU720" s="1420">
        <f t="shared" si="24"/>
        <v>0</v>
      </c>
      <c r="DV720" s="1420"/>
      <c r="DW720" s="1420"/>
      <c r="DX720" s="1420"/>
      <c r="DY720" s="1420"/>
      <c r="DZ720" s="1420">
        <f t="shared" si="25"/>
        <v>0</v>
      </c>
      <c r="EA720" s="1420"/>
      <c r="EB720" s="1420"/>
      <c r="EC720" s="1420"/>
      <c r="ED720" s="1420"/>
      <c r="EE720" s="1420">
        <f t="shared" si="26"/>
        <v>0</v>
      </c>
      <c r="EF720" s="1420"/>
      <c r="EG720" s="1420"/>
      <c r="EH720" s="1420"/>
      <c r="EI720" s="1420"/>
      <c r="EJ720" s="1420">
        <f t="shared" si="27"/>
        <v>0</v>
      </c>
      <c r="EK720" s="1420"/>
      <c r="EL720" s="1420"/>
      <c r="EM720" s="1420"/>
      <c r="EN720" s="1420"/>
      <c r="EO720" s="1420">
        <f t="shared" si="28"/>
        <v>0</v>
      </c>
      <c r="EP720" s="1420"/>
      <c r="EQ720" s="1420"/>
      <c r="ER720" s="1420"/>
      <c r="ES720" s="1420"/>
      <c r="ET720" s="1420">
        <f t="shared" si="29"/>
        <v>0</v>
      </c>
      <c r="EU720" s="1420"/>
      <c r="EV720" s="1420"/>
      <c r="EW720" s="1420"/>
      <c r="EX720" s="1420"/>
      <c r="EZ720" s="1447" t="str">
        <f t="shared" si="30"/>
        <v/>
      </c>
      <c r="FA720" s="1469"/>
      <c r="FB720" s="1469"/>
      <c r="FC720" s="1469"/>
      <c r="FD720" s="1448"/>
      <c r="FE720" s="1447">
        <f t="shared" si="31"/>
        <v>1786</v>
      </c>
      <c r="FF720" s="1469"/>
      <c r="FG720" s="1469"/>
      <c r="FH720" s="1469"/>
      <c r="FI720" s="1448"/>
      <c r="FJ720" s="1447" t="str">
        <f t="shared" si="32"/>
        <v/>
      </c>
      <c r="FK720" s="1469"/>
      <c r="FL720" s="1469"/>
      <c r="FM720" s="1469"/>
      <c r="FN720" s="1448"/>
      <c r="FO720" s="1447" t="str">
        <f t="shared" si="33"/>
        <v/>
      </c>
      <c r="FP720" s="1469"/>
      <c r="FQ720" s="1469"/>
      <c r="FR720" s="1469"/>
      <c r="FS720" s="1448"/>
      <c r="FT720" s="1447" t="str">
        <f t="shared" si="34"/>
        <v/>
      </c>
      <c r="FU720" s="1469"/>
      <c r="FV720" s="1469"/>
      <c r="FW720" s="1469"/>
      <c r="FX720" s="1448"/>
      <c r="FY720" s="1447" t="str">
        <f t="shared" si="35"/>
        <v/>
      </c>
      <c r="FZ720" s="1469"/>
      <c r="GA720" s="1469"/>
      <c r="GB720" s="1469"/>
      <c r="GC720" s="1448"/>
    </row>
    <row r="721" spans="1:185" ht="12.95" customHeight="1">
      <c r="B721" s="1352" t="s">
        <v>325</v>
      </c>
      <c r="C721" s="1353"/>
      <c r="D721" s="1353"/>
      <c r="E721" s="1353"/>
      <c r="F721" s="1354"/>
      <c r="G721" s="1370">
        <v>5</v>
      </c>
      <c r="H721" s="1371"/>
      <c r="I721" s="1371"/>
      <c r="J721" s="1372"/>
      <c r="K721" s="1348">
        <v>534</v>
      </c>
      <c r="L721" s="1349"/>
      <c r="M721" s="1349"/>
      <c r="N721" s="1350"/>
      <c r="O721" s="1339">
        <v>1788</v>
      </c>
      <c r="P721" s="1340"/>
      <c r="Q721" s="1340"/>
      <c r="R721" s="1340"/>
      <c r="S721" s="1341"/>
      <c r="T721" s="1339">
        <v>12</v>
      </c>
      <c r="U721" s="1340"/>
      <c r="V721" s="1340"/>
      <c r="W721" s="1341"/>
      <c r="X721" s="1342">
        <f t="shared" si="8"/>
        <v>1800</v>
      </c>
      <c r="Y721" s="1343"/>
      <c r="Z721" s="1343"/>
      <c r="AA721" s="1343"/>
      <c r="AB721" s="1344"/>
      <c r="AC721" s="1345">
        <v>0.7</v>
      </c>
      <c r="AD721" s="1346"/>
      <c r="AE721" s="1346"/>
      <c r="AF721" s="1346"/>
      <c r="AG721" s="1347"/>
      <c r="AH721" s="1443">
        <f t="shared" si="36"/>
        <v>0.6008010680907877</v>
      </c>
      <c r="AI721" s="1444"/>
      <c r="AJ721" s="1445"/>
      <c r="AK721" s="1352" t="s">
        <v>592</v>
      </c>
      <c r="AL721" s="1353"/>
      <c r="AM721" s="1353"/>
      <c r="AN721" s="1353"/>
      <c r="AO721" s="1354"/>
      <c r="AP721" s="3"/>
      <c r="AQ721" s="3"/>
      <c r="AR721" s="3"/>
      <c r="AS721" s="3"/>
      <c r="AY721" s="116"/>
      <c r="AZ721" s="118">
        <f t="shared" si="9"/>
        <v>2996</v>
      </c>
      <c r="BA721" s="3"/>
      <c r="BB721" s="3"/>
      <c r="BC721" s="3"/>
      <c r="BD721" s="3"/>
      <c r="BE721" s="204"/>
      <c r="BF721" s="294">
        <f t="shared" si="10"/>
        <v>5</v>
      </c>
      <c r="BG721" s="297">
        <f t="shared" si="11"/>
        <v>0.10204081632653061</v>
      </c>
      <c r="BH721" s="298">
        <f t="shared" si="12"/>
        <v>7.1428571428571425E-2</v>
      </c>
      <c r="BI721" s="3"/>
      <c r="BJ721" s="3"/>
      <c r="BK721" s="3"/>
      <c r="BL721" s="3"/>
      <c r="BM721" s="3"/>
      <c r="BN721" s="3"/>
      <c r="BS721" s="294">
        <f t="shared" si="13"/>
        <v>5</v>
      </c>
      <c r="BT721" s="297">
        <f t="shared" si="14"/>
        <v>0.10204081632653061</v>
      </c>
      <c r="BU721" s="298">
        <f t="shared" si="15"/>
        <v>6.1306231437835479E-2</v>
      </c>
      <c r="CC721" s="3"/>
      <c r="CD721" s="3"/>
      <c r="CE721" s="3"/>
      <c r="CF721" s="3"/>
      <c r="CG721" s="1447">
        <f t="shared" si="37"/>
        <v>0</v>
      </c>
      <c r="CH721" s="1448"/>
      <c r="CI721" s="1421">
        <f t="shared" si="38"/>
        <v>0</v>
      </c>
      <c r="CJ721" s="1422"/>
      <c r="CK721" s="1447">
        <f t="shared" si="16"/>
        <v>0</v>
      </c>
      <c r="CL721" s="1448"/>
      <c r="CM721" s="1421">
        <f t="shared" si="17"/>
        <v>0</v>
      </c>
      <c r="CN721" s="1422"/>
      <c r="CO721" s="3"/>
      <c r="CP721" s="1449">
        <f t="shared" si="18"/>
        <v>0</v>
      </c>
      <c r="CQ721" s="1450"/>
      <c r="CR721" s="1450"/>
      <c r="CS721" s="1450"/>
      <c r="CT721" s="1451"/>
      <c r="CU721" s="1446">
        <f t="shared" si="19"/>
        <v>5</v>
      </c>
      <c r="CV721" s="1446"/>
      <c r="CW721" s="1446"/>
      <c r="CX721" s="1446"/>
      <c r="CY721" s="1446"/>
      <c r="CZ721" s="1446">
        <f t="shared" si="20"/>
        <v>0</v>
      </c>
      <c r="DA721" s="1446"/>
      <c r="DB721" s="1446"/>
      <c r="DC721" s="1446"/>
      <c r="DD721" s="1446"/>
      <c r="DE721" s="1446">
        <f t="shared" si="21"/>
        <v>0</v>
      </c>
      <c r="DF721" s="1446"/>
      <c r="DG721" s="1446"/>
      <c r="DH721" s="1446"/>
      <c r="DI721" s="1446"/>
      <c r="DJ721" s="1446">
        <f t="shared" si="22"/>
        <v>0</v>
      </c>
      <c r="DK721" s="1446"/>
      <c r="DL721" s="1446"/>
      <c r="DM721" s="1446"/>
      <c r="DN721" s="1446"/>
      <c r="DO721" s="1446">
        <f t="shared" si="23"/>
        <v>0</v>
      </c>
      <c r="DP721" s="1446"/>
      <c r="DQ721" s="1446"/>
      <c r="DR721" s="1446"/>
      <c r="DS721" s="1446"/>
      <c r="DT721" s="6"/>
      <c r="DU721" s="1420">
        <f t="shared" si="24"/>
        <v>0</v>
      </c>
      <c r="DV721" s="1420"/>
      <c r="DW721" s="1420"/>
      <c r="DX721" s="1420"/>
      <c r="DY721" s="1420"/>
      <c r="DZ721" s="1420">
        <f t="shared" si="25"/>
        <v>0</v>
      </c>
      <c r="EA721" s="1420"/>
      <c r="EB721" s="1420"/>
      <c r="EC721" s="1420"/>
      <c r="ED721" s="1420"/>
      <c r="EE721" s="1420">
        <f t="shared" si="26"/>
        <v>0</v>
      </c>
      <c r="EF721" s="1420"/>
      <c r="EG721" s="1420"/>
      <c r="EH721" s="1420"/>
      <c r="EI721" s="1420"/>
      <c r="EJ721" s="1420">
        <f t="shared" si="27"/>
        <v>0</v>
      </c>
      <c r="EK721" s="1420"/>
      <c r="EL721" s="1420"/>
      <c r="EM721" s="1420"/>
      <c r="EN721" s="1420"/>
      <c r="EO721" s="1420">
        <f t="shared" si="28"/>
        <v>0</v>
      </c>
      <c r="EP721" s="1420"/>
      <c r="EQ721" s="1420"/>
      <c r="ER721" s="1420"/>
      <c r="ES721" s="1420"/>
      <c r="ET721" s="1420">
        <f t="shared" si="29"/>
        <v>0</v>
      </c>
      <c r="EU721" s="1420"/>
      <c r="EV721" s="1420"/>
      <c r="EW721" s="1420"/>
      <c r="EX721" s="1420"/>
      <c r="EZ721" s="1447" t="str">
        <f t="shared" si="30"/>
        <v/>
      </c>
      <c r="FA721" s="1469"/>
      <c r="FB721" s="1469"/>
      <c r="FC721" s="1469"/>
      <c r="FD721" s="1448"/>
      <c r="FE721" s="1447">
        <f t="shared" si="31"/>
        <v>1788</v>
      </c>
      <c r="FF721" s="1469"/>
      <c r="FG721" s="1469"/>
      <c r="FH721" s="1469"/>
      <c r="FI721" s="1448"/>
      <c r="FJ721" s="1447" t="str">
        <f t="shared" si="32"/>
        <v/>
      </c>
      <c r="FK721" s="1469"/>
      <c r="FL721" s="1469"/>
      <c r="FM721" s="1469"/>
      <c r="FN721" s="1448"/>
      <c r="FO721" s="1447" t="str">
        <f t="shared" si="33"/>
        <v/>
      </c>
      <c r="FP721" s="1469"/>
      <c r="FQ721" s="1469"/>
      <c r="FR721" s="1469"/>
      <c r="FS721" s="1448"/>
      <c r="FT721" s="1447" t="str">
        <f t="shared" si="34"/>
        <v/>
      </c>
      <c r="FU721" s="1469"/>
      <c r="FV721" s="1469"/>
      <c r="FW721" s="1469"/>
      <c r="FX721" s="1448"/>
      <c r="FY721" s="1447" t="str">
        <f t="shared" si="35"/>
        <v/>
      </c>
      <c r="FZ721" s="1469"/>
      <c r="GA721" s="1469"/>
      <c r="GB721" s="1469"/>
      <c r="GC721" s="1448"/>
    </row>
    <row r="722" spans="1:185" ht="12.95" customHeight="1">
      <c r="B722" s="1352" t="s">
        <v>163</v>
      </c>
      <c r="C722" s="1353"/>
      <c r="D722" s="1353"/>
      <c r="E722" s="1353"/>
      <c r="F722" s="1354"/>
      <c r="G722" s="1370">
        <v>2</v>
      </c>
      <c r="H722" s="1371"/>
      <c r="I722" s="1371"/>
      <c r="J722" s="1372"/>
      <c r="K722" s="1348">
        <v>787</v>
      </c>
      <c r="L722" s="1349"/>
      <c r="M722" s="1349"/>
      <c r="N722" s="1350"/>
      <c r="O722" s="1339">
        <f>1079-12</f>
        <v>1067</v>
      </c>
      <c r="P722" s="1340"/>
      <c r="Q722" s="1340"/>
      <c r="R722" s="1340"/>
      <c r="S722" s="1341"/>
      <c r="T722" s="1339">
        <v>12</v>
      </c>
      <c r="U722" s="1340"/>
      <c r="V722" s="1340"/>
      <c r="W722" s="1341"/>
      <c r="X722" s="1342">
        <f t="shared" si="8"/>
        <v>1079</v>
      </c>
      <c r="Y722" s="1343"/>
      <c r="Z722" s="1343"/>
      <c r="AA722" s="1343"/>
      <c r="AB722" s="1344"/>
      <c r="AC722" s="1345">
        <v>0.3</v>
      </c>
      <c r="AD722" s="1346"/>
      <c r="AE722" s="1346"/>
      <c r="AF722" s="1346"/>
      <c r="AG722" s="1347"/>
      <c r="AH722" s="1443">
        <f t="shared" si="36"/>
        <v>0.30005561735261399</v>
      </c>
      <c r="AI722" s="1444"/>
      <c r="AJ722" s="1445"/>
      <c r="AK722" s="1352" t="s">
        <v>592</v>
      </c>
      <c r="AL722" s="1353"/>
      <c r="AM722" s="1353"/>
      <c r="AN722" s="1353"/>
      <c r="AO722" s="1354"/>
      <c r="AP722" s="3"/>
      <c r="AQ722" s="3"/>
      <c r="AR722" s="3"/>
      <c r="AS722" s="3"/>
      <c r="AY722" s="116"/>
      <c r="AZ722" s="118">
        <f t="shared" si="9"/>
        <v>3596</v>
      </c>
      <c r="BA722" s="3"/>
      <c r="BB722" s="3"/>
      <c r="BC722" s="3"/>
      <c r="BD722" s="3"/>
      <c r="BE722" s="204"/>
      <c r="BF722" s="294">
        <f t="shared" si="10"/>
        <v>2</v>
      </c>
      <c r="BG722" s="297">
        <f t="shared" si="11"/>
        <v>4.0816326530612242E-2</v>
      </c>
      <c r="BH722" s="298">
        <f t="shared" si="12"/>
        <v>1.2244897959183673E-2</v>
      </c>
      <c r="BI722" s="3"/>
      <c r="BJ722" s="3"/>
      <c r="BK722" s="3"/>
      <c r="BL722" s="3"/>
      <c r="BM722" s="3"/>
      <c r="BN722" s="3"/>
      <c r="BS722" s="294">
        <f t="shared" si="13"/>
        <v>2</v>
      </c>
      <c r="BT722" s="297">
        <f t="shared" si="14"/>
        <v>4.0816326530612242E-2</v>
      </c>
      <c r="BU722" s="298">
        <f t="shared" si="15"/>
        <v>1.2247168055208733E-2</v>
      </c>
      <c r="CC722" s="3"/>
      <c r="CD722" s="3"/>
      <c r="CE722" s="3"/>
      <c r="CF722" s="3"/>
      <c r="CG722" s="1447">
        <f t="shared" si="37"/>
        <v>0</v>
      </c>
      <c r="CH722" s="1448"/>
      <c r="CI722" s="1421">
        <f t="shared" si="38"/>
        <v>0</v>
      </c>
      <c r="CJ722" s="1422"/>
      <c r="CK722" s="1447">
        <f t="shared" si="16"/>
        <v>1</v>
      </c>
      <c r="CL722" s="1448"/>
      <c r="CM722" s="1421">
        <f t="shared" si="17"/>
        <v>2</v>
      </c>
      <c r="CN722" s="1422"/>
      <c r="CO722" s="3"/>
      <c r="CP722" s="1449">
        <f t="shared" si="18"/>
        <v>0</v>
      </c>
      <c r="CQ722" s="1450"/>
      <c r="CR722" s="1450"/>
      <c r="CS722" s="1450"/>
      <c r="CT722" s="1451"/>
      <c r="CU722" s="1446">
        <f t="shared" si="19"/>
        <v>0</v>
      </c>
      <c r="CV722" s="1446"/>
      <c r="CW722" s="1446"/>
      <c r="CX722" s="1446"/>
      <c r="CY722" s="1446"/>
      <c r="CZ722" s="1446">
        <f t="shared" si="20"/>
        <v>2</v>
      </c>
      <c r="DA722" s="1446"/>
      <c r="DB722" s="1446"/>
      <c r="DC722" s="1446"/>
      <c r="DD722" s="1446"/>
      <c r="DE722" s="1446">
        <f t="shared" si="21"/>
        <v>0</v>
      </c>
      <c r="DF722" s="1446"/>
      <c r="DG722" s="1446"/>
      <c r="DH722" s="1446"/>
      <c r="DI722" s="1446"/>
      <c r="DJ722" s="1446">
        <f t="shared" si="22"/>
        <v>0</v>
      </c>
      <c r="DK722" s="1446"/>
      <c r="DL722" s="1446"/>
      <c r="DM722" s="1446"/>
      <c r="DN722" s="1446"/>
      <c r="DO722" s="1446">
        <f t="shared" si="23"/>
        <v>0</v>
      </c>
      <c r="DP722" s="1446"/>
      <c r="DQ722" s="1446"/>
      <c r="DR722" s="1446"/>
      <c r="DS722" s="1446"/>
      <c r="DT722" s="6"/>
      <c r="DU722" s="1420">
        <f t="shared" si="24"/>
        <v>0</v>
      </c>
      <c r="DV722" s="1420"/>
      <c r="DW722" s="1420"/>
      <c r="DX722" s="1420"/>
      <c r="DY722" s="1420"/>
      <c r="DZ722" s="1420">
        <f t="shared" si="25"/>
        <v>0</v>
      </c>
      <c r="EA722" s="1420"/>
      <c r="EB722" s="1420"/>
      <c r="EC722" s="1420"/>
      <c r="ED722" s="1420"/>
      <c r="EE722" s="1420">
        <f t="shared" si="26"/>
        <v>2</v>
      </c>
      <c r="EF722" s="1420"/>
      <c r="EG722" s="1420"/>
      <c r="EH722" s="1420"/>
      <c r="EI722" s="1420"/>
      <c r="EJ722" s="1420">
        <f t="shared" si="27"/>
        <v>0</v>
      </c>
      <c r="EK722" s="1420"/>
      <c r="EL722" s="1420"/>
      <c r="EM722" s="1420"/>
      <c r="EN722" s="1420"/>
      <c r="EO722" s="1420">
        <f t="shared" si="28"/>
        <v>0</v>
      </c>
      <c r="EP722" s="1420"/>
      <c r="EQ722" s="1420"/>
      <c r="ER722" s="1420"/>
      <c r="ES722" s="1420"/>
      <c r="ET722" s="1420">
        <f t="shared" si="29"/>
        <v>0</v>
      </c>
      <c r="EU722" s="1420"/>
      <c r="EV722" s="1420"/>
      <c r="EW722" s="1420"/>
      <c r="EX722" s="1420"/>
      <c r="EZ722" s="1447" t="str">
        <f t="shared" si="30"/>
        <v/>
      </c>
      <c r="FA722" s="1469"/>
      <c r="FB722" s="1469"/>
      <c r="FC722" s="1469"/>
      <c r="FD722" s="1448"/>
      <c r="FE722" s="1447" t="str">
        <f t="shared" si="31"/>
        <v/>
      </c>
      <c r="FF722" s="1469"/>
      <c r="FG722" s="1469"/>
      <c r="FH722" s="1469"/>
      <c r="FI722" s="1448"/>
      <c r="FJ722" s="1447">
        <f t="shared" si="32"/>
        <v>1067</v>
      </c>
      <c r="FK722" s="1469"/>
      <c r="FL722" s="1469"/>
      <c r="FM722" s="1469"/>
      <c r="FN722" s="1448"/>
      <c r="FO722" s="1447" t="str">
        <f t="shared" si="33"/>
        <v/>
      </c>
      <c r="FP722" s="1469"/>
      <c r="FQ722" s="1469"/>
      <c r="FR722" s="1469"/>
      <c r="FS722" s="1448"/>
      <c r="FT722" s="1447" t="str">
        <f t="shared" si="34"/>
        <v/>
      </c>
      <c r="FU722" s="1469"/>
      <c r="FV722" s="1469"/>
      <c r="FW722" s="1469"/>
      <c r="FX722" s="1448"/>
      <c r="FY722" s="1447" t="str">
        <f t="shared" si="35"/>
        <v/>
      </c>
      <c r="FZ722" s="1469"/>
      <c r="GA722" s="1469"/>
      <c r="GB722" s="1469"/>
      <c r="GC722" s="1448"/>
    </row>
    <row r="723" spans="1:185" ht="12.95" customHeight="1">
      <c r="B723" s="1352" t="s">
        <v>163</v>
      </c>
      <c r="C723" s="1353"/>
      <c r="D723" s="1353"/>
      <c r="E723" s="1353"/>
      <c r="F723" s="1354"/>
      <c r="G723" s="1370">
        <v>1</v>
      </c>
      <c r="H723" s="1371"/>
      <c r="I723" s="1371"/>
      <c r="J723" s="1372"/>
      <c r="K723" s="1348">
        <v>787</v>
      </c>
      <c r="L723" s="1349"/>
      <c r="M723" s="1349"/>
      <c r="N723" s="1350"/>
      <c r="O723" s="1339">
        <f>1798-12</f>
        <v>1786</v>
      </c>
      <c r="P723" s="1340"/>
      <c r="Q723" s="1340"/>
      <c r="R723" s="1340"/>
      <c r="S723" s="1341"/>
      <c r="T723" s="1339">
        <v>12</v>
      </c>
      <c r="U723" s="1340"/>
      <c r="V723" s="1340"/>
      <c r="W723" s="1341"/>
      <c r="X723" s="1342">
        <f t="shared" si="8"/>
        <v>1798</v>
      </c>
      <c r="Y723" s="1343"/>
      <c r="Z723" s="1343"/>
      <c r="AA723" s="1343"/>
      <c r="AB723" s="1344"/>
      <c r="AC723" s="1345">
        <v>0.5</v>
      </c>
      <c r="AD723" s="1346"/>
      <c r="AE723" s="1346"/>
      <c r="AF723" s="1346"/>
      <c r="AG723" s="1347"/>
      <c r="AH723" s="1443">
        <f t="shared" si="36"/>
        <v>0.5</v>
      </c>
      <c r="AI723" s="1444"/>
      <c r="AJ723" s="1445"/>
      <c r="AK723" s="1352" t="s">
        <v>592</v>
      </c>
      <c r="AL723" s="1353"/>
      <c r="AM723" s="1353"/>
      <c r="AN723" s="1353"/>
      <c r="AO723" s="1354"/>
      <c r="AP723" s="3"/>
      <c r="AQ723" s="3"/>
      <c r="AR723" s="3"/>
      <c r="AS723" s="3"/>
      <c r="AY723" s="116"/>
      <c r="AZ723" s="118">
        <f t="shared" si="9"/>
        <v>3596</v>
      </c>
      <c r="BA723" s="3"/>
      <c r="BB723" s="3"/>
      <c r="BC723" s="3"/>
      <c r="BD723" s="3"/>
      <c r="BE723" s="204"/>
      <c r="BF723" s="294">
        <f t="shared" si="10"/>
        <v>1</v>
      </c>
      <c r="BG723" s="297">
        <f t="shared" si="11"/>
        <v>2.0408163265306121E-2</v>
      </c>
      <c r="BH723" s="298">
        <f t="shared" si="12"/>
        <v>1.020408163265306E-2</v>
      </c>
      <c r="BI723" s="3"/>
      <c r="BJ723" s="3"/>
      <c r="BK723" s="3"/>
      <c r="BL723" s="3"/>
      <c r="BM723" s="3"/>
      <c r="BN723" s="3"/>
      <c r="BS723" s="294">
        <f t="shared" si="13"/>
        <v>1</v>
      </c>
      <c r="BT723" s="297">
        <f t="shared" si="14"/>
        <v>2.0408163265306121E-2</v>
      </c>
      <c r="BU723" s="298">
        <f t="shared" si="15"/>
        <v>1.020408163265306E-2</v>
      </c>
      <c r="CC723" s="3"/>
      <c r="CD723" s="3"/>
      <c r="CE723" s="3"/>
      <c r="CF723" s="3"/>
      <c r="CG723" s="1447">
        <f t="shared" si="37"/>
        <v>1</v>
      </c>
      <c r="CH723" s="1448"/>
      <c r="CI723" s="1421">
        <f t="shared" si="38"/>
        <v>1</v>
      </c>
      <c r="CJ723" s="1422"/>
      <c r="CK723" s="1447">
        <f t="shared" si="16"/>
        <v>0</v>
      </c>
      <c r="CL723" s="1448"/>
      <c r="CM723" s="1421">
        <f t="shared" si="17"/>
        <v>0</v>
      </c>
      <c r="CN723" s="1422"/>
      <c r="CO723" s="3"/>
      <c r="CP723" s="1449">
        <f t="shared" si="18"/>
        <v>0</v>
      </c>
      <c r="CQ723" s="1450"/>
      <c r="CR723" s="1450"/>
      <c r="CS723" s="1450"/>
      <c r="CT723" s="1451"/>
      <c r="CU723" s="1446">
        <f t="shared" si="19"/>
        <v>0</v>
      </c>
      <c r="CV723" s="1446"/>
      <c r="CW723" s="1446"/>
      <c r="CX723" s="1446"/>
      <c r="CY723" s="1446"/>
      <c r="CZ723" s="1446">
        <f t="shared" si="20"/>
        <v>1</v>
      </c>
      <c r="DA723" s="1446"/>
      <c r="DB723" s="1446"/>
      <c r="DC723" s="1446"/>
      <c r="DD723" s="1446"/>
      <c r="DE723" s="1446">
        <f t="shared" si="21"/>
        <v>0</v>
      </c>
      <c r="DF723" s="1446"/>
      <c r="DG723" s="1446"/>
      <c r="DH723" s="1446"/>
      <c r="DI723" s="1446"/>
      <c r="DJ723" s="1446">
        <f t="shared" si="22"/>
        <v>0</v>
      </c>
      <c r="DK723" s="1446"/>
      <c r="DL723" s="1446"/>
      <c r="DM723" s="1446"/>
      <c r="DN723" s="1446"/>
      <c r="DO723" s="1446">
        <f t="shared" si="23"/>
        <v>0</v>
      </c>
      <c r="DP723" s="1446"/>
      <c r="DQ723" s="1446"/>
      <c r="DR723" s="1446"/>
      <c r="DS723" s="1446"/>
      <c r="DT723" s="6"/>
      <c r="DU723" s="1420">
        <f t="shared" si="24"/>
        <v>0</v>
      </c>
      <c r="DV723" s="1420"/>
      <c r="DW723" s="1420"/>
      <c r="DX723" s="1420"/>
      <c r="DY723" s="1420"/>
      <c r="DZ723" s="1420">
        <f t="shared" si="25"/>
        <v>0</v>
      </c>
      <c r="EA723" s="1420"/>
      <c r="EB723" s="1420"/>
      <c r="EC723" s="1420"/>
      <c r="ED723" s="1420"/>
      <c r="EE723" s="1420">
        <f t="shared" si="26"/>
        <v>0</v>
      </c>
      <c r="EF723" s="1420"/>
      <c r="EG723" s="1420"/>
      <c r="EH723" s="1420"/>
      <c r="EI723" s="1420"/>
      <c r="EJ723" s="1420">
        <f t="shared" si="27"/>
        <v>0</v>
      </c>
      <c r="EK723" s="1420"/>
      <c r="EL723" s="1420"/>
      <c r="EM723" s="1420"/>
      <c r="EN723" s="1420"/>
      <c r="EO723" s="1420">
        <f t="shared" si="28"/>
        <v>0</v>
      </c>
      <c r="EP723" s="1420"/>
      <c r="EQ723" s="1420"/>
      <c r="ER723" s="1420"/>
      <c r="ES723" s="1420"/>
      <c r="ET723" s="1420">
        <f t="shared" si="29"/>
        <v>0</v>
      </c>
      <c r="EU723" s="1420"/>
      <c r="EV723" s="1420"/>
      <c r="EW723" s="1420"/>
      <c r="EX723" s="1420"/>
      <c r="EZ723" s="1447" t="str">
        <f t="shared" si="30"/>
        <v/>
      </c>
      <c r="FA723" s="1469"/>
      <c r="FB723" s="1469"/>
      <c r="FC723" s="1469"/>
      <c r="FD723" s="1448"/>
      <c r="FE723" s="1447" t="str">
        <f t="shared" si="31"/>
        <v/>
      </c>
      <c r="FF723" s="1469"/>
      <c r="FG723" s="1469"/>
      <c r="FH723" s="1469"/>
      <c r="FI723" s="1448"/>
      <c r="FJ723" s="1447">
        <f t="shared" si="32"/>
        <v>1786</v>
      </c>
      <c r="FK723" s="1469"/>
      <c r="FL723" s="1469"/>
      <c r="FM723" s="1469"/>
      <c r="FN723" s="1448"/>
      <c r="FO723" s="1447" t="str">
        <f t="shared" si="33"/>
        <v/>
      </c>
      <c r="FP723" s="1469"/>
      <c r="FQ723" s="1469"/>
      <c r="FR723" s="1469"/>
      <c r="FS723" s="1448"/>
      <c r="FT723" s="1447" t="str">
        <f t="shared" si="34"/>
        <v/>
      </c>
      <c r="FU723" s="1469"/>
      <c r="FV723" s="1469"/>
      <c r="FW723" s="1469"/>
      <c r="FX723" s="1448"/>
      <c r="FY723" s="1447" t="str">
        <f t="shared" si="35"/>
        <v/>
      </c>
      <c r="FZ723" s="1469"/>
      <c r="GA723" s="1469"/>
      <c r="GB723" s="1469"/>
      <c r="GC723" s="1448"/>
    </row>
    <row r="724" spans="1:185" ht="12.95" customHeight="1">
      <c r="B724" s="1352" t="s">
        <v>163</v>
      </c>
      <c r="C724" s="1353"/>
      <c r="D724" s="1353"/>
      <c r="E724" s="1353"/>
      <c r="F724" s="1354"/>
      <c r="G724" s="1370">
        <v>6</v>
      </c>
      <c r="H724" s="1371"/>
      <c r="I724" s="1371"/>
      <c r="J724" s="1372"/>
      <c r="K724" s="1348">
        <v>787</v>
      </c>
      <c r="L724" s="1349"/>
      <c r="M724" s="1349"/>
      <c r="N724" s="1350"/>
      <c r="O724" s="1339">
        <f>2158-12</f>
        <v>2146</v>
      </c>
      <c r="P724" s="1340"/>
      <c r="Q724" s="1340"/>
      <c r="R724" s="1340"/>
      <c r="S724" s="1341"/>
      <c r="T724" s="1339">
        <v>12</v>
      </c>
      <c r="U724" s="1340"/>
      <c r="V724" s="1340"/>
      <c r="W724" s="1341"/>
      <c r="X724" s="1342">
        <f t="shared" si="8"/>
        <v>2158</v>
      </c>
      <c r="Y724" s="1343"/>
      <c r="Z724" s="1343"/>
      <c r="AA724" s="1343"/>
      <c r="AB724" s="1344"/>
      <c r="AC724" s="1345">
        <v>0.6</v>
      </c>
      <c r="AD724" s="1346"/>
      <c r="AE724" s="1346"/>
      <c r="AF724" s="1346"/>
      <c r="AG724" s="1347"/>
      <c r="AH724" s="1443">
        <f t="shared" si="36"/>
        <v>0.60011123470522798</v>
      </c>
      <c r="AI724" s="1444"/>
      <c r="AJ724" s="1445"/>
      <c r="AK724" s="1352" t="s">
        <v>592</v>
      </c>
      <c r="AL724" s="1353"/>
      <c r="AM724" s="1353"/>
      <c r="AN724" s="1353"/>
      <c r="AO724" s="1354"/>
      <c r="AP724" s="3"/>
      <c r="AQ724" s="3"/>
      <c r="AR724" s="3"/>
      <c r="AS724" s="3"/>
      <c r="AY724" s="116"/>
      <c r="AZ724" s="118">
        <f t="shared" si="9"/>
        <v>3596</v>
      </c>
      <c r="BA724" s="3"/>
      <c r="BB724" s="3"/>
      <c r="BC724" s="3"/>
      <c r="BD724" s="3"/>
      <c r="BE724" s="204"/>
      <c r="BF724" s="294">
        <f t="shared" si="10"/>
        <v>6</v>
      </c>
      <c r="BG724" s="297">
        <f t="shared" si="11"/>
        <v>0.12244897959183673</v>
      </c>
      <c r="BH724" s="298">
        <f t="shared" si="12"/>
        <v>7.3469387755102034E-2</v>
      </c>
      <c r="BI724" s="3"/>
      <c r="BJ724" s="3"/>
      <c r="BK724" s="3"/>
      <c r="BL724" s="3"/>
      <c r="BM724" s="3"/>
      <c r="BN724" s="3"/>
      <c r="BS724" s="294">
        <f t="shared" si="13"/>
        <v>6</v>
      </c>
      <c r="BT724" s="297">
        <f t="shared" si="14"/>
        <v>0.12244897959183673</v>
      </c>
      <c r="BU724" s="298">
        <f t="shared" si="15"/>
        <v>7.3483008331252403E-2</v>
      </c>
      <c r="CC724" s="3"/>
      <c r="CE724" s="3"/>
      <c r="CF724" s="3"/>
      <c r="CG724" s="1447">
        <f t="shared" si="37"/>
        <v>0</v>
      </c>
      <c r="CH724" s="1448"/>
      <c r="CI724" s="1421">
        <f t="shared" si="38"/>
        <v>0</v>
      </c>
      <c r="CJ724" s="1422"/>
      <c r="CK724" s="1447">
        <f t="shared" si="16"/>
        <v>0</v>
      </c>
      <c r="CL724" s="1448"/>
      <c r="CM724" s="1421">
        <f t="shared" si="17"/>
        <v>0</v>
      </c>
      <c r="CN724" s="1422"/>
      <c r="CO724" s="3"/>
      <c r="CP724" s="1449">
        <f t="shared" si="18"/>
        <v>0</v>
      </c>
      <c r="CQ724" s="1450"/>
      <c r="CR724" s="1450"/>
      <c r="CS724" s="1450"/>
      <c r="CT724" s="1451"/>
      <c r="CU724" s="1446">
        <f t="shared" si="19"/>
        <v>0</v>
      </c>
      <c r="CV724" s="1446"/>
      <c r="CW724" s="1446"/>
      <c r="CX724" s="1446"/>
      <c r="CY724" s="1446"/>
      <c r="CZ724" s="1446">
        <f t="shared" si="20"/>
        <v>6</v>
      </c>
      <c r="DA724" s="1446"/>
      <c r="DB724" s="1446"/>
      <c r="DC724" s="1446"/>
      <c r="DD724" s="1446"/>
      <c r="DE724" s="1446">
        <f t="shared" si="21"/>
        <v>0</v>
      </c>
      <c r="DF724" s="1446"/>
      <c r="DG724" s="1446"/>
      <c r="DH724" s="1446"/>
      <c r="DI724" s="1446"/>
      <c r="DJ724" s="1446">
        <f t="shared" si="22"/>
        <v>0</v>
      </c>
      <c r="DK724" s="1446"/>
      <c r="DL724" s="1446"/>
      <c r="DM724" s="1446"/>
      <c r="DN724" s="1446"/>
      <c r="DO724" s="1446">
        <f t="shared" si="23"/>
        <v>0</v>
      </c>
      <c r="DP724" s="1446"/>
      <c r="DQ724" s="1446"/>
      <c r="DR724" s="1446"/>
      <c r="DS724" s="1446"/>
      <c r="DT724" s="6"/>
      <c r="DU724" s="1420">
        <f t="shared" si="24"/>
        <v>0</v>
      </c>
      <c r="DV724" s="1420"/>
      <c r="DW724" s="1420"/>
      <c r="DX724" s="1420"/>
      <c r="DY724" s="1420"/>
      <c r="DZ724" s="1420">
        <f t="shared" si="25"/>
        <v>0</v>
      </c>
      <c r="EA724" s="1420"/>
      <c r="EB724" s="1420"/>
      <c r="EC724" s="1420"/>
      <c r="ED724" s="1420"/>
      <c r="EE724" s="1420">
        <f t="shared" si="26"/>
        <v>0</v>
      </c>
      <c r="EF724" s="1420"/>
      <c r="EG724" s="1420"/>
      <c r="EH724" s="1420"/>
      <c r="EI724" s="1420"/>
      <c r="EJ724" s="1420">
        <f t="shared" si="27"/>
        <v>0</v>
      </c>
      <c r="EK724" s="1420"/>
      <c r="EL724" s="1420"/>
      <c r="EM724" s="1420"/>
      <c r="EN724" s="1420"/>
      <c r="EO724" s="1420">
        <f t="shared" si="28"/>
        <v>0</v>
      </c>
      <c r="EP724" s="1420"/>
      <c r="EQ724" s="1420"/>
      <c r="ER724" s="1420"/>
      <c r="ES724" s="1420"/>
      <c r="ET724" s="1420">
        <f t="shared" si="29"/>
        <v>0</v>
      </c>
      <c r="EU724" s="1420"/>
      <c r="EV724" s="1420"/>
      <c r="EW724" s="1420"/>
      <c r="EX724" s="1420"/>
      <c r="EZ724" s="1447" t="str">
        <f t="shared" si="30"/>
        <v/>
      </c>
      <c r="FA724" s="1469"/>
      <c r="FB724" s="1469"/>
      <c r="FC724" s="1469"/>
      <c r="FD724" s="1448"/>
      <c r="FE724" s="1447" t="str">
        <f t="shared" si="31"/>
        <v/>
      </c>
      <c r="FF724" s="1469"/>
      <c r="FG724" s="1469"/>
      <c r="FH724" s="1469"/>
      <c r="FI724" s="1448"/>
      <c r="FJ724" s="1447">
        <f t="shared" si="32"/>
        <v>2146</v>
      </c>
      <c r="FK724" s="1469"/>
      <c r="FL724" s="1469"/>
      <c r="FM724" s="1469"/>
      <c r="FN724" s="1448"/>
      <c r="FO724" s="1447" t="str">
        <f t="shared" si="33"/>
        <v/>
      </c>
      <c r="FP724" s="1469"/>
      <c r="FQ724" s="1469"/>
      <c r="FR724" s="1469"/>
      <c r="FS724" s="1448"/>
      <c r="FT724" s="1447" t="str">
        <f t="shared" si="34"/>
        <v/>
      </c>
      <c r="FU724" s="1469"/>
      <c r="FV724" s="1469"/>
      <c r="FW724" s="1469"/>
      <c r="FX724" s="1448"/>
      <c r="FY724" s="1447" t="str">
        <f t="shared" si="35"/>
        <v/>
      </c>
      <c r="FZ724" s="1469"/>
      <c r="GA724" s="1469"/>
      <c r="GB724" s="1469"/>
      <c r="GC724" s="1448"/>
    </row>
    <row r="725" spans="1:185" ht="12.95" customHeight="1">
      <c r="B725" s="1352" t="s">
        <v>163</v>
      </c>
      <c r="C725" s="1353"/>
      <c r="D725" s="1353"/>
      <c r="E725" s="1353"/>
      <c r="F725" s="1354"/>
      <c r="G725" s="1370">
        <v>4</v>
      </c>
      <c r="H725" s="1371"/>
      <c r="I725" s="1371"/>
      <c r="J725" s="1372"/>
      <c r="K725" s="1348">
        <v>787</v>
      </c>
      <c r="L725" s="1349"/>
      <c r="M725" s="1349"/>
      <c r="N725" s="1350"/>
      <c r="O725" s="1339">
        <v>2338</v>
      </c>
      <c r="P725" s="1340"/>
      <c r="Q725" s="1340"/>
      <c r="R725" s="1340"/>
      <c r="S725" s="1341"/>
      <c r="T725" s="1339">
        <v>12</v>
      </c>
      <c r="U725" s="1340"/>
      <c r="V725" s="1340"/>
      <c r="W725" s="1341"/>
      <c r="X725" s="1342">
        <f t="shared" si="8"/>
        <v>2350</v>
      </c>
      <c r="Y725" s="1343"/>
      <c r="Z725" s="1343"/>
      <c r="AA725" s="1343"/>
      <c r="AB725" s="1344"/>
      <c r="AC725" s="1345">
        <v>0.7</v>
      </c>
      <c r="AD725" s="1346"/>
      <c r="AE725" s="1346"/>
      <c r="AF725" s="1346"/>
      <c r="AG725" s="1347"/>
      <c r="AH725" s="1443">
        <f t="shared" si="36"/>
        <v>0.65350389321468294</v>
      </c>
      <c r="AI725" s="1444"/>
      <c r="AJ725" s="1445"/>
      <c r="AK725" s="1352" t="s">
        <v>592</v>
      </c>
      <c r="AL725" s="1353"/>
      <c r="AM725" s="1353"/>
      <c r="AN725" s="1353"/>
      <c r="AO725" s="1354"/>
      <c r="AP725" s="3"/>
      <c r="AQ725" s="3"/>
      <c r="AR725" s="3"/>
      <c r="AS725" s="3"/>
      <c r="AY725" s="1085"/>
      <c r="AZ725" s="118">
        <f t="shared" si="9"/>
        <v>3596</v>
      </c>
      <c r="BA725" s="3"/>
      <c r="BB725" s="3"/>
      <c r="BC725" s="3"/>
      <c r="BD725" s="3"/>
      <c r="BE725" s="204"/>
      <c r="BF725" s="294">
        <f t="shared" si="10"/>
        <v>4</v>
      </c>
      <c r="BG725" s="297">
        <f t="shared" si="11"/>
        <v>8.1632653061224483E-2</v>
      </c>
      <c r="BH725" s="298">
        <f t="shared" si="12"/>
        <v>5.7142857142857134E-2</v>
      </c>
      <c r="BI725" s="3"/>
      <c r="BJ725" s="3"/>
      <c r="BK725" s="3"/>
      <c r="BL725" s="3"/>
      <c r="BM725" s="3"/>
      <c r="BN725" s="3"/>
      <c r="BS725" s="294">
        <f t="shared" si="13"/>
        <v>4</v>
      </c>
      <c r="BT725" s="297">
        <f t="shared" si="14"/>
        <v>8.1632653061224483E-2</v>
      </c>
      <c r="BU725" s="298">
        <f t="shared" si="15"/>
        <v>5.3347256588953708E-2</v>
      </c>
      <c r="BV725" s="292"/>
      <c r="BW725" s="3"/>
      <c r="BX725" s="3"/>
      <c r="BY725" s="3"/>
      <c r="BZ725" s="3"/>
      <c r="CA725" s="3"/>
      <c r="CB725" s="3"/>
      <c r="CC725" s="3"/>
      <c r="CE725" s="3"/>
      <c r="CF725" s="3"/>
      <c r="CG725" s="1447">
        <f t="shared" si="37"/>
        <v>0</v>
      </c>
      <c r="CH725" s="1448"/>
      <c r="CI725" s="1421">
        <f t="shared" si="38"/>
        <v>0</v>
      </c>
      <c r="CJ725" s="1422"/>
      <c r="CK725" s="1447">
        <f t="shared" si="16"/>
        <v>0</v>
      </c>
      <c r="CL725" s="1448"/>
      <c r="CM725" s="1421">
        <f t="shared" si="17"/>
        <v>0</v>
      </c>
      <c r="CN725" s="1422"/>
      <c r="CO725" s="3"/>
      <c r="CP725" s="1449">
        <f t="shared" si="18"/>
        <v>0</v>
      </c>
      <c r="CQ725" s="1450"/>
      <c r="CR725" s="1450"/>
      <c r="CS725" s="1450"/>
      <c r="CT725" s="1451"/>
      <c r="CU725" s="1446">
        <f t="shared" si="19"/>
        <v>0</v>
      </c>
      <c r="CV725" s="1446"/>
      <c r="CW725" s="1446"/>
      <c r="CX725" s="1446"/>
      <c r="CY725" s="1446"/>
      <c r="CZ725" s="1446">
        <f t="shared" si="20"/>
        <v>4</v>
      </c>
      <c r="DA725" s="1446"/>
      <c r="DB725" s="1446"/>
      <c r="DC725" s="1446"/>
      <c r="DD725" s="1446"/>
      <c r="DE725" s="1446">
        <f t="shared" si="21"/>
        <v>0</v>
      </c>
      <c r="DF725" s="1446"/>
      <c r="DG725" s="1446"/>
      <c r="DH725" s="1446"/>
      <c r="DI725" s="1446"/>
      <c r="DJ725" s="1446">
        <f t="shared" si="22"/>
        <v>0</v>
      </c>
      <c r="DK725" s="1446"/>
      <c r="DL725" s="1446"/>
      <c r="DM725" s="1446"/>
      <c r="DN725" s="1446"/>
      <c r="DO725" s="1446">
        <f t="shared" si="23"/>
        <v>0</v>
      </c>
      <c r="DP725" s="1446"/>
      <c r="DQ725" s="1446"/>
      <c r="DR725" s="1446"/>
      <c r="DS725" s="1446"/>
      <c r="DT725" s="6"/>
      <c r="DU725" s="1420">
        <f t="shared" si="24"/>
        <v>0</v>
      </c>
      <c r="DV725" s="1420"/>
      <c r="DW725" s="1420"/>
      <c r="DX725" s="1420"/>
      <c r="DY725" s="1420"/>
      <c r="DZ725" s="1420">
        <f t="shared" si="25"/>
        <v>0</v>
      </c>
      <c r="EA725" s="1420"/>
      <c r="EB725" s="1420"/>
      <c r="EC725" s="1420"/>
      <c r="ED725" s="1420"/>
      <c r="EE725" s="1420">
        <f t="shared" si="26"/>
        <v>0</v>
      </c>
      <c r="EF725" s="1420"/>
      <c r="EG725" s="1420"/>
      <c r="EH725" s="1420"/>
      <c r="EI725" s="1420"/>
      <c r="EJ725" s="1420">
        <f t="shared" si="27"/>
        <v>0</v>
      </c>
      <c r="EK725" s="1420"/>
      <c r="EL725" s="1420"/>
      <c r="EM725" s="1420"/>
      <c r="EN725" s="1420"/>
      <c r="EO725" s="1420">
        <f t="shared" si="28"/>
        <v>0</v>
      </c>
      <c r="EP725" s="1420"/>
      <c r="EQ725" s="1420"/>
      <c r="ER725" s="1420"/>
      <c r="ES725" s="1420"/>
      <c r="ET725" s="1420">
        <f t="shared" si="29"/>
        <v>0</v>
      </c>
      <c r="EU725" s="1420"/>
      <c r="EV725" s="1420"/>
      <c r="EW725" s="1420"/>
      <c r="EX725" s="1420"/>
      <c r="EZ725" s="1447" t="str">
        <f t="shared" si="30"/>
        <v/>
      </c>
      <c r="FA725" s="1469"/>
      <c r="FB725" s="1469"/>
      <c r="FC725" s="1469"/>
      <c r="FD725" s="1448"/>
      <c r="FE725" s="1447" t="str">
        <f t="shared" si="31"/>
        <v/>
      </c>
      <c r="FF725" s="1469"/>
      <c r="FG725" s="1469"/>
      <c r="FH725" s="1469"/>
      <c r="FI725" s="1448"/>
      <c r="FJ725" s="1447">
        <f t="shared" si="32"/>
        <v>2338</v>
      </c>
      <c r="FK725" s="1469"/>
      <c r="FL725" s="1469"/>
      <c r="FM725" s="1469"/>
      <c r="FN725" s="1448"/>
      <c r="FO725" s="1447" t="str">
        <f t="shared" si="33"/>
        <v/>
      </c>
      <c r="FP725" s="1469"/>
      <c r="FQ725" s="1469"/>
      <c r="FR725" s="1469"/>
      <c r="FS725" s="1448"/>
      <c r="FT725" s="1447" t="str">
        <f t="shared" si="34"/>
        <v/>
      </c>
      <c r="FU725" s="1469"/>
      <c r="FV725" s="1469"/>
      <c r="FW725" s="1469"/>
      <c r="FX725" s="1448"/>
      <c r="FY725" s="1447" t="str">
        <f t="shared" si="35"/>
        <v/>
      </c>
      <c r="FZ725" s="1469"/>
      <c r="GA725" s="1469"/>
      <c r="GB725" s="1469"/>
      <c r="GC725" s="1448"/>
    </row>
    <row r="726" spans="1:185" ht="12.95" customHeight="1">
      <c r="B726" s="1352" t="s">
        <v>164</v>
      </c>
      <c r="C726" s="1353"/>
      <c r="D726" s="1353"/>
      <c r="E726" s="1353"/>
      <c r="F726" s="1354"/>
      <c r="G726" s="1370">
        <v>1</v>
      </c>
      <c r="H726" s="1371"/>
      <c r="I726" s="1371"/>
      <c r="J726" s="1372"/>
      <c r="K726" s="1348">
        <v>1063</v>
      </c>
      <c r="L726" s="1349"/>
      <c r="M726" s="1349"/>
      <c r="N726" s="1350"/>
      <c r="O726" s="1339">
        <f>1246-12</f>
        <v>1234</v>
      </c>
      <c r="P726" s="1340"/>
      <c r="Q726" s="1340"/>
      <c r="R726" s="1340"/>
      <c r="S726" s="1341"/>
      <c r="T726" s="1339">
        <v>12</v>
      </c>
      <c r="U726" s="1340"/>
      <c r="V726" s="1340"/>
      <c r="W726" s="1341"/>
      <c r="X726" s="1342">
        <f t="shared" si="8"/>
        <v>1246</v>
      </c>
      <c r="Y726" s="1343"/>
      <c r="Z726" s="1343"/>
      <c r="AA726" s="1343"/>
      <c r="AB726" s="1344"/>
      <c r="AC726" s="1345">
        <v>0.3</v>
      </c>
      <c r="AD726" s="1346"/>
      <c r="AE726" s="1346"/>
      <c r="AF726" s="1346"/>
      <c r="AG726" s="1347"/>
      <c r="AH726" s="1443">
        <f t="shared" si="36"/>
        <v>0.29995185363505056</v>
      </c>
      <c r="AI726" s="1444"/>
      <c r="AJ726" s="1445"/>
      <c r="AK726" s="1352" t="s">
        <v>592</v>
      </c>
      <c r="AL726" s="1353"/>
      <c r="AM726" s="1353"/>
      <c r="AN726" s="1353"/>
      <c r="AO726" s="1354"/>
      <c r="AP726" s="3"/>
      <c r="AQ726" s="3"/>
      <c r="AR726" s="3"/>
      <c r="AS726" s="3"/>
      <c r="AY726" s="1085"/>
      <c r="AZ726" s="118">
        <f t="shared" si="9"/>
        <v>4154</v>
      </c>
      <c r="BA726" s="3"/>
      <c r="BB726" s="3"/>
      <c r="BC726" s="3"/>
      <c r="BD726" s="3"/>
      <c r="BE726" s="204"/>
      <c r="BF726" s="294">
        <f t="shared" si="10"/>
        <v>1</v>
      </c>
      <c r="BG726" s="297">
        <f t="shared" si="11"/>
        <v>2.0408163265306121E-2</v>
      </c>
      <c r="BH726" s="298">
        <f t="shared" si="12"/>
        <v>6.1224489795918364E-3</v>
      </c>
      <c r="BI726" s="3"/>
      <c r="BJ726" s="3"/>
      <c r="BK726" s="3"/>
      <c r="BL726" s="3"/>
      <c r="BM726" s="3"/>
      <c r="BN726" s="3"/>
      <c r="BS726" s="294">
        <f t="shared" si="13"/>
        <v>1</v>
      </c>
      <c r="BT726" s="297">
        <f t="shared" si="14"/>
        <v>2.0408163265306121E-2</v>
      </c>
      <c r="BU726" s="298">
        <f t="shared" si="15"/>
        <v>6.1214664007153167E-3</v>
      </c>
      <c r="BV726" s="3"/>
      <c r="BW726" s="3"/>
      <c r="BX726" s="3"/>
      <c r="BY726" s="3"/>
      <c r="BZ726" s="3"/>
      <c r="CA726" s="3"/>
      <c r="CB726" s="3"/>
      <c r="CC726" s="3"/>
      <c r="CE726" s="3"/>
      <c r="CF726" s="3"/>
      <c r="CG726" s="1447">
        <f t="shared" si="37"/>
        <v>0</v>
      </c>
      <c r="CH726" s="1448"/>
      <c r="CI726" s="1421">
        <f t="shared" si="38"/>
        <v>0</v>
      </c>
      <c r="CJ726" s="1422"/>
      <c r="CK726" s="1447">
        <f t="shared" si="16"/>
        <v>1</v>
      </c>
      <c r="CL726" s="1448"/>
      <c r="CM726" s="1421">
        <f t="shared" si="17"/>
        <v>1</v>
      </c>
      <c r="CN726" s="1422"/>
      <c r="CO726" s="3"/>
      <c r="CP726" s="1449">
        <f t="shared" si="18"/>
        <v>0</v>
      </c>
      <c r="CQ726" s="1450"/>
      <c r="CR726" s="1450"/>
      <c r="CS726" s="1450"/>
      <c r="CT726" s="1451"/>
      <c r="CU726" s="1446">
        <f t="shared" si="19"/>
        <v>0</v>
      </c>
      <c r="CV726" s="1446"/>
      <c r="CW726" s="1446"/>
      <c r="CX726" s="1446"/>
      <c r="CY726" s="1446"/>
      <c r="CZ726" s="1446">
        <f t="shared" si="20"/>
        <v>0</v>
      </c>
      <c r="DA726" s="1446"/>
      <c r="DB726" s="1446"/>
      <c r="DC726" s="1446"/>
      <c r="DD726" s="1446"/>
      <c r="DE726" s="1446">
        <f t="shared" si="21"/>
        <v>1</v>
      </c>
      <c r="DF726" s="1446"/>
      <c r="DG726" s="1446"/>
      <c r="DH726" s="1446"/>
      <c r="DI726" s="1446"/>
      <c r="DJ726" s="1446">
        <f t="shared" si="22"/>
        <v>0</v>
      </c>
      <c r="DK726" s="1446"/>
      <c r="DL726" s="1446"/>
      <c r="DM726" s="1446"/>
      <c r="DN726" s="1446"/>
      <c r="DO726" s="1446">
        <f t="shared" si="23"/>
        <v>0</v>
      </c>
      <c r="DP726" s="1446"/>
      <c r="DQ726" s="1446"/>
      <c r="DR726" s="1446"/>
      <c r="DS726" s="1446"/>
      <c r="DT726" s="6"/>
      <c r="DU726" s="1420">
        <f t="shared" si="24"/>
        <v>0</v>
      </c>
      <c r="DV726" s="1420"/>
      <c r="DW726" s="1420"/>
      <c r="DX726" s="1420"/>
      <c r="DY726" s="1420"/>
      <c r="DZ726" s="1420">
        <f t="shared" si="25"/>
        <v>0</v>
      </c>
      <c r="EA726" s="1420"/>
      <c r="EB726" s="1420"/>
      <c r="EC726" s="1420"/>
      <c r="ED726" s="1420"/>
      <c r="EE726" s="1420">
        <f t="shared" si="26"/>
        <v>0</v>
      </c>
      <c r="EF726" s="1420"/>
      <c r="EG726" s="1420"/>
      <c r="EH726" s="1420"/>
      <c r="EI726" s="1420"/>
      <c r="EJ726" s="1420">
        <f t="shared" si="27"/>
        <v>1</v>
      </c>
      <c r="EK726" s="1420"/>
      <c r="EL726" s="1420"/>
      <c r="EM726" s="1420"/>
      <c r="EN726" s="1420"/>
      <c r="EO726" s="1420">
        <f t="shared" si="28"/>
        <v>0</v>
      </c>
      <c r="EP726" s="1420"/>
      <c r="EQ726" s="1420"/>
      <c r="ER726" s="1420"/>
      <c r="ES726" s="1420"/>
      <c r="ET726" s="1420">
        <f t="shared" si="29"/>
        <v>0</v>
      </c>
      <c r="EU726" s="1420"/>
      <c r="EV726" s="1420"/>
      <c r="EW726" s="1420"/>
      <c r="EX726" s="1420"/>
      <c r="EY726" s="4"/>
      <c r="EZ726" s="1447" t="str">
        <f t="shared" si="30"/>
        <v/>
      </c>
      <c r="FA726" s="1469"/>
      <c r="FB726" s="1469"/>
      <c r="FC726" s="1469"/>
      <c r="FD726" s="1448"/>
      <c r="FE726" s="1447" t="str">
        <f t="shared" si="31"/>
        <v/>
      </c>
      <c r="FF726" s="1469"/>
      <c r="FG726" s="1469"/>
      <c r="FH726" s="1469"/>
      <c r="FI726" s="1448"/>
      <c r="FJ726" s="1447" t="str">
        <f t="shared" si="32"/>
        <v/>
      </c>
      <c r="FK726" s="1469"/>
      <c r="FL726" s="1469"/>
      <c r="FM726" s="1469"/>
      <c r="FN726" s="1448"/>
      <c r="FO726" s="1447">
        <f t="shared" si="33"/>
        <v>1234</v>
      </c>
      <c r="FP726" s="1469"/>
      <c r="FQ726" s="1469"/>
      <c r="FR726" s="1469"/>
      <c r="FS726" s="1448"/>
      <c r="FT726" s="1447" t="str">
        <f t="shared" si="34"/>
        <v/>
      </c>
      <c r="FU726" s="1469"/>
      <c r="FV726" s="1469"/>
      <c r="FW726" s="1469"/>
      <c r="FX726" s="1448"/>
      <c r="FY726" s="1447" t="str">
        <f t="shared" si="35"/>
        <v/>
      </c>
      <c r="FZ726" s="1469"/>
      <c r="GA726" s="1469"/>
      <c r="GB726" s="1469"/>
      <c r="GC726" s="1448"/>
    </row>
    <row r="727" spans="1:185" ht="12.95" customHeight="1">
      <c r="A727" s="4"/>
      <c r="B727" s="1352" t="s">
        <v>164</v>
      </c>
      <c r="C727" s="1353"/>
      <c r="D727" s="1353"/>
      <c r="E727" s="1353"/>
      <c r="F727" s="1354"/>
      <c r="G727" s="1370">
        <v>2</v>
      </c>
      <c r="H727" s="1371"/>
      <c r="I727" s="1371"/>
      <c r="J727" s="1372"/>
      <c r="K727" s="1348">
        <v>1063</v>
      </c>
      <c r="L727" s="1349"/>
      <c r="M727" s="1349"/>
      <c r="N727" s="1350"/>
      <c r="O727" s="1339">
        <f>2077-12</f>
        <v>2065</v>
      </c>
      <c r="P727" s="1340"/>
      <c r="Q727" s="1340"/>
      <c r="R727" s="1340"/>
      <c r="S727" s="1341"/>
      <c r="T727" s="1339">
        <v>12</v>
      </c>
      <c r="U727" s="1340"/>
      <c r="V727" s="1340"/>
      <c r="W727" s="1341"/>
      <c r="X727" s="1342">
        <f t="shared" si="8"/>
        <v>2077</v>
      </c>
      <c r="Y727" s="1343"/>
      <c r="Z727" s="1343"/>
      <c r="AA727" s="1343"/>
      <c r="AB727" s="1344"/>
      <c r="AC727" s="1345">
        <v>0.5</v>
      </c>
      <c r="AD727" s="1346"/>
      <c r="AE727" s="1346"/>
      <c r="AF727" s="1346"/>
      <c r="AG727" s="1347"/>
      <c r="AH727" s="1443">
        <f t="shared" si="36"/>
        <v>0.5</v>
      </c>
      <c r="AI727" s="1444"/>
      <c r="AJ727" s="1445"/>
      <c r="AK727" s="1352" t="s">
        <v>592</v>
      </c>
      <c r="AL727" s="1353"/>
      <c r="AM727" s="1353"/>
      <c r="AN727" s="1353"/>
      <c r="AO727" s="1354"/>
      <c r="AP727" s="3"/>
      <c r="AQ727" s="3"/>
      <c r="AR727" s="3"/>
      <c r="AS727" s="3"/>
      <c r="AY727" s="1085"/>
      <c r="AZ727" s="118">
        <f t="shared" si="9"/>
        <v>4154</v>
      </c>
      <c r="BA727" s="3"/>
      <c r="BB727" s="3"/>
      <c r="BC727" s="3"/>
      <c r="BD727" s="3"/>
      <c r="BE727" s="204"/>
      <c r="BF727" s="294">
        <f t="shared" si="10"/>
        <v>2</v>
      </c>
      <c r="BG727" s="297">
        <f t="shared" si="11"/>
        <v>4.0816326530612242E-2</v>
      </c>
      <c r="BH727" s="298">
        <f t="shared" si="12"/>
        <v>2.0408163265306121E-2</v>
      </c>
      <c r="BI727" s="3"/>
      <c r="BJ727" s="3"/>
      <c r="BK727" s="3"/>
      <c r="BL727" s="3"/>
      <c r="BM727" s="3"/>
      <c r="BN727" s="3"/>
      <c r="BS727" s="294">
        <f t="shared" si="13"/>
        <v>2</v>
      </c>
      <c r="BT727" s="297">
        <f t="shared" si="14"/>
        <v>4.0816326530612242E-2</v>
      </c>
      <c r="BU727" s="298">
        <f t="shared" si="15"/>
        <v>2.0408163265306121E-2</v>
      </c>
      <c r="BV727" s="3"/>
      <c r="BW727" s="3"/>
      <c r="BX727" s="3"/>
      <c r="BY727" s="3"/>
      <c r="BZ727" s="3"/>
      <c r="CA727" s="3"/>
      <c r="CB727" s="3"/>
      <c r="CC727" s="3"/>
      <c r="CE727" s="3"/>
      <c r="CF727" s="3"/>
      <c r="CG727" s="1447">
        <f t="shared" si="37"/>
        <v>1</v>
      </c>
      <c r="CH727" s="1448"/>
      <c r="CI727" s="1421">
        <f t="shared" si="38"/>
        <v>2</v>
      </c>
      <c r="CJ727" s="1422"/>
      <c r="CK727" s="1447">
        <f t="shared" si="16"/>
        <v>0</v>
      </c>
      <c r="CL727" s="1448"/>
      <c r="CM727" s="1421">
        <f t="shared" si="17"/>
        <v>0</v>
      </c>
      <c r="CN727" s="1422"/>
      <c r="CO727" s="3"/>
      <c r="CP727" s="1449">
        <f t="shared" si="18"/>
        <v>0</v>
      </c>
      <c r="CQ727" s="1450"/>
      <c r="CR727" s="1450"/>
      <c r="CS727" s="1450"/>
      <c r="CT727" s="1451"/>
      <c r="CU727" s="1446">
        <f t="shared" si="19"/>
        <v>0</v>
      </c>
      <c r="CV727" s="1446"/>
      <c r="CW727" s="1446"/>
      <c r="CX727" s="1446"/>
      <c r="CY727" s="1446"/>
      <c r="CZ727" s="1446">
        <f t="shared" si="20"/>
        <v>0</v>
      </c>
      <c r="DA727" s="1446"/>
      <c r="DB727" s="1446"/>
      <c r="DC727" s="1446"/>
      <c r="DD727" s="1446"/>
      <c r="DE727" s="1446">
        <f t="shared" si="21"/>
        <v>2</v>
      </c>
      <c r="DF727" s="1446"/>
      <c r="DG727" s="1446"/>
      <c r="DH727" s="1446"/>
      <c r="DI727" s="1446"/>
      <c r="DJ727" s="1446">
        <f t="shared" si="22"/>
        <v>0</v>
      </c>
      <c r="DK727" s="1446"/>
      <c r="DL727" s="1446"/>
      <c r="DM727" s="1446"/>
      <c r="DN727" s="1446"/>
      <c r="DO727" s="1446">
        <f t="shared" si="23"/>
        <v>0</v>
      </c>
      <c r="DP727" s="1446"/>
      <c r="DQ727" s="1446"/>
      <c r="DR727" s="1446"/>
      <c r="DS727" s="1446"/>
      <c r="DT727" s="6"/>
      <c r="DU727" s="1420">
        <f t="shared" si="24"/>
        <v>0</v>
      </c>
      <c r="DV727" s="1420"/>
      <c r="DW727" s="1420"/>
      <c r="DX727" s="1420"/>
      <c r="DY727" s="1420"/>
      <c r="DZ727" s="1420">
        <f t="shared" si="25"/>
        <v>0</v>
      </c>
      <c r="EA727" s="1420"/>
      <c r="EB727" s="1420"/>
      <c r="EC727" s="1420"/>
      <c r="ED727" s="1420"/>
      <c r="EE727" s="1420">
        <f t="shared" si="26"/>
        <v>0</v>
      </c>
      <c r="EF727" s="1420"/>
      <c r="EG727" s="1420"/>
      <c r="EH727" s="1420"/>
      <c r="EI727" s="1420"/>
      <c r="EJ727" s="1420">
        <f t="shared" si="27"/>
        <v>0</v>
      </c>
      <c r="EK727" s="1420"/>
      <c r="EL727" s="1420"/>
      <c r="EM727" s="1420"/>
      <c r="EN727" s="1420"/>
      <c r="EO727" s="1420">
        <f t="shared" si="28"/>
        <v>0</v>
      </c>
      <c r="EP727" s="1420"/>
      <c r="EQ727" s="1420"/>
      <c r="ER727" s="1420"/>
      <c r="ES727" s="1420"/>
      <c r="ET727" s="1420">
        <f t="shared" si="29"/>
        <v>0</v>
      </c>
      <c r="EU727" s="1420"/>
      <c r="EV727" s="1420"/>
      <c r="EW727" s="1420"/>
      <c r="EX727" s="1420"/>
      <c r="EY727" s="4"/>
      <c r="EZ727" s="1447" t="str">
        <f t="shared" si="30"/>
        <v/>
      </c>
      <c r="FA727" s="1469"/>
      <c r="FB727" s="1469"/>
      <c r="FC727" s="1469"/>
      <c r="FD727" s="1448"/>
      <c r="FE727" s="1447" t="str">
        <f t="shared" si="31"/>
        <v/>
      </c>
      <c r="FF727" s="1469"/>
      <c r="FG727" s="1469"/>
      <c r="FH727" s="1469"/>
      <c r="FI727" s="1448"/>
      <c r="FJ727" s="1447" t="str">
        <f t="shared" si="32"/>
        <v/>
      </c>
      <c r="FK727" s="1469"/>
      <c r="FL727" s="1469"/>
      <c r="FM727" s="1469"/>
      <c r="FN727" s="1448"/>
      <c r="FO727" s="1447">
        <f t="shared" si="33"/>
        <v>2065</v>
      </c>
      <c r="FP727" s="1469"/>
      <c r="FQ727" s="1469"/>
      <c r="FR727" s="1469"/>
      <c r="FS727" s="1448"/>
      <c r="FT727" s="1447" t="str">
        <f t="shared" si="34"/>
        <v/>
      </c>
      <c r="FU727" s="1469"/>
      <c r="FV727" s="1469"/>
      <c r="FW727" s="1469"/>
      <c r="FX727" s="1448"/>
      <c r="FY727" s="1447" t="str">
        <f t="shared" si="35"/>
        <v/>
      </c>
      <c r="FZ727" s="1469"/>
      <c r="GA727" s="1469"/>
      <c r="GB727" s="1469"/>
      <c r="GC727" s="1448"/>
    </row>
    <row r="728" spans="1:185" ht="12.95" customHeight="1">
      <c r="A728" s="4"/>
      <c r="B728" s="1352" t="s">
        <v>164</v>
      </c>
      <c r="C728" s="1353"/>
      <c r="D728" s="1353"/>
      <c r="E728" s="1353"/>
      <c r="F728" s="1354"/>
      <c r="G728" s="1370">
        <v>6</v>
      </c>
      <c r="H728" s="1371"/>
      <c r="I728" s="1371"/>
      <c r="J728" s="1372"/>
      <c r="K728" s="1348">
        <v>1063</v>
      </c>
      <c r="L728" s="1349"/>
      <c r="M728" s="1349"/>
      <c r="N728" s="1350"/>
      <c r="O728" s="1339">
        <f>2493-12</f>
        <v>2481</v>
      </c>
      <c r="P728" s="1340"/>
      <c r="Q728" s="1340"/>
      <c r="R728" s="1340"/>
      <c r="S728" s="1341"/>
      <c r="T728" s="1339">
        <v>12</v>
      </c>
      <c r="U728" s="1340"/>
      <c r="V728" s="1340"/>
      <c r="W728" s="1341"/>
      <c r="X728" s="1342">
        <f t="shared" si="8"/>
        <v>2493</v>
      </c>
      <c r="Y728" s="1343"/>
      <c r="Z728" s="1343"/>
      <c r="AA728" s="1343"/>
      <c r="AB728" s="1344"/>
      <c r="AC728" s="1345">
        <v>0.6</v>
      </c>
      <c r="AD728" s="1346"/>
      <c r="AE728" s="1346"/>
      <c r="AF728" s="1346"/>
      <c r="AG728" s="1347"/>
      <c r="AH728" s="1443">
        <f t="shared" si="36"/>
        <v>0.60014443909484838</v>
      </c>
      <c r="AI728" s="1444"/>
      <c r="AJ728" s="1445"/>
      <c r="AK728" s="1352" t="s">
        <v>592</v>
      </c>
      <c r="AL728" s="1353"/>
      <c r="AM728" s="1353"/>
      <c r="AN728" s="1353"/>
      <c r="AO728" s="1354"/>
      <c r="AP728" s="3"/>
      <c r="AQ728" s="3"/>
      <c r="AR728" s="3"/>
      <c r="AS728" s="3"/>
      <c r="AY728" s="1085"/>
      <c r="AZ728" s="118">
        <f t="shared" si="9"/>
        <v>4154</v>
      </c>
      <c r="BA728" s="3"/>
      <c r="BB728" s="3"/>
      <c r="BC728" s="3"/>
      <c r="BD728" s="3"/>
      <c r="BE728" s="204"/>
      <c r="BF728" s="294">
        <f t="shared" si="10"/>
        <v>6</v>
      </c>
      <c r="BG728" s="297">
        <f t="shared" si="11"/>
        <v>0.12244897959183673</v>
      </c>
      <c r="BH728" s="298">
        <f t="shared" si="12"/>
        <v>7.3469387755102034E-2</v>
      </c>
      <c r="BI728" s="3"/>
      <c r="BJ728" s="3"/>
      <c r="BK728" s="3"/>
      <c r="BL728" s="3"/>
      <c r="BM728" s="3"/>
      <c r="BN728" s="3"/>
      <c r="BS728" s="294">
        <f t="shared" si="13"/>
        <v>6</v>
      </c>
      <c r="BT728" s="297">
        <f t="shared" si="14"/>
        <v>0.12244897959183673</v>
      </c>
      <c r="BU728" s="298">
        <f t="shared" si="15"/>
        <v>7.3487074174879388E-2</v>
      </c>
      <c r="BV728" s="3"/>
      <c r="BW728" s="3"/>
      <c r="BX728" s="3"/>
      <c r="BY728" s="3"/>
      <c r="BZ728" s="3"/>
      <c r="CA728" s="3"/>
      <c r="CB728" s="3"/>
      <c r="CC728" s="3"/>
      <c r="CE728" s="3"/>
      <c r="CF728" s="3"/>
      <c r="CG728" s="1447">
        <f t="shared" si="37"/>
        <v>0</v>
      </c>
      <c r="CH728" s="1448"/>
      <c r="CI728" s="1421">
        <f t="shared" si="38"/>
        <v>0</v>
      </c>
      <c r="CJ728" s="1422"/>
      <c r="CK728" s="1447">
        <f t="shared" si="16"/>
        <v>0</v>
      </c>
      <c r="CL728" s="1448"/>
      <c r="CM728" s="1421">
        <f t="shared" si="17"/>
        <v>0</v>
      </c>
      <c r="CN728" s="1422"/>
      <c r="CO728" s="3"/>
      <c r="CP728" s="1449">
        <f t="shared" si="18"/>
        <v>0</v>
      </c>
      <c r="CQ728" s="1450"/>
      <c r="CR728" s="1450"/>
      <c r="CS728" s="1450"/>
      <c r="CT728" s="1451"/>
      <c r="CU728" s="1446">
        <f t="shared" si="19"/>
        <v>0</v>
      </c>
      <c r="CV728" s="1446"/>
      <c r="CW728" s="1446"/>
      <c r="CX728" s="1446"/>
      <c r="CY728" s="1446"/>
      <c r="CZ728" s="1446">
        <f t="shared" si="20"/>
        <v>0</v>
      </c>
      <c r="DA728" s="1446"/>
      <c r="DB728" s="1446"/>
      <c r="DC728" s="1446"/>
      <c r="DD728" s="1446"/>
      <c r="DE728" s="1446">
        <f t="shared" si="21"/>
        <v>6</v>
      </c>
      <c r="DF728" s="1446"/>
      <c r="DG728" s="1446"/>
      <c r="DH728" s="1446"/>
      <c r="DI728" s="1446"/>
      <c r="DJ728" s="1446">
        <f t="shared" si="22"/>
        <v>0</v>
      </c>
      <c r="DK728" s="1446"/>
      <c r="DL728" s="1446"/>
      <c r="DM728" s="1446"/>
      <c r="DN728" s="1446"/>
      <c r="DO728" s="1446">
        <f t="shared" si="23"/>
        <v>0</v>
      </c>
      <c r="DP728" s="1446"/>
      <c r="DQ728" s="1446"/>
      <c r="DR728" s="1446"/>
      <c r="DS728" s="1446"/>
      <c r="DT728" s="6"/>
      <c r="DU728" s="1420">
        <f t="shared" si="24"/>
        <v>0</v>
      </c>
      <c r="DV728" s="1420"/>
      <c r="DW728" s="1420"/>
      <c r="DX728" s="1420"/>
      <c r="DY728" s="1420"/>
      <c r="DZ728" s="1420">
        <f t="shared" si="25"/>
        <v>0</v>
      </c>
      <c r="EA728" s="1420"/>
      <c r="EB728" s="1420"/>
      <c r="EC728" s="1420"/>
      <c r="ED728" s="1420"/>
      <c r="EE728" s="1420">
        <f t="shared" si="26"/>
        <v>0</v>
      </c>
      <c r="EF728" s="1420"/>
      <c r="EG728" s="1420"/>
      <c r="EH728" s="1420"/>
      <c r="EI728" s="1420"/>
      <c r="EJ728" s="1420">
        <f t="shared" si="27"/>
        <v>0</v>
      </c>
      <c r="EK728" s="1420"/>
      <c r="EL728" s="1420"/>
      <c r="EM728" s="1420"/>
      <c r="EN728" s="1420"/>
      <c r="EO728" s="1420">
        <f t="shared" si="28"/>
        <v>0</v>
      </c>
      <c r="EP728" s="1420"/>
      <c r="EQ728" s="1420"/>
      <c r="ER728" s="1420"/>
      <c r="ES728" s="1420"/>
      <c r="ET728" s="1420">
        <f t="shared" si="29"/>
        <v>0</v>
      </c>
      <c r="EU728" s="1420"/>
      <c r="EV728" s="1420"/>
      <c r="EW728" s="1420"/>
      <c r="EX728" s="1420"/>
      <c r="EY728" s="4"/>
      <c r="EZ728" s="1447" t="str">
        <f t="shared" si="30"/>
        <v/>
      </c>
      <c r="FA728" s="1469"/>
      <c r="FB728" s="1469"/>
      <c r="FC728" s="1469"/>
      <c r="FD728" s="1448"/>
      <c r="FE728" s="1447" t="str">
        <f t="shared" si="31"/>
        <v/>
      </c>
      <c r="FF728" s="1469"/>
      <c r="FG728" s="1469"/>
      <c r="FH728" s="1469"/>
      <c r="FI728" s="1448"/>
      <c r="FJ728" s="1447" t="str">
        <f t="shared" si="32"/>
        <v/>
      </c>
      <c r="FK728" s="1469"/>
      <c r="FL728" s="1469"/>
      <c r="FM728" s="1469"/>
      <c r="FN728" s="1448"/>
      <c r="FO728" s="1447">
        <f t="shared" si="33"/>
        <v>2481</v>
      </c>
      <c r="FP728" s="1469"/>
      <c r="FQ728" s="1469"/>
      <c r="FR728" s="1469"/>
      <c r="FS728" s="1448"/>
      <c r="FT728" s="1447" t="str">
        <f t="shared" si="34"/>
        <v/>
      </c>
      <c r="FU728" s="1469"/>
      <c r="FV728" s="1469"/>
      <c r="FW728" s="1469"/>
      <c r="FX728" s="1448"/>
      <c r="FY728" s="1447" t="str">
        <f t="shared" si="35"/>
        <v/>
      </c>
      <c r="FZ728" s="1469"/>
      <c r="GA728" s="1469"/>
      <c r="GB728" s="1469"/>
      <c r="GC728" s="1448"/>
    </row>
    <row r="729" spans="1:185" ht="12.95" customHeight="1">
      <c r="A729" s="4"/>
      <c r="B729" s="1352" t="s">
        <v>164</v>
      </c>
      <c r="C729" s="1353"/>
      <c r="D729" s="1353"/>
      <c r="E729" s="1353"/>
      <c r="F729" s="1354"/>
      <c r="G729" s="1370">
        <v>4</v>
      </c>
      <c r="H729" s="1371"/>
      <c r="I729" s="1371"/>
      <c r="J729" s="1372"/>
      <c r="K729" s="1348">
        <v>1063</v>
      </c>
      <c r="L729" s="1349"/>
      <c r="M729" s="1349"/>
      <c r="N729" s="1350"/>
      <c r="O729" s="1339">
        <v>2763</v>
      </c>
      <c r="P729" s="1340"/>
      <c r="Q729" s="1340"/>
      <c r="R729" s="1340"/>
      <c r="S729" s="1341"/>
      <c r="T729" s="1339">
        <v>12</v>
      </c>
      <c r="U729" s="1340"/>
      <c r="V729" s="1340"/>
      <c r="W729" s="1341"/>
      <c r="X729" s="1342">
        <f t="shared" si="8"/>
        <v>2775</v>
      </c>
      <c r="Y729" s="1343"/>
      <c r="Z729" s="1343"/>
      <c r="AA729" s="1343"/>
      <c r="AB729" s="1344"/>
      <c r="AC729" s="1345">
        <v>0.7</v>
      </c>
      <c r="AD729" s="1346"/>
      <c r="AE729" s="1346"/>
      <c r="AF729" s="1346"/>
      <c r="AG729" s="1347"/>
      <c r="AH729" s="1443">
        <f t="shared" si="36"/>
        <v>0.66803081367356765</v>
      </c>
      <c r="AI729" s="1444"/>
      <c r="AJ729" s="1445"/>
      <c r="AK729" s="1352" t="s">
        <v>592</v>
      </c>
      <c r="AL729" s="1353"/>
      <c r="AM729" s="1353"/>
      <c r="AN729" s="1353"/>
      <c r="AO729" s="1354"/>
      <c r="AP729" s="3"/>
      <c r="AQ729" s="3"/>
      <c r="AR729" s="3"/>
      <c r="AS729" s="3"/>
      <c r="AY729" s="1085"/>
      <c r="AZ729" s="118">
        <f t="shared" si="9"/>
        <v>4154</v>
      </c>
      <c r="BA729" s="3"/>
      <c r="BB729" s="3"/>
      <c r="BC729" s="3"/>
      <c r="BD729" s="3"/>
      <c r="BE729" s="204"/>
      <c r="BF729" s="294">
        <f t="shared" si="10"/>
        <v>4</v>
      </c>
      <c r="BG729" s="297">
        <f t="shared" si="11"/>
        <v>8.1632653061224483E-2</v>
      </c>
      <c r="BH729" s="298">
        <f t="shared" si="12"/>
        <v>5.7142857142857134E-2</v>
      </c>
      <c r="BI729" s="3"/>
      <c r="BJ729" s="3"/>
      <c r="BK729" s="3"/>
      <c r="BL729" s="3"/>
      <c r="BM729" s="3"/>
      <c r="BN729" s="3"/>
      <c r="BS729" s="294">
        <f t="shared" si="13"/>
        <v>4</v>
      </c>
      <c r="BT729" s="297">
        <f t="shared" si="14"/>
        <v>8.1632653061224483E-2</v>
      </c>
      <c r="BU729" s="298">
        <f t="shared" si="15"/>
        <v>5.4533127646821847E-2</v>
      </c>
      <c r="BV729" s="3"/>
      <c r="BW729" s="3"/>
      <c r="BX729" s="3"/>
      <c r="BY729" s="3"/>
      <c r="BZ729" s="3"/>
      <c r="CA729" s="3"/>
      <c r="CB729" s="3"/>
      <c r="CC729" s="3"/>
      <c r="CE729" s="3"/>
      <c r="CF729" s="3"/>
      <c r="CG729" s="1447">
        <f t="shared" si="37"/>
        <v>0</v>
      </c>
      <c r="CH729" s="1448"/>
      <c r="CI729" s="1421">
        <f t="shared" si="38"/>
        <v>0</v>
      </c>
      <c r="CJ729" s="1422"/>
      <c r="CK729" s="1447">
        <f t="shared" si="16"/>
        <v>0</v>
      </c>
      <c r="CL729" s="1448"/>
      <c r="CM729" s="1421">
        <f t="shared" si="17"/>
        <v>0</v>
      </c>
      <c r="CN729" s="1422"/>
      <c r="CO729" s="3"/>
      <c r="CP729" s="1449">
        <f t="shared" si="18"/>
        <v>0</v>
      </c>
      <c r="CQ729" s="1450"/>
      <c r="CR729" s="1450"/>
      <c r="CS729" s="1450"/>
      <c r="CT729" s="1451"/>
      <c r="CU729" s="1446">
        <f t="shared" si="19"/>
        <v>0</v>
      </c>
      <c r="CV729" s="1446"/>
      <c r="CW729" s="1446"/>
      <c r="CX729" s="1446"/>
      <c r="CY729" s="1446"/>
      <c r="CZ729" s="1446">
        <f t="shared" si="20"/>
        <v>0</v>
      </c>
      <c r="DA729" s="1446"/>
      <c r="DB729" s="1446"/>
      <c r="DC729" s="1446"/>
      <c r="DD729" s="1446"/>
      <c r="DE729" s="1446">
        <f t="shared" si="21"/>
        <v>4</v>
      </c>
      <c r="DF729" s="1446"/>
      <c r="DG729" s="1446"/>
      <c r="DH729" s="1446"/>
      <c r="DI729" s="1446"/>
      <c r="DJ729" s="1446">
        <f t="shared" si="22"/>
        <v>0</v>
      </c>
      <c r="DK729" s="1446"/>
      <c r="DL729" s="1446"/>
      <c r="DM729" s="1446"/>
      <c r="DN729" s="1446"/>
      <c r="DO729" s="1446">
        <f t="shared" si="23"/>
        <v>0</v>
      </c>
      <c r="DP729" s="1446"/>
      <c r="DQ729" s="1446"/>
      <c r="DR729" s="1446"/>
      <c r="DS729" s="1446"/>
      <c r="DT729" s="6"/>
      <c r="DU729" s="1420">
        <f t="shared" si="24"/>
        <v>0</v>
      </c>
      <c r="DV729" s="1420"/>
      <c r="DW729" s="1420"/>
      <c r="DX729" s="1420"/>
      <c r="DY729" s="1420"/>
      <c r="DZ729" s="1420">
        <f t="shared" si="25"/>
        <v>0</v>
      </c>
      <c r="EA729" s="1420"/>
      <c r="EB729" s="1420"/>
      <c r="EC729" s="1420"/>
      <c r="ED729" s="1420"/>
      <c r="EE729" s="1420">
        <f t="shared" si="26"/>
        <v>0</v>
      </c>
      <c r="EF729" s="1420"/>
      <c r="EG729" s="1420"/>
      <c r="EH729" s="1420"/>
      <c r="EI729" s="1420"/>
      <c r="EJ729" s="1420">
        <f t="shared" si="27"/>
        <v>0</v>
      </c>
      <c r="EK729" s="1420"/>
      <c r="EL729" s="1420"/>
      <c r="EM729" s="1420"/>
      <c r="EN729" s="1420"/>
      <c r="EO729" s="1420">
        <f t="shared" si="28"/>
        <v>0</v>
      </c>
      <c r="EP729" s="1420"/>
      <c r="EQ729" s="1420"/>
      <c r="ER729" s="1420"/>
      <c r="ES729" s="1420"/>
      <c r="ET729" s="1420">
        <f t="shared" si="29"/>
        <v>0</v>
      </c>
      <c r="EU729" s="1420"/>
      <c r="EV729" s="1420"/>
      <c r="EW729" s="1420"/>
      <c r="EX729" s="1420"/>
      <c r="EZ729" s="1447" t="str">
        <f t="shared" si="30"/>
        <v/>
      </c>
      <c r="FA729" s="1469"/>
      <c r="FB729" s="1469"/>
      <c r="FC729" s="1469"/>
      <c r="FD729" s="1448"/>
      <c r="FE729" s="1447" t="str">
        <f t="shared" si="31"/>
        <v/>
      </c>
      <c r="FF729" s="1469"/>
      <c r="FG729" s="1469"/>
      <c r="FH729" s="1469"/>
      <c r="FI729" s="1448"/>
      <c r="FJ729" s="1447" t="str">
        <f t="shared" si="32"/>
        <v/>
      </c>
      <c r="FK729" s="1469"/>
      <c r="FL729" s="1469"/>
      <c r="FM729" s="1469"/>
      <c r="FN729" s="1448"/>
      <c r="FO729" s="1447">
        <f t="shared" si="33"/>
        <v>2763</v>
      </c>
      <c r="FP729" s="1469"/>
      <c r="FQ729" s="1469"/>
      <c r="FR729" s="1469"/>
      <c r="FS729" s="1448"/>
      <c r="FT729" s="1447" t="str">
        <f t="shared" si="34"/>
        <v/>
      </c>
      <c r="FU729" s="1469"/>
      <c r="FV729" s="1469"/>
      <c r="FW729" s="1469"/>
      <c r="FX729" s="1448"/>
      <c r="FY729" s="1447" t="str">
        <f t="shared" si="35"/>
        <v/>
      </c>
      <c r="FZ729" s="1469"/>
      <c r="GA729" s="1469"/>
      <c r="GB729" s="1469"/>
      <c r="GC729" s="1448"/>
    </row>
    <row r="730" spans="1:185" ht="12.95" customHeight="1">
      <c r="B730" s="1352"/>
      <c r="C730" s="1353"/>
      <c r="D730" s="1353"/>
      <c r="E730" s="1353"/>
      <c r="F730" s="1354"/>
      <c r="G730" s="1370"/>
      <c r="H730" s="1371"/>
      <c r="I730" s="1371"/>
      <c r="J730" s="1372"/>
      <c r="K730" s="1348"/>
      <c r="L730" s="1349"/>
      <c r="M730" s="1349"/>
      <c r="N730" s="1350"/>
      <c r="O730" s="1339"/>
      <c r="P730" s="1340"/>
      <c r="Q730" s="1340"/>
      <c r="R730" s="1340"/>
      <c r="S730" s="1341"/>
      <c r="T730" s="1339"/>
      <c r="U730" s="1340"/>
      <c r="V730" s="1340"/>
      <c r="W730" s="1341"/>
      <c r="X730" s="1342">
        <f t="shared" si="8"/>
        <v>0</v>
      </c>
      <c r="Y730" s="1343"/>
      <c r="Z730" s="1343"/>
      <c r="AA730" s="1343"/>
      <c r="AB730" s="1344"/>
      <c r="AC730" s="1345"/>
      <c r="AD730" s="1346"/>
      <c r="AE730" s="1346"/>
      <c r="AF730" s="1346"/>
      <c r="AG730" s="1347"/>
      <c r="AH730" s="1443" t="str">
        <f t="shared" si="36"/>
        <v/>
      </c>
      <c r="AI730" s="1444"/>
      <c r="AJ730" s="1445"/>
      <c r="AK730" s="1352" t="s">
        <v>592</v>
      </c>
      <c r="AL730" s="1353"/>
      <c r="AM730" s="1353"/>
      <c r="AN730" s="1353"/>
      <c r="AO730" s="1354"/>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47">
        <f t="shared" si="37"/>
        <v>0</v>
      </c>
      <c r="CH730" s="1448"/>
      <c r="CI730" s="1421">
        <f t="shared" si="38"/>
        <v>0</v>
      </c>
      <c r="CJ730" s="1422"/>
      <c r="CK730" s="1447">
        <f t="shared" si="16"/>
        <v>0</v>
      </c>
      <c r="CL730" s="1448"/>
      <c r="CM730" s="1421">
        <f t="shared" si="17"/>
        <v>0</v>
      </c>
      <c r="CN730" s="1422"/>
      <c r="CO730" s="3"/>
      <c r="CP730" s="1449">
        <f t="shared" si="18"/>
        <v>0</v>
      </c>
      <c r="CQ730" s="1450"/>
      <c r="CR730" s="1450"/>
      <c r="CS730" s="1450"/>
      <c r="CT730" s="1451"/>
      <c r="CU730" s="1446">
        <f t="shared" si="19"/>
        <v>0</v>
      </c>
      <c r="CV730" s="1446"/>
      <c r="CW730" s="1446"/>
      <c r="CX730" s="1446"/>
      <c r="CY730" s="1446"/>
      <c r="CZ730" s="1446">
        <f t="shared" si="20"/>
        <v>0</v>
      </c>
      <c r="DA730" s="1446"/>
      <c r="DB730" s="1446"/>
      <c r="DC730" s="1446"/>
      <c r="DD730" s="1446"/>
      <c r="DE730" s="1446">
        <f t="shared" si="21"/>
        <v>0</v>
      </c>
      <c r="DF730" s="1446"/>
      <c r="DG730" s="1446"/>
      <c r="DH730" s="1446"/>
      <c r="DI730" s="1446"/>
      <c r="DJ730" s="1446">
        <f t="shared" si="22"/>
        <v>0</v>
      </c>
      <c r="DK730" s="1446"/>
      <c r="DL730" s="1446"/>
      <c r="DM730" s="1446"/>
      <c r="DN730" s="1446"/>
      <c r="DO730" s="1446">
        <f t="shared" si="23"/>
        <v>0</v>
      </c>
      <c r="DP730" s="1446"/>
      <c r="DQ730" s="1446"/>
      <c r="DR730" s="1446"/>
      <c r="DS730" s="1446"/>
      <c r="DT730" s="6"/>
      <c r="DU730" s="1420">
        <f t="shared" si="24"/>
        <v>0</v>
      </c>
      <c r="DV730" s="1420"/>
      <c r="DW730" s="1420"/>
      <c r="DX730" s="1420"/>
      <c r="DY730" s="1420"/>
      <c r="DZ730" s="1420">
        <f t="shared" si="25"/>
        <v>0</v>
      </c>
      <c r="EA730" s="1420"/>
      <c r="EB730" s="1420"/>
      <c r="EC730" s="1420"/>
      <c r="ED730" s="1420"/>
      <c r="EE730" s="1420">
        <f t="shared" si="26"/>
        <v>0</v>
      </c>
      <c r="EF730" s="1420"/>
      <c r="EG730" s="1420"/>
      <c r="EH730" s="1420"/>
      <c r="EI730" s="1420"/>
      <c r="EJ730" s="1420">
        <f t="shared" si="27"/>
        <v>0</v>
      </c>
      <c r="EK730" s="1420"/>
      <c r="EL730" s="1420"/>
      <c r="EM730" s="1420"/>
      <c r="EN730" s="1420"/>
      <c r="EO730" s="1420">
        <f t="shared" si="28"/>
        <v>0</v>
      </c>
      <c r="EP730" s="1420"/>
      <c r="EQ730" s="1420"/>
      <c r="ER730" s="1420"/>
      <c r="ES730" s="1420"/>
      <c r="ET730" s="1420">
        <f t="shared" si="29"/>
        <v>0</v>
      </c>
      <c r="EU730" s="1420"/>
      <c r="EV730" s="1420"/>
      <c r="EW730" s="1420"/>
      <c r="EX730" s="1420"/>
      <c r="EZ730" s="1447" t="str">
        <f t="shared" si="30"/>
        <v/>
      </c>
      <c r="FA730" s="1469"/>
      <c r="FB730" s="1469"/>
      <c r="FC730" s="1469"/>
      <c r="FD730" s="1448"/>
      <c r="FE730" s="1447" t="str">
        <f t="shared" si="31"/>
        <v/>
      </c>
      <c r="FF730" s="1469"/>
      <c r="FG730" s="1469"/>
      <c r="FH730" s="1469"/>
      <c r="FI730" s="1448"/>
      <c r="FJ730" s="1447" t="str">
        <f t="shared" si="32"/>
        <v/>
      </c>
      <c r="FK730" s="1469"/>
      <c r="FL730" s="1469"/>
      <c r="FM730" s="1469"/>
      <c r="FN730" s="1448"/>
      <c r="FO730" s="1447" t="str">
        <f t="shared" si="33"/>
        <v/>
      </c>
      <c r="FP730" s="1469"/>
      <c r="FQ730" s="1469"/>
      <c r="FR730" s="1469"/>
      <c r="FS730" s="1448"/>
      <c r="FT730" s="1447" t="str">
        <f t="shared" si="34"/>
        <v/>
      </c>
      <c r="FU730" s="1469"/>
      <c r="FV730" s="1469"/>
      <c r="FW730" s="1469"/>
      <c r="FX730" s="1448"/>
      <c r="FY730" s="1447" t="str">
        <f t="shared" si="35"/>
        <v/>
      </c>
      <c r="FZ730" s="1469"/>
      <c r="GA730" s="1469"/>
      <c r="GB730" s="1469"/>
      <c r="GC730" s="1448"/>
    </row>
    <row r="731" spans="1:185" ht="12.95" customHeight="1">
      <c r="B731" s="1352"/>
      <c r="C731" s="1353"/>
      <c r="D731" s="1353"/>
      <c r="E731" s="1353"/>
      <c r="F731" s="1354"/>
      <c r="G731" s="1370"/>
      <c r="H731" s="1371"/>
      <c r="I731" s="1371"/>
      <c r="J731" s="1372"/>
      <c r="K731" s="1348"/>
      <c r="L731" s="1349"/>
      <c r="M731" s="1349"/>
      <c r="N731" s="1350"/>
      <c r="O731" s="1339"/>
      <c r="P731" s="1340"/>
      <c r="Q731" s="1340"/>
      <c r="R731" s="1340"/>
      <c r="S731" s="1341"/>
      <c r="T731" s="1339"/>
      <c r="U731" s="1340"/>
      <c r="V731" s="1340"/>
      <c r="W731" s="1341"/>
      <c r="X731" s="1342">
        <f t="shared" si="8"/>
        <v>0</v>
      </c>
      <c r="Y731" s="1343"/>
      <c r="Z731" s="1343"/>
      <c r="AA731" s="1343"/>
      <c r="AB731" s="1344"/>
      <c r="AC731" s="1345"/>
      <c r="AD731" s="1346"/>
      <c r="AE731" s="1346"/>
      <c r="AF731" s="1346"/>
      <c r="AG731" s="1347"/>
      <c r="AH731" s="1443" t="str">
        <f t="shared" si="36"/>
        <v/>
      </c>
      <c r="AI731" s="1444"/>
      <c r="AJ731" s="1445"/>
      <c r="AK731" s="1352" t="s">
        <v>592</v>
      </c>
      <c r="AL731" s="1353"/>
      <c r="AM731" s="1353"/>
      <c r="AN731" s="1353"/>
      <c r="AO731" s="1354"/>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47">
        <f t="shared" si="37"/>
        <v>0</v>
      </c>
      <c r="CH731" s="1448"/>
      <c r="CI731" s="1421">
        <f t="shared" si="38"/>
        <v>0</v>
      </c>
      <c r="CJ731" s="1422"/>
      <c r="CK731" s="1447">
        <f t="shared" si="16"/>
        <v>0</v>
      </c>
      <c r="CL731" s="1448"/>
      <c r="CM731" s="1421">
        <f t="shared" si="17"/>
        <v>0</v>
      </c>
      <c r="CN731" s="1422"/>
      <c r="CO731" s="3"/>
      <c r="CP731" s="1449">
        <f t="shared" si="18"/>
        <v>0</v>
      </c>
      <c r="CQ731" s="1450"/>
      <c r="CR731" s="1450"/>
      <c r="CS731" s="1450"/>
      <c r="CT731" s="1451"/>
      <c r="CU731" s="1446">
        <f t="shared" si="19"/>
        <v>0</v>
      </c>
      <c r="CV731" s="1446"/>
      <c r="CW731" s="1446"/>
      <c r="CX731" s="1446"/>
      <c r="CY731" s="1446"/>
      <c r="CZ731" s="1446">
        <f t="shared" si="20"/>
        <v>0</v>
      </c>
      <c r="DA731" s="1446"/>
      <c r="DB731" s="1446"/>
      <c r="DC731" s="1446"/>
      <c r="DD731" s="1446"/>
      <c r="DE731" s="1446">
        <f t="shared" si="21"/>
        <v>0</v>
      </c>
      <c r="DF731" s="1446"/>
      <c r="DG731" s="1446"/>
      <c r="DH731" s="1446"/>
      <c r="DI731" s="1446"/>
      <c r="DJ731" s="1446">
        <f t="shared" si="22"/>
        <v>0</v>
      </c>
      <c r="DK731" s="1446"/>
      <c r="DL731" s="1446"/>
      <c r="DM731" s="1446"/>
      <c r="DN731" s="1446"/>
      <c r="DO731" s="1446">
        <f t="shared" si="23"/>
        <v>0</v>
      </c>
      <c r="DP731" s="1446"/>
      <c r="DQ731" s="1446"/>
      <c r="DR731" s="1446"/>
      <c r="DS731" s="1446"/>
      <c r="DT731" s="6"/>
      <c r="DU731" s="1420">
        <f t="shared" si="24"/>
        <v>0</v>
      </c>
      <c r="DV731" s="1420"/>
      <c r="DW731" s="1420"/>
      <c r="DX731" s="1420"/>
      <c r="DY731" s="1420"/>
      <c r="DZ731" s="1420">
        <f t="shared" si="25"/>
        <v>0</v>
      </c>
      <c r="EA731" s="1420"/>
      <c r="EB731" s="1420"/>
      <c r="EC731" s="1420"/>
      <c r="ED731" s="1420"/>
      <c r="EE731" s="1420">
        <f t="shared" si="26"/>
        <v>0</v>
      </c>
      <c r="EF731" s="1420"/>
      <c r="EG731" s="1420"/>
      <c r="EH731" s="1420"/>
      <c r="EI731" s="1420"/>
      <c r="EJ731" s="1420">
        <f t="shared" si="27"/>
        <v>0</v>
      </c>
      <c r="EK731" s="1420"/>
      <c r="EL731" s="1420"/>
      <c r="EM731" s="1420"/>
      <c r="EN731" s="1420"/>
      <c r="EO731" s="1420">
        <f t="shared" si="28"/>
        <v>0</v>
      </c>
      <c r="EP731" s="1420"/>
      <c r="EQ731" s="1420"/>
      <c r="ER731" s="1420"/>
      <c r="ES731" s="1420"/>
      <c r="ET731" s="1420">
        <f t="shared" si="29"/>
        <v>0</v>
      </c>
      <c r="EU731" s="1420"/>
      <c r="EV731" s="1420"/>
      <c r="EW731" s="1420"/>
      <c r="EX731" s="1420"/>
      <c r="EZ731" s="1447" t="str">
        <f t="shared" si="30"/>
        <v/>
      </c>
      <c r="FA731" s="1469"/>
      <c r="FB731" s="1469"/>
      <c r="FC731" s="1469"/>
      <c r="FD731" s="1448"/>
      <c r="FE731" s="1447" t="str">
        <f t="shared" si="31"/>
        <v/>
      </c>
      <c r="FF731" s="1469"/>
      <c r="FG731" s="1469"/>
      <c r="FH731" s="1469"/>
      <c r="FI731" s="1448"/>
      <c r="FJ731" s="1447" t="str">
        <f t="shared" si="32"/>
        <v/>
      </c>
      <c r="FK731" s="1469"/>
      <c r="FL731" s="1469"/>
      <c r="FM731" s="1469"/>
      <c r="FN731" s="1448"/>
      <c r="FO731" s="1447" t="str">
        <f t="shared" si="33"/>
        <v/>
      </c>
      <c r="FP731" s="1469"/>
      <c r="FQ731" s="1469"/>
      <c r="FR731" s="1469"/>
      <c r="FS731" s="1448"/>
      <c r="FT731" s="1447" t="str">
        <f t="shared" si="34"/>
        <v/>
      </c>
      <c r="FU731" s="1469"/>
      <c r="FV731" s="1469"/>
      <c r="FW731" s="1469"/>
      <c r="FX731" s="1448"/>
      <c r="FY731" s="1447" t="str">
        <f t="shared" si="35"/>
        <v/>
      </c>
      <c r="FZ731" s="1469"/>
      <c r="GA731" s="1469"/>
      <c r="GB731" s="1469"/>
      <c r="GC731" s="1448"/>
    </row>
    <row r="732" spans="1:185" ht="12.95" customHeight="1">
      <c r="B732" s="1352"/>
      <c r="C732" s="1353"/>
      <c r="D732" s="1353"/>
      <c r="E732" s="1353"/>
      <c r="F732" s="1354"/>
      <c r="G732" s="1370"/>
      <c r="H732" s="1371"/>
      <c r="I732" s="1371"/>
      <c r="J732" s="1372"/>
      <c r="K732" s="1348"/>
      <c r="L732" s="1349"/>
      <c r="M732" s="1349"/>
      <c r="N732" s="1350"/>
      <c r="O732" s="1339"/>
      <c r="P732" s="1340"/>
      <c r="Q732" s="1340"/>
      <c r="R732" s="1340"/>
      <c r="S732" s="1341"/>
      <c r="T732" s="1339"/>
      <c r="U732" s="1340"/>
      <c r="V732" s="1340"/>
      <c r="W732" s="1341"/>
      <c r="X732" s="1342">
        <f t="shared" si="8"/>
        <v>0</v>
      </c>
      <c r="Y732" s="1343"/>
      <c r="Z732" s="1343"/>
      <c r="AA732" s="1343"/>
      <c r="AB732" s="1344"/>
      <c r="AC732" s="1345"/>
      <c r="AD732" s="1346"/>
      <c r="AE732" s="1346"/>
      <c r="AF732" s="1346"/>
      <c r="AG732" s="1347"/>
      <c r="AH732" s="1443" t="str">
        <f t="shared" si="36"/>
        <v/>
      </c>
      <c r="AI732" s="1444"/>
      <c r="AJ732" s="1445"/>
      <c r="AK732" s="1352" t="s">
        <v>592</v>
      </c>
      <c r="AL732" s="1353"/>
      <c r="AM732" s="1353"/>
      <c r="AN732" s="1353"/>
      <c r="AO732" s="1354"/>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47">
        <f t="shared" si="37"/>
        <v>0</v>
      </c>
      <c r="CH732" s="1448"/>
      <c r="CI732" s="1421">
        <f t="shared" si="38"/>
        <v>0</v>
      </c>
      <c r="CJ732" s="1422"/>
      <c r="CK732" s="1447">
        <f t="shared" si="16"/>
        <v>0</v>
      </c>
      <c r="CL732" s="1448"/>
      <c r="CM732" s="1421">
        <f t="shared" si="17"/>
        <v>0</v>
      </c>
      <c r="CN732" s="1422"/>
      <c r="CO732" s="3"/>
      <c r="CP732" s="1449">
        <f t="shared" si="18"/>
        <v>0</v>
      </c>
      <c r="CQ732" s="1450"/>
      <c r="CR732" s="1450"/>
      <c r="CS732" s="1450"/>
      <c r="CT732" s="1451"/>
      <c r="CU732" s="1446">
        <f t="shared" si="19"/>
        <v>0</v>
      </c>
      <c r="CV732" s="1446"/>
      <c r="CW732" s="1446"/>
      <c r="CX732" s="1446"/>
      <c r="CY732" s="1446"/>
      <c r="CZ732" s="1446">
        <f t="shared" si="20"/>
        <v>0</v>
      </c>
      <c r="DA732" s="1446"/>
      <c r="DB732" s="1446"/>
      <c r="DC732" s="1446"/>
      <c r="DD732" s="1446"/>
      <c r="DE732" s="1446">
        <f t="shared" si="21"/>
        <v>0</v>
      </c>
      <c r="DF732" s="1446"/>
      <c r="DG732" s="1446"/>
      <c r="DH732" s="1446"/>
      <c r="DI732" s="1446"/>
      <c r="DJ732" s="1446">
        <f t="shared" si="22"/>
        <v>0</v>
      </c>
      <c r="DK732" s="1446"/>
      <c r="DL732" s="1446"/>
      <c r="DM732" s="1446"/>
      <c r="DN732" s="1446"/>
      <c r="DO732" s="1446">
        <f t="shared" si="23"/>
        <v>0</v>
      </c>
      <c r="DP732" s="1446"/>
      <c r="DQ732" s="1446"/>
      <c r="DR732" s="1446"/>
      <c r="DS732" s="1446"/>
      <c r="DT732" s="6"/>
      <c r="DU732" s="1420">
        <f t="shared" si="24"/>
        <v>0</v>
      </c>
      <c r="DV732" s="1420"/>
      <c r="DW732" s="1420"/>
      <c r="DX732" s="1420"/>
      <c r="DY732" s="1420"/>
      <c r="DZ732" s="1420">
        <f t="shared" si="25"/>
        <v>0</v>
      </c>
      <c r="EA732" s="1420"/>
      <c r="EB732" s="1420"/>
      <c r="EC732" s="1420"/>
      <c r="ED732" s="1420"/>
      <c r="EE732" s="1420">
        <f t="shared" si="26"/>
        <v>0</v>
      </c>
      <c r="EF732" s="1420"/>
      <c r="EG732" s="1420"/>
      <c r="EH732" s="1420"/>
      <c r="EI732" s="1420"/>
      <c r="EJ732" s="1420">
        <f t="shared" si="27"/>
        <v>0</v>
      </c>
      <c r="EK732" s="1420"/>
      <c r="EL732" s="1420"/>
      <c r="EM732" s="1420"/>
      <c r="EN732" s="1420"/>
      <c r="EO732" s="1420">
        <f t="shared" si="28"/>
        <v>0</v>
      </c>
      <c r="EP732" s="1420"/>
      <c r="EQ732" s="1420"/>
      <c r="ER732" s="1420"/>
      <c r="ES732" s="1420"/>
      <c r="ET732" s="1420">
        <f t="shared" si="29"/>
        <v>0</v>
      </c>
      <c r="EU732" s="1420"/>
      <c r="EV732" s="1420"/>
      <c r="EW732" s="1420"/>
      <c r="EX732" s="1420"/>
      <c r="EZ732" s="1447" t="str">
        <f t="shared" si="30"/>
        <v/>
      </c>
      <c r="FA732" s="1469"/>
      <c r="FB732" s="1469"/>
      <c r="FC732" s="1469"/>
      <c r="FD732" s="1448"/>
      <c r="FE732" s="1447" t="str">
        <f t="shared" si="31"/>
        <v/>
      </c>
      <c r="FF732" s="1469"/>
      <c r="FG732" s="1469"/>
      <c r="FH732" s="1469"/>
      <c r="FI732" s="1448"/>
      <c r="FJ732" s="1447" t="str">
        <f t="shared" si="32"/>
        <v/>
      </c>
      <c r="FK732" s="1469"/>
      <c r="FL732" s="1469"/>
      <c r="FM732" s="1469"/>
      <c r="FN732" s="1448"/>
      <c r="FO732" s="1447" t="str">
        <f t="shared" si="33"/>
        <v/>
      </c>
      <c r="FP732" s="1469"/>
      <c r="FQ732" s="1469"/>
      <c r="FR732" s="1469"/>
      <c r="FS732" s="1448"/>
      <c r="FT732" s="1447" t="str">
        <f t="shared" si="34"/>
        <v/>
      </c>
      <c r="FU732" s="1469"/>
      <c r="FV732" s="1469"/>
      <c r="FW732" s="1469"/>
      <c r="FX732" s="1448"/>
      <c r="FY732" s="1447" t="str">
        <f t="shared" si="35"/>
        <v/>
      </c>
      <c r="FZ732" s="1469"/>
      <c r="GA732" s="1469"/>
      <c r="GB732" s="1469"/>
      <c r="GC732" s="1448"/>
    </row>
    <row r="733" spans="1:185" ht="12.95" customHeight="1">
      <c r="B733" s="1352"/>
      <c r="C733" s="1353"/>
      <c r="D733" s="1353"/>
      <c r="E733" s="1353"/>
      <c r="F733" s="1354"/>
      <c r="G733" s="1370"/>
      <c r="H733" s="1371"/>
      <c r="I733" s="1371"/>
      <c r="J733" s="1372"/>
      <c r="K733" s="1348"/>
      <c r="L733" s="1349"/>
      <c r="M733" s="1349"/>
      <c r="N733" s="1350"/>
      <c r="O733" s="1339"/>
      <c r="P733" s="1340"/>
      <c r="Q733" s="1340"/>
      <c r="R733" s="1340"/>
      <c r="S733" s="1341"/>
      <c r="T733" s="1339"/>
      <c r="U733" s="1340"/>
      <c r="V733" s="1340"/>
      <c r="W733" s="1341"/>
      <c r="X733" s="1342">
        <f t="shared" si="8"/>
        <v>0</v>
      </c>
      <c r="Y733" s="1343"/>
      <c r="Z733" s="1343"/>
      <c r="AA733" s="1343"/>
      <c r="AB733" s="1344"/>
      <c r="AC733" s="1345"/>
      <c r="AD733" s="1346"/>
      <c r="AE733" s="1346"/>
      <c r="AF733" s="1346"/>
      <c r="AG733" s="1347"/>
      <c r="AH733" s="1443" t="str">
        <f t="shared" si="36"/>
        <v/>
      </c>
      <c r="AI733" s="1444"/>
      <c r="AJ733" s="1445"/>
      <c r="AK733" s="1352" t="s">
        <v>592</v>
      </c>
      <c r="AL733" s="1353"/>
      <c r="AM733" s="1353"/>
      <c r="AN733" s="1353"/>
      <c r="AO733" s="1354"/>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47">
        <f t="shared" si="37"/>
        <v>0</v>
      </c>
      <c r="CH733" s="1448"/>
      <c r="CI733" s="1421">
        <f t="shared" si="38"/>
        <v>0</v>
      </c>
      <c r="CJ733" s="1422"/>
      <c r="CK733" s="1447">
        <f t="shared" si="16"/>
        <v>0</v>
      </c>
      <c r="CL733" s="1448"/>
      <c r="CM733" s="1421">
        <f t="shared" si="17"/>
        <v>0</v>
      </c>
      <c r="CN733" s="1422"/>
      <c r="CO733" s="3"/>
      <c r="CP733" s="1449">
        <f t="shared" si="18"/>
        <v>0</v>
      </c>
      <c r="CQ733" s="1450"/>
      <c r="CR733" s="1450"/>
      <c r="CS733" s="1450"/>
      <c r="CT733" s="1451"/>
      <c r="CU733" s="1446">
        <f t="shared" si="19"/>
        <v>0</v>
      </c>
      <c r="CV733" s="1446"/>
      <c r="CW733" s="1446"/>
      <c r="CX733" s="1446"/>
      <c r="CY733" s="1446"/>
      <c r="CZ733" s="1446">
        <f t="shared" si="20"/>
        <v>0</v>
      </c>
      <c r="DA733" s="1446"/>
      <c r="DB733" s="1446"/>
      <c r="DC733" s="1446"/>
      <c r="DD733" s="1446"/>
      <c r="DE733" s="1446">
        <f t="shared" si="21"/>
        <v>0</v>
      </c>
      <c r="DF733" s="1446"/>
      <c r="DG733" s="1446"/>
      <c r="DH733" s="1446"/>
      <c r="DI733" s="1446"/>
      <c r="DJ733" s="1446">
        <f t="shared" si="22"/>
        <v>0</v>
      </c>
      <c r="DK733" s="1446"/>
      <c r="DL733" s="1446"/>
      <c r="DM733" s="1446"/>
      <c r="DN733" s="1446"/>
      <c r="DO733" s="1446">
        <f t="shared" si="23"/>
        <v>0</v>
      </c>
      <c r="DP733" s="1446"/>
      <c r="DQ733" s="1446"/>
      <c r="DR733" s="1446"/>
      <c r="DS733" s="1446"/>
      <c r="DT733" s="6"/>
      <c r="DU733" s="1420">
        <f t="shared" si="24"/>
        <v>0</v>
      </c>
      <c r="DV733" s="1420"/>
      <c r="DW733" s="1420"/>
      <c r="DX733" s="1420"/>
      <c r="DY733" s="1420"/>
      <c r="DZ733" s="1420">
        <f t="shared" si="25"/>
        <v>0</v>
      </c>
      <c r="EA733" s="1420"/>
      <c r="EB733" s="1420"/>
      <c r="EC733" s="1420"/>
      <c r="ED733" s="1420"/>
      <c r="EE733" s="1420">
        <f t="shared" si="26"/>
        <v>0</v>
      </c>
      <c r="EF733" s="1420"/>
      <c r="EG733" s="1420"/>
      <c r="EH733" s="1420"/>
      <c r="EI733" s="1420"/>
      <c r="EJ733" s="1420">
        <f t="shared" si="27"/>
        <v>0</v>
      </c>
      <c r="EK733" s="1420"/>
      <c r="EL733" s="1420"/>
      <c r="EM733" s="1420"/>
      <c r="EN733" s="1420"/>
      <c r="EO733" s="1420">
        <f t="shared" si="28"/>
        <v>0</v>
      </c>
      <c r="EP733" s="1420"/>
      <c r="EQ733" s="1420"/>
      <c r="ER733" s="1420"/>
      <c r="ES733" s="1420"/>
      <c r="ET733" s="1420">
        <f t="shared" si="29"/>
        <v>0</v>
      </c>
      <c r="EU733" s="1420"/>
      <c r="EV733" s="1420"/>
      <c r="EW733" s="1420"/>
      <c r="EX733" s="1420"/>
      <c r="EZ733" s="1447" t="str">
        <f t="shared" si="30"/>
        <v/>
      </c>
      <c r="FA733" s="1469"/>
      <c r="FB733" s="1469"/>
      <c r="FC733" s="1469"/>
      <c r="FD733" s="1448"/>
      <c r="FE733" s="1447" t="str">
        <f t="shared" si="31"/>
        <v/>
      </c>
      <c r="FF733" s="1469"/>
      <c r="FG733" s="1469"/>
      <c r="FH733" s="1469"/>
      <c r="FI733" s="1448"/>
      <c r="FJ733" s="1447" t="str">
        <f t="shared" si="32"/>
        <v/>
      </c>
      <c r="FK733" s="1469"/>
      <c r="FL733" s="1469"/>
      <c r="FM733" s="1469"/>
      <c r="FN733" s="1448"/>
      <c r="FO733" s="1447" t="str">
        <f t="shared" si="33"/>
        <v/>
      </c>
      <c r="FP733" s="1469"/>
      <c r="FQ733" s="1469"/>
      <c r="FR733" s="1469"/>
      <c r="FS733" s="1448"/>
      <c r="FT733" s="1447" t="str">
        <f t="shared" si="34"/>
        <v/>
      </c>
      <c r="FU733" s="1469"/>
      <c r="FV733" s="1469"/>
      <c r="FW733" s="1469"/>
      <c r="FX733" s="1448"/>
      <c r="FY733" s="1447" t="str">
        <f t="shared" si="35"/>
        <v/>
      </c>
      <c r="FZ733" s="1469"/>
      <c r="GA733" s="1469"/>
      <c r="GB733" s="1469"/>
      <c r="GC733" s="1448"/>
    </row>
    <row r="734" spans="1:185" ht="12.95" customHeight="1">
      <c r="B734" s="1352"/>
      <c r="C734" s="1353"/>
      <c r="D734" s="1353"/>
      <c r="E734" s="1353"/>
      <c r="F734" s="1354"/>
      <c r="G734" s="1370"/>
      <c r="H734" s="1371"/>
      <c r="I734" s="1371"/>
      <c r="J734" s="1372"/>
      <c r="K734" s="1348"/>
      <c r="L734" s="1349"/>
      <c r="M734" s="1349"/>
      <c r="N734" s="1350"/>
      <c r="O734" s="1339"/>
      <c r="P734" s="1340"/>
      <c r="Q734" s="1340"/>
      <c r="R734" s="1340"/>
      <c r="S734" s="1341"/>
      <c r="T734" s="1339"/>
      <c r="U734" s="1340"/>
      <c r="V734" s="1340"/>
      <c r="W734" s="1341"/>
      <c r="X734" s="1342">
        <f t="shared" si="8"/>
        <v>0</v>
      </c>
      <c r="Y734" s="1343"/>
      <c r="Z734" s="1343"/>
      <c r="AA734" s="1343"/>
      <c r="AB734" s="1344"/>
      <c r="AC734" s="1345"/>
      <c r="AD734" s="1346"/>
      <c r="AE734" s="1346"/>
      <c r="AF734" s="1346"/>
      <c r="AG734" s="1347"/>
      <c r="AH734" s="1443" t="str">
        <f t="shared" si="36"/>
        <v/>
      </c>
      <c r="AI734" s="1444"/>
      <c r="AJ734" s="1445"/>
      <c r="AK734" s="1352" t="s">
        <v>592</v>
      </c>
      <c r="AL734" s="1353"/>
      <c r="AM734" s="1353"/>
      <c r="AN734" s="1353"/>
      <c r="AO734" s="1354"/>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47">
        <f t="shared" si="37"/>
        <v>0</v>
      </c>
      <c r="CH734" s="1448"/>
      <c r="CI734" s="1421">
        <f t="shared" si="38"/>
        <v>0</v>
      </c>
      <c r="CJ734" s="1422"/>
      <c r="CK734" s="1447">
        <f t="shared" si="16"/>
        <v>0</v>
      </c>
      <c r="CL734" s="1448"/>
      <c r="CM734" s="1421">
        <f t="shared" si="17"/>
        <v>0</v>
      </c>
      <c r="CN734" s="1422"/>
      <c r="CO734" s="3"/>
      <c r="CP734" s="1449">
        <f t="shared" si="18"/>
        <v>0</v>
      </c>
      <c r="CQ734" s="1450"/>
      <c r="CR734" s="1450"/>
      <c r="CS734" s="1450"/>
      <c r="CT734" s="1451"/>
      <c r="CU734" s="1446">
        <f t="shared" si="19"/>
        <v>0</v>
      </c>
      <c r="CV734" s="1446"/>
      <c r="CW734" s="1446"/>
      <c r="CX734" s="1446"/>
      <c r="CY734" s="1446"/>
      <c r="CZ734" s="1446">
        <f t="shared" si="20"/>
        <v>0</v>
      </c>
      <c r="DA734" s="1446"/>
      <c r="DB734" s="1446"/>
      <c r="DC734" s="1446"/>
      <c r="DD734" s="1446"/>
      <c r="DE734" s="1446">
        <f t="shared" si="21"/>
        <v>0</v>
      </c>
      <c r="DF734" s="1446"/>
      <c r="DG734" s="1446"/>
      <c r="DH734" s="1446"/>
      <c r="DI734" s="1446"/>
      <c r="DJ734" s="1446">
        <f t="shared" si="22"/>
        <v>0</v>
      </c>
      <c r="DK734" s="1446"/>
      <c r="DL734" s="1446"/>
      <c r="DM734" s="1446"/>
      <c r="DN734" s="1446"/>
      <c r="DO734" s="1446">
        <f t="shared" si="23"/>
        <v>0</v>
      </c>
      <c r="DP734" s="1446"/>
      <c r="DQ734" s="1446"/>
      <c r="DR734" s="1446"/>
      <c r="DS734" s="1446"/>
      <c r="DT734" s="6"/>
      <c r="DU734" s="1420">
        <f t="shared" si="24"/>
        <v>0</v>
      </c>
      <c r="DV734" s="1420"/>
      <c r="DW734" s="1420"/>
      <c r="DX734" s="1420"/>
      <c r="DY734" s="1420"/>
      <c r="DZ734" s="1420">
        <f t="shared" si="25"/>
        <v>0</v>
      </c>
      <c r="EA734" s="1420"/>
      <c r="EB734" s="1420"/>
      <c r="EC734" s="1420"/>
      <c r="ED734" s="1420"/>
      <c r="EE734" s="1420">
        <f t="shared" si="26"/>
        <v>0</v>
      </c>
      <c r="EF734" s="1420"/>
      <c r="EG734" s="1420"/>
      <c r="EH734" s="1420"/>
      <c r="EI734" s="1420"/>
      <c r="EJ734" s="1420">
        <f t="shared" si="27"/>
        <v>0</v>
      </c>
      <c r="EK734" s="1420"/>
      <c r="EL734" s="1420"/>
      <c r="EM734" s="1420"/>
      <c r="EN734" s="1420"/>
      <c r="EO734" s="1420">
        <f t="shared" si="28"/>
        <v>0</v>
      </c>
      <c r="EP734" s="1420"/>
      <c r="EQ734" s="1420"/>
      <c r="ER734" s="1420"/>
      <c r="ES734" s="1420"/>
      <c r="ET734" s="1420">
        <f t="shared" si="29"/>
        <v>0</v>
      </c>
      <c r="EU734" s="1420"/>
      <c r="EV734" s="1420"/>
      <c r="EW734" s="1420"/>
      <c r="EX734" s="1420"/>
      <c r="EZ734" s="1447" t="str">
        <f t="shared" si="30"/>
        <v/>
      </c>
      <c r="FA734" s="1469"/>
      <c r="FB734" s="1469"/>
      <c r="FC734" s="1469"/>
      <c r="FD734" s="1448"/>
      <c r="FE734" s="1447" t="str">
        <f t="shared" si="31"/>
        <v/>
      </c>
      <c r="FF734" s="1469"/>
      <c r="FG734" s="1469"/>
      <c r="FH734" s="1469"/>
      <c r="FI734" s="1448"/>
      <c r="FJ734" s="1447" t="str">
        <f t="shared" si="32"/>
        <v/>
      </c>
      <c r="FK734" s="1469"/>
      <c r="FL734" s="1469"/>
      <c r="FM734" s="1469"/>
      <c r="FN734" s="1448"/>
      <c r="FO734" s="1447" t="str">
        <f t="shared" si="33"/>
        <v/>
      </c>
      <c r="FP734" s="1469"/>
      <c r="FQ734" s="1469"/>
      <c r="FR734" s="1469"/>
      <c r="FS734" s="1448"/>
      <c r="FT734" s="1447" t="str">
        <f t="shared" si="34"/>
        <v/>
      </c>
      <c r="FU734" s="1469"/>
      <c r="FV734" s="1469"/>
      <c r="FW734" s="1469"/>
      <c r="FX734" s="1448"/>
      <c r="FY734" s="1447" t="str">
        <f t="shared" si="35"/>
        <v/>
      </c>
      <c r="FZ734" s="1469"/>
      <c r="GA734" s="1469"/>
      <c r="GB734" s="1469"/>
      <c r="GC734" s="1448"/>
    </row>
    <row r="735" spans="1:185" ht="12.95" customHeight="1">
      <c r="B735" s="1352"/>
      <c r="C735" s="1353"/>
      <c r="D735" s="1353"/>
      <c r="E735" s="1353"/>
      <c r="F735" s="1354"/>
      <c r="G735" s="1370"/>
      <c r="H735" s="1371"/>
      <c r="I735" s="1371"/>
      <c r="J735" s="1372"/>
      <c r="K735" s="1348"/>
      <c r="L735" s="1349"/>
      <c r="M735" s="1349"/>
      <c r="N735" s="1350"/>
      <c r="O735" s="1339"/>
      <c r="P735" s="1340"/>
      <c r="Q735" s="1340"/>
      <c r="R735" s="1340"/>
      <c r="S735" s="1341"/>
      <c r="T735" s="1339"/>
      <c r="U735" s="1340"/>
      <c r="V735" s="1340"/>
      <c r="W735" s="1341"/>
      <c r="X735" s="1342">
        <f t="shared" si="8"/>
        <v>0</v>
      </c>
      <c r="Y735" s="1343"/>
      <c r="Z735" s="1343"/>
      <c r="AA735" s="1343"/>
      <c r="AB735" s="1344"/>
      <c r="AC735" s="1345"/>
      <c r="AD735" s="1346"/>
      <c r="AE735" s="1346"/>
      <c r="AF735" s="1346"/>
      <c r="AG735" s="1347"/>
      <c r="AH735" s="1443" t="str">
        <f t="shared" si="36"/>
        <v/>
      </c>
      <c r="AI735" s="1444"/>
      <c r="AJ735" s="1445"/>
      <c r="AK735" s="1352" t="s">
        <v>592</v>
      </c>
      <c r="AL735" s="1353"/>
      <c r="AM735" s="1353"/>
      <c r="AN735" s="1353"/>
      <c r="AO735" s="1354"/>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47">
        <f t="shared" si="37"/>
        <v>0</v>
      </c>
      <c r="CH735" s="1448"/>
      <c r="CI735" s="1421">
        <f t="shared" si="38"/>
        <v>0</v>
      </c>
      <c r="CJ735" s="1422"/>
      <c r="CK735" s="1447">
        <f t="shared" si="16"/>
        <v>0</v>
      </c>
      <c r="CL735" s="1448"/>
      <c r="CM735" s="1421">
        <f t="shared" si="17"/>
        <v>0</v>
      </c>
      <c r="CN735" s="1422"/>
      <c r="CO735" s="3"/>
      <c r="CP735" s="1449">
        <f t="shared" si="18"/>
        <v>0</v>
      </c>
      <c r="CQ735" s="1450"/>
      <c r="CR735" s="1450"/>
      <c r="CS735" s="1450"/>
      <c r="CT735" s="1451"/>
      <c r="CU735" s="1446">
        <f t="shared" si="19"/>
        <v>0</v>
      </c>
      <c r="CV735" s="1446"/>
      <c r="CW735" s="1446"/>
      <c r="CX735" s="1446"/>
      <c r="CY735" s="1446"/>
      <c r="CZ735" s="1446">
        <f t="shared" si="20"/>
        <v>0</v>
      </c>
      <c r="DA735" s="1446"/>
      <c r="DB735" s="1446"/>
      <c r="DC735" s="1446"/>
      <c r="DD735" s="1446"/>
      <c r="DE735" s="1446">
        <f t="shared" si="21"/>
        <v>0</v>
      </c>
      <c r="DF735" s="1446"/>
      <c r="DG735" s="1446"/>
      <c r="DH735" s="1446"/>
      <c r="DI735" s="1446"/>
      <c r="DJ735" s="1446">
        <f t="shared" si="22"/>
        <v>0</v>
      </c>
      <c r="DK735" s="1446"/>
      <c r="DL735" s="1446"/>
      <c r="DM735" s="1446"/>
      <c r="DN735" s="1446"/>
      <c r="DO735" s="1446">
        <f t="shared" si="23"/>
        <v>0</v>
      </c>
      <c r="DP735" s="1446"/>
      <c r="DQ735" s="1446"/>
      <c r="DR735" s="1446"/>
      <c r="DS735" s="1446"/>
      <c r="DT735" s="6"/>
      <c r="DU735" s="1420">
        <f t="shared" si="24"/>
        <v>0</v>
      </c>
      <c r="DV735" s="1420"/>
      <c r="DW735" s="1420"/>
      <c r="DX735" s="1420"/>
      <c r="DY735" s="1420"/>
      <c r="DZ735" s="1420">
        <f t="shared" si="25"/>
        <v>0</v>
      </c>
      <c r="EA735" s="1420"/>
      <c r="EB735" s="1420"/>
      <c r="EC735" s="1420"/>
      <c r="ED735" s="1420"/>
      <c r="EE735" s="1420">
        <f t="shared" si="26"/>
        <v>0</v>
      </c>
      <c r="EF735" s="1420"/>
      <c r="EG735" s="1420"/>
      <c r="EH735" s="1420"/>
      <c r="EI735" s="1420"/>
      <c r="EJ735" s="1420">
        <f t="shared" si="27"/>
        <v>0</v>
      </c>
      <c r="EK735" s="1420"/>
      <c r="EL735" s="1420"/>
      <c r="EM735" s="1420"/>
      <c r="EN735" s="1420"/>
      <c r="EO735" s="1420">
        <f t="shared" si="28"/>
        <v>0</v>
      </c>
      <c r="EP735" s="1420"/>
      <c r="EQ735" s="1420"/>
      <c r="ER735" s="1420"/>
      <c r="ES735" s="1420"/>
      <c r="ET735" s="1420">
        <f t="shared" si="29"/>
        <v>0</v>
      </c>
      <c r="EU735" s="1420"/>
      <c r="EV735" s="1420"/>
      <c r="EW735" s="1420"/>
      <c r="EX735" s="1420"/>
      <c r="EZ735" s="1447" t="str">
        <f t="shared" si="30"/>
        <v/>
      </c>
      <c r="FA735" s="1469"/>
      <c r="FB735" s="1469"/>
      <c r="FC735" s="1469"/>
      <c r="FD735" s="1448"/>
      <c r="FE735" s="1447" t="str">
        <f t="shared" si="31"/>
        <v/>
      </c>
      <c r="FF735" s="1469"/>
      <c r="FG735" s="1469"/>
      <c r="FH735" s="1469"/>
      <c r="FI735" s="1448"/>
      <c r="FJ735" s="1447" t="str">
        <f t="shared" si="32"/>
        <v/>
      </c>
      <c r="FK735" s="1469"/>
      <c r="FL735" s="1469"/>
      <c r="FM735" s="1469"/>
      <c r="FN735" s="1448"/>
      <c r="FO735" s="1447" t="str">
        <f t="shared" si="33"/>
        <v/>
      </c>
      <c r="FP735" s="1469"/>
      <c r="FQ735" s="1469"/>
      <c r="FR735" s="1469"/>
      <c r="FS735" s="1448"/>
      <c r="FT735" s="1447" t="str">
        <f t="shared" si="34"/>
        <v/>
      </c>
      <c r="FU735" s="1469"/>
      <c r="FV735" s="1469"/>
      <c r="FW735" s="1469"/>
      <c r="FX735" s="1448"/>
      <c r="FY735" s="1447" t="str">
        <f t="shared" si="35"/>
        <v/>
      </c>
      <c r="FZ735" s="1469"/>
      <c r="GA735" s="1469"/>
      <c r="GB735" s="1469"/>
      <c r="GC735" s="1448"/>
    </row>
    <row r="736" spans="1:185" ht="12.95" customHeight="1">
      <c r="B736" s="1352"/>
      <c r="C736" s="1353"/>
      <c r="D736" s="1353"/>
      <c r="E736" s="1353"/>
      <c r="F736" s="1354"/>
      <c r="G736" s="1370"/>
      <c r="H736" s="1371"/>
      <c r="I736" s="1371"/>
      <c r="J736" s="1372"/>
      <c r="K736" s="1348"/>
      <c r="L736" s="1349"/>
      <c r="M736" s="1349"/>
      <c r="N736" s="1350"/>
      <c r="O736" s="1339"/>
      <c r="P736" s="1340"/>
      <c r="Q736" s="1340"/>
      <c r="R736" s="1340"/>
      <c r="S736" s="1341"/>
      <c r="T736" s="1339"/>
      <c r="U736" s="1340"/>
      <c r="V736" s="1340"/>
      <c r="W736" s="1341"/>
      <c r="X736" s="1342">
        <f t="shared" si="8"/>
        <v>0</v>
      </c>
      <c r="Y736" s="1343"/>
      <c r="Z736" s="1343"/>
      <c r="AA736" s="1343"/>
      <c r="AB736" s="1344"/>
      <c r="AC736" s="1345"/>
      <c r="AD736" s="1346"/>
      <c r="AE736" s="1346"/>
      <c r="AF736" s="1346"/>
      <c r="AG736" s="1347"/>
      <c r="AH736" s="1443" t="str">
        <f t="shared" si="36"/>
        <v/>
      </c>
      <c r="AI736" s="1444"/>
      <c r="AJ736" s="1445"/>
      <c r="AK736" s="1352" t="s">
        <v>592</v>
      </c>
      <c r="AL736" s="1353"/>
      <c r="AM736" s="1353"/>
      <c r="AN736" s="1353"/>
      <c r="AO736" s="1354"/>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47">
        <f t="shared" si="37"/>
        <v>0</v>
      </c>
      <c r="CH736" s="1448"/>
      <c r="CI736" s="1421">
        <f t="shared" si="38"/>
        <v>0</v>
      </c>
      <c r="CJ736" s="1422"/>
      <c r="CK736" s="1447">
        <f t="shared" si="16"/>
        <v>0</v>
      </c>
      <c r="CL736" s="1448"/>
      <c r="CM736" s="1421">
        <f t="shared" si="17"/>
        <v>0</v>
      </c>
      <c r="CN736" s="1422"/>
      <c r="CO736" s="3"/>
      <c r="CP736" s="1449">
        <f t="shared" si="18"/>
        <v>0</v>
      </c>
      <c r="CQ736" s="1450"/>
      <c r="CR736" s="1450"/>
      <c r="CS736" s="1450"/>
      <c r="CT736" s="1451"/>
      <c r="CU736" s="1446">
        <f t="shared" si="19"/>
        <v>0</v>
      </c>
      <c r="CV736" s="1446"/>
      <c r="CW736" s="1446"/>
      <c r="CX736" s="1446"/>
      <c r="CY736" s="1446"/>
      <c r="CZ736" s="1446">
        <f t="shared" si="20"/>
        <v>0</v>
      </c>
      <c r="DA736" s="1446"/>
      <c r="DB736" s="1446"/>
      <c r="DC736" s="1446"/>
      <c r="DD736" s="1446"/>
      <c r="DE736" s="1446">
        <f t="shared" si="21"/>
        <v>0</v>
      </c>
      <c r="DF736" s="1446"/>
      <c r="DG736" s="1446"/>
      <c r="DH736" s="1446"/>
      <c r="DI736" s="1446"/>
      <c r="DJ736" s="1446">
        <f t="shared" si="22"/>
        <v>0</v>
      </c>
      <c r="DK736" s="1446"/>
      <c r="DL736" s="1446"/>
      <c r="DM736" s="1446"/>
      <c r="DN736" s="1446"/>
      <c r="DO736" s="1446">
        <f t="shared" si="23"/>
        <v>0</v>
      </c>
      <c r="DP736" s="1446"/>
      <c r="DQ736" s="1446"/>
      <c r="DR736" s="1446"/>
      <c r="DS736" s="1446"/>
      <c r="DT736" s="6"/>
      <c r="DU736" s="1420">
        <f t="shared" si="24"/>
        <v>0</v>
      </c>
      <c r="DV736" s="1420"/>
      <c r="DW736" s="1420"/>
      <c r="DX736" s="1420"/>
      <c r="DY736" s="1420"/>
      <c r="DZ736" s="1420">
        <f t="shared" si="25"/>
        <v>0</v>
      </c>
      <c r="EA736" s="1420"/>
      <c r="EB736" s="1420"/>
      <c r="EC736" s="1420"/>
      <c r="ED736" s="1420"/>
      <c r="EE736" s="1420">
        <f t="shared" si="26"/>
        <v>0</v>
      </c>
      <c r="EF736" s="1420"/>
      <c r="EG736" s="1420"/>
      <c r="EH736" s="1420"/>
      <c r="EI736" s="1420"/>
      <c r="EJ736" s="1420">
        <f t="shared" si="27"/>
        <v>0</v>
      </c>
      <c r="EK736" s="1420"/>
      <c r="EL736" s="1420"/>
      <c r="EM736" s="1420"/>
      <c r="EN736" s="1420"/>
      <c r="EO736" s="1420">
        <f t="shared" si="28"/>
        <v>0</v>
      </c>
      <c r="EP736" s="1420"/>
      <c r="EQ736" s="1420"/>
      <c r="ER736" s="1420"/>
      <c r="ES736" s="1420"/>
      <c r="ET736" s="1420">
        <f t="shared" si="29"/>
        <v>0</v>
      </c>
      <c r="EU736" s="1420"/>
      <c r="EV736" s="1420"/>
      <c r="EW736" s="1420"/>
      <c r="EX736" s="1420"/>
      <c r="EZ736" s="1447" t="str">
        <f t="shared" si="30"/>
        <v/>
      </c>
      <c r="FA736" s="1469"/>
      <c r="FB736" s="1469"/>
      <c r="FC736" s="1469"/>
      <c r="FD736" s="1448"/>
      <c r="FE736" s="1447" t="str">
        <f t="shared" si="31"/>
        <v/>
      </c>
      <c r="FF736" s="1469"/>
      <c r="FG736" s="1469"/>
      <c r="FH736" s="1469"/>
      <c r="FI736" s="1448"/>
      <c r="FJ736" s="1447" t="str">
        <f t="shared" si="32"/>
        <v/>
      </c>
      <c r="FK736" s="1469"/>
      <c r="FL736" s="1469"/>
      <c r="FM736" s="1469"/>
      <c r="FN736" s="1448"/>
      <c r="FO736" s="1447" t="str">
        <f t="shared" si="33"/>
        <v/>
      </c>
      <c r="FP736" s="1469"/>
      <c r="FQ736" s="1469"/>
      <c r="FR736" s="1469"/>
      <c r="FS736" s="1448"/>
      <c r="FT736" s="1447" t="str">
        <f t="shared" si="34"/>
        <v/>
      </c>
      <c r="FU736" s="1469"/>
      <c r="FV736" s="1469"/>
      <c r="FW736" s="1469"/>
      <c r="FX736" s="1448"/>
      <c r="FY736" s="1447" t="str">
        <f t="shared" si="35"/>
        <v/>
      </c>
      <c r="FZ736" s="1469"/>
      <c r="GA736" s="1469"/>
      <c r="GB736" s="1469"/>
      <c r="GC736" s="1448"/>
    </row>
    <row r="737" spans="1:185" ht="12.95" customHeight="1">
      <c r="B737" s="1352"/>
      <c r="C737" s="1353"/>
      <c r="D737" s="1353"/>
      <c r="E737" s="1353"/>
      <c r="F737" s="1354"/>
      <c r="G737" s="1370"/>
      <c r="H737" s="1371"/>
      <c r="I737" s="1371"/>
      <c r="J737" s="1372"/>
      <c r="K737" s="1348"/>
      <c r="L737" s="1349"/>
      <c r="M737" s="1349"/>
      <c r="N737" s="1350"/>
      <c r="O737" s="1339"/>
      <c r="P737" s="1340"/>
      <c r="Q737" s="1340"/>
      <c r="R737" s="1340"/>
      <c r="S737" s="1341"/>
      <c r="T737" s="1339"/>
      <c r="U737" s="1340"/>
      <c r="V737" s="1340"/>
      <c r="W737" s="1341"/>
      <c r="X737" s="1342">
        <f t="shared" si="8"/>
        <v>0</v>
      </c>
      <c r="Y737" s="1343"/>
      <c r="Z737" s="1343"/>
      <c r="AA737" s="1343"/>
      <c r="AB737" s="1344"/>
      <c r="AC737" s="1345"/>
      <c r="AD737" s="1346"/>
      <c r="AE737" s="1346"/>
      <c r="AF737" s="1346"/>
      <c r="AG737" s="1347"/>
      <c r="AH737" s="1443" t="str">
        <f t="shared" si="36"/>
        <v/>
      </c>
      <c r="AI737" s="1444"/>
      <c r="AJ737" s="1445"/>
      <c r="AK737" s="1352" t="s">
        <v>592</v>
      </c>
      <c r="AL737" s="1353"/>
      <c r="AM737" s="1353"/>
      <c r="AN737" s="1353"/>
      <c r="AO737" s="1354"/>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47">
        <f t="shared" si="37"/>
        <v>0</v>
      </c>
      <c r="CH737" s="1448"/>
      <c r="CI737" s="1421">
        <f t="shared" si="38"/>
        <v>0</v>
      </c>
      <c r="CJ737" s="1422"/>
      <c r="CK737" s="1447">
        <f t="shared" si="16"/>
        <v>0</v>
      </c>
      <c r="CL737" s="1448"/>
      <c r="CM737" s="1421">
        <f t="shared" si="17"/>
        <v>0</v>
      </c>
      <c r="CN737" s="1422"/>
      <c r="CO737" s="3"/>
      <c r="CP737" s="1449">
        <f t="shared" si="18"/>
        <v>0</v>
      </c>
      <c r="CQ737" s="1450"/>
      <c r="CR737" s="1450"/>
      <c r="CS737" s="1450"/>
      <c r="CT737" s="1451"/>
      <c r="CU737" s="1446">
        <f t="shared" si="19"/>
        <v>0</v>
      </c>
      <c r="CV737" s="1446"/>
      <c r="CW737" s="1446"/>
      <c r="CX737" s="1446"/>
      <c r="CY737" s="1446"/>
      <c r="CZ737" s="1446">
        <f t="shared" si="20"/>
        <v>0</v>
      </c>
      <c r="DA737" s="1446"/>
      <c r="DB737" s="1446"/>
      <c r="DC737" s="1446"/>
      <c r="DD737" s="1446"/>
      <c r="DE737" s="1446">
        <f t="shared" si="21"/>
        <v>0</v>
      </c>
      <c r="DF737" s="1446"/>
      <c r="DG737" s="1446"/>
      <c r="DH737" s="1446"/>
      <c r="DI737" s="1446"/>
      <c r="DJ737" s="1446">
        <f t="shared" si="22"/>
        <v>0</v>
      </c>
      <c r="DK737" s="1446"/>
      <c r="DL737" s="1446"/>
      <c r="DM737" s="1446"/>
      <c r="DN737" s="1446"/>
      <c r="DO737" s="1446">
        <f t="shared" si="23"/>
        <v>0</v>
      </c>
      <c r="DP737" s="1446"/>
      <c r="DQ737" s="1446"/>
      <c r="DR737" s="1446"/>
      <c r="DS737" s="1446"/>
      <c r="DT737" s="6"/>
      <c r="DU737" s="1420">
        <f t="shared" si="24"/>
        <v>0</v>
      </c>
      <c r="DV737" s="1420"/>
      <c r="DW737" s="1420"/>
      <c r="DX737" s="1420"/>
      <c r="DY737" s="1420"/>
      <c r="DZ737" s="1420">
        <f t="shared" si="25"/>
        <v>0</v>
      </c>
      <c r="EA737" s="1420"/>
      <c r="EB737" s="1420"/>
      <c r="EC737" s="1420"/>
      <c r="ED737" s="1420"/>
      <c r="EE737" s="1420">
        <f t="shared" si="26"/>
        <v>0</v>
      </c>
      <c r="EF737" s="1420"/>
      <c r="EG737" s="1420"/>
      <c r="EH737" s="1420"/>
      <c r="EI737" s="1420"/>
      <c r="EJ737" s="1420">
        <f t="shared" si="27"/>
        <v>0</v>
      </c>
      <c r="EK737" s="1420"/>
      <c r="EL737" s="1420"/>
      <c r="EM737" s="1420"/>
      <c r="EN737" s="1420"/>
      <c r="EO737" s="1420">
        <f t="shared" si="28"/>
        <v>0</v>
      </c>
      <c r="EP737" s="1420"/>
      <c r="EQ737" s="1420"/>
      <c r="ER737" s="1420"/>
      <c r="ES737" s="1420"/>
      <c r="ET737" s="1420">
        <f t="shared" si="29"/>
        <v>0</v>
      </c>
      <c r="EU737" s="1420"/>
      <c r="EV737" s="1420"/>
      <c r="EW737" s="1420"/>
      <c r="EX737" s="1420"/>
      <c r="EZ737" s="1447" t="str">
        <f t="shared" si="30"/>
        <v/>
      </c>
      <c r="FA737" s="1469"/>
      <c r="FB737" s="1469"/>
      <c r="FC737" s="1469"/>
      <c r="FD737" s="1448"/>
      <c r="FE737" s="1447" t="str">
        <f t="shared" si="31"/>
        <v/>
      </c>
      <c r="FF737" s="1469"/>
      <c r="FG737" s="1469"/>
      <c r="FH737" s="1469"/>
      <c r="FI737" s="1448"/>
      <c r="FJ737" s="1447" t="str">
        <f t="shared" si="32"/>
        <v/>
      </c>
      <c r="FK737" s="1469"/>
      <c r="FL737" s="1469"/>
      <c r="FM737" s="1469"/>
      <c r="FN737" s="1448"/>
      <c r="FO737" s="1447" t="str">
        <f t="shared" si="33"/>
        <v/>
      </c>
      <c r="FP737" s="1469"/>
      <c r="FQ737" s="1469"/>
      <c r="FR737" s="1469"/>
      <c r="FS737" s="1448"/>
      <c r="FT737" s="1447" t="str">
        <f t="shared" si="34"/>
        <v/>
      </c>
      <c r="FU737" s="1469"/>
      <c r="FV737" s="1469"/>
      <c r="FW737" s="1469"/>
      <c r="FX737" s="1448"/>
      <c r="FY737" s="1447" t="str">
        <f t="shared" si="35"/>
        <v/>
      </c>
      <c r="FZ737" s="1469"/>
      <c r="GA737" s="1469"/>
      <c r="GB737" s="1469"/>
      <c r="GC737" s="1448"/>
    </row>
    <row r="738" spans="1:185" ht="12.95" customHeight="1">
      <c r="B738" s="1352"/>
      <c r="C738" s="1353"/>
      <c r="D738" s="1353"/>
      <c r="E738" s="1353"/>
      <c r="F738" s="1354"/>
      <c r="G738" s="1370"/>
      <c r="H738" s="1371"/>
      <c r="I738" s="1371"/>
      <c r="J738" s="1372"/>
      <c r="K738" s="1348"/>
      <c r="L738" s="1349"/>
      <c r="M738" s="1349"/>
      <c r="N738" s="1350"/>
      <c r="O738" s="1339"/>
      <c r="P738" s="1340"/>
      <c r="Q738" s="1340"/>
      <c r="R738" s="1340"/>
      <c r="S738" s="1341"/>
      <c r="T738" s="1339"/>
      <c r="U738" s="1340"/>
      <c r="V738" s="1340"/>
      <c r="W738" s="1341"/>
      <c r="X738" s="1342">
        <f t="shared" si="8"/>
        <v>0</v>
      </c>
      <c r="Y738" s="1343"/>
      <c r="Z738" s="1343"/>
      <c r="AA738" s="1343"/>
      <c r="AB738" s="1344"/>
      <c r="AC738" s="1345"/>
      <c r="AD738" s="1346"/>
      <c r="AE738" s="1346"/>
      <c r="AF738" s="1346"/>
      <c r="AG738" s="1347"/>
      <c r="AH738" s="1443" t="str">
        <f t="shared" si="36"/>
        <v/>
      </c>
      <c r="AI738" s="1444"/>
      <c r="AJ738" s="1445"/>
      <c r="AK738" s="1352" t="s">
        <v>592</v>
      </c>
      <c r="AL738" s="1353"/>
      <c r="AM738" s="1353"/>
      <c r="AN738" s="1353"/>
      <c r="AO738" s="1354"/>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47">
        <f t="shared" si="37"/>
        <v>0</v>
      </c>
      <c r="CH738" s="1448"/>
      <c r="CI738" s="1421">
        <f t="shared" si="38"/>
        <v>0</v>
      </c>
      <c r="CJ738" s="1422"/>
      <c r="CK738" s="1447">
        <f t="shared" si="16"/>
        <v>0</v>
      </c>
      <c r="CL738" s="1448"/>
      <c r="CM738" s="1421">
        <f t="shared" si="17"/>
        <v>0</v>
      </c>
      <c r="CN738" s="1422"/>
      <c r="CO738" s="3"/>
      <c r="CP738" s="1449">
        <f t="shared" si="18"/>
        <v>0</v>
      </c>
      <c r="CQ738" s="1450"/>
      <c r="CR738" s="1450"/>
      <c r="CS738" s="1450"/>
      <c r="CT738" s="1451"/>
      <c r="CU738" s="1446">
        <f t="shared" si="19"/>
        <v>0</v>
      </c>
      <c r="CV738" s="1446"/>
      <c r="CW738" s="1446"/>
      <c r="CX738" s="1446"/>
      <c r="CY738" s="1446"/>
      <c r="CZ738" s="1446">
        <f t="shared" si="20"/>
        <v>0</v>
      </c>
      <c r="DA738" s="1446"/>
      <c r="DB738" s="1446"/>
      <c r="DC738" s="1446"/>
      <c r="DD738" s="1446"/>
      <c r="DE738" s="1446">
        <f t="shared" si="21"/>
        <v>0</v>
      </c>
      <c r="DF738" s="1446"/>
      <c r="DG738" s="1446"/>
      <c r="DH738" s="1446"/>
      <c r="DI738" s="1446"/>
      <c r="DJ738" s="1446">
        <f t="shared" si="22"/>
        <v>0</v>
      </c>
      <c r="DK738" s="1446"/>
      <c r="DL738" s="1446"/>
      <c r="DM738" s="1446"/>
      <c r="DN738" s="1446"/>
      <c r="DO738" s="1446">
        <f t="shared" si="23"/>
        <v>0</v>
      </c>
      <c r="DP738" s="1446"/>
      <c r="DQ738" s="1446"/>
      <c r="DR738" s="1446"/>
      <c r="DS738" s="1446"/>
      <c r="DT738" s="6"/>
      <c r="DU738" s="1420">
        <f t="shared" si="24"/>
        <v>0</v>
      </c>
      <c r="DV738" s="1420"/>
      <c r="DW738" s="1420"/>
      <c r="DX738" s="1420"/>
      <c r="DY738" s="1420"/>
      <c r="DZ738" s="1420">
        <f t="shared" si="25"/>
        <v>0</v>
      </c>
      <c r="EA738" s="1420"/>
      <c r="EB738" s="1420"/>
      <c r="EC738" s="1420"/>
      <c r="ED738" s="1420"/>
      <c r="EE738" s="1420">
        <f t="shared" si="26"/>
        <v>0</v>
      </c>
      <c r="EF738" s="1420"/>
      <c r="EG738" s="1420"/>
      <c r="EH738" s="1420"/>
      <c r="EI738" s="1420"/>
      <c r="EJ738" s="1420">
        <f t="shared" si="27"/>
        <v>0</v>
      </c>
      <c r="EK738" s="1420"/>
      <c r="EL738" s="1420"/>
      <c r="EM738" s="1420"/>
      <c r="EN738" s="1420"/>
      <c r="EO738" s="1420">
        <f t="shared" si="28"/>
        <v>0</v>
      </c>
      <c r="EP738" s="1420"/>
      <c r="EQ738" s="1420"/>
      <c r="ER738" s="1420"/>
      <c r="ES738" s="1420"/>
      <c r="ET738" s="1420">
        <f t="shared" si="29"/>
        <v>0</v>
      </c>
      <c r="EU738" s="1420"/>
      <c r="EV738" s="1420"/>
      <c r="EW738" s="1420"/>
      <c r="EX738" s="1420"/>
      <c r="EZ738" s="1447" t="str">
        <f t="shared" si="30"/>
        <v/>
      </c>
      <c r="FA738" s="1469"/>
      <c r="FB738" s="1469"/>
      <c r="FC738" s="1469"/>
      <c r="FD738" s="1448"/>
      <c r="FE738" s="1447" t="str">
        <f t="shared" si="31"/>
        <v/>
      </c>
      <c r="FF738" s="1469"/>
      <c r="FG738" s="1469"/>
      <c r="FH738" s="1469"/>
      <c r="FI738" s="1448"/>
      <c r="FJ738" s="1447" t="str">
        <f t="shared" si="32"/>
        <v/>
      </c>
      <c r="FK738" s="1469"/>
      <c r="FL738" s="1469"/>
      <c r="FM738" s="1469"/>
      <c r="FN738" s="1448"/>
      <c r="FO738" s="1447" t="str">
        <f t="shared" si="33"/>
        <v/>
      </c>
      <c r="FP738" s="1469"/>
      <c r="FQ738" s="1469"/>
      <c r="FR738" s="1469"/>
      <c r="FS738" s="1448"/>
      <c r="FT738" s="1447" t="str">
        <f t="shared" si="34"/>
        <v/>
      </c>
      <c r="FU738" s="1469"/>
      <c r="FV738" s="1469"/>
      <c r="FW738" s="1469"/>
      <c r="FX738" s="1448"/>
      <c r="FY738" s="1447" t="str">
        <f t="shared" si="35"/>
        <v/>
      </c>
      <c r="FZ738" s="1469"/>
      <c r="GA738" s="1469"/>
      <c r="GB738" s="1469"/>
      <c r="GC738" s="1448"/>
    </row>
    <row r="739" spans="1:185" ht="12.95" customHeight="1">
      <c r="B739" s="1352"/>
      <c r="C739" s="1353"/>
      <c r="D739" s="1353"/>
      <c r="E739" s="1353"/>
      <c r="F739" s="1354"/>
      <c r="G739" s="1370"/>
      <c r="H739" s="1371"/>
      <c r="I739" s="1371"/>
      <c r="J739" s="1372"/>
      <c r="K739" s="1348"/>
      <c r="L739" s="1349"/>
      <c r="M739" s="1349"/>
      <c r="N739" s="1350"/>
      <c r="O739" s="1339"/>
      <c r="P739" s="1340"/>
      <c r="Q739" s="1340"/>
      <c r="R739" s="1340"/>
      <c r="S739" s="1341"/>
      <c r="T739" s="1339"/>
      <c r="U739" s="1340"/>
      <c r="V739" s="1340"/>
      <c r="W739" s="1341"/>
      <c r="X739" s="1342">
        <f t="shared" si="8"/>
        <v>0</v>
      </c>
      <c r="Y739" s="1343"/>
      <c r="Z739" s="1343"/>
      <c r="AA739" s="1343"/>
      <c r="AB739" s="1344"/>
      <c r="AC739" s="1345"/>
      <c r="AD739" s="1346"/>
      <c r="AE739" s="1346"/>
      <c r="AF739" s="1346"/>
      <c r="AG739" s="1347"/>
      <c r="AH739" s="1443" t="str">
        <f t="shared" si="36"/>
        <v/>
      </c>
      <c r="AI739" s="1444"/>
      <c r="AJ739" s="1445"/>
      <c r="AK739" s="1352" t="s">
        <v>592</v>
      </c>
      <c r="AL739" s="1353"/>
      <c r="AM739" s="1353"/>
      <c r="AN739" s="1353"/>
      <c r="AO739" s="1354"/>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47">
        <f t="shared" si="37"/>
        <v>0</v>
      </c>
      <c r="CH739" s="1448"/>
      <c r="CI739" s="1421">
        <f t="shared" si="38"/>
        <v>0</v>
      </c>
      <c r="CJ739" s="1422"/>
      <c r="CK739" s="1447">
        <f t="shared" si="16"/>
        <v>0</v>
      </c>
      <c r="CL739" s="1448"/>
      <c r="CM739" s="1421">
        <f t="shared" si="17"/>
        <v>0</v>
      </c>
      <c r="CN739" s="1422"/>
      <c r="CO739" s="3"/>
      <c r="CP739" s="1449">
        <f t="shared" si="18"/>
        <v>0</v>
      </c>
      <c r="CQ739" s="1450"/>
      <c r="CR739" s="1450"/>
      <c r="CS739" s="1450"/>
      <c r="CT739" s="1451"/>
      <c r="CU739" s="1446">
        <f t="shared" si="19"/>
        <v>0</v>
      </c>
      <c r="CV739" s="1446"/>
      <c r="CW739" s="1446"/>
      <c r="CX739" s="1446"/>
      <c r="CY739" s="1446"/>
      <c r="CZ739" s="1446">
        <f t="shared" si="20"/>
        <v>0</v>
      </c>
      <c r="DA739" s="1446"/>
      <c r="DB739" s="1446"/>
      <c r="DC739" s="1446"/>
      <c r="DD739" s="1446"/>
      <c r="DE739" s="1446">
        <f t="shared" si="21"/>
        <v>0</v>
      </c>
      <c r="DF739" s="1446"/>
      <c r="DG739" s="1446"/>
      <c r="DH739" s="1446"/>
      <c r="DI739" s="1446"/>
      <c r="DJ739" s="1446">
        <f t="shared" si="22"/>
        <v>0</v>
      </c>
      <c r="DK739" s="1446"/>
      <c r="DL739" s="1446"/>
      <c r="DM739" s="1446"/>
      <c r="DN739" s="1446"/>
      <c r="DO739" s="1446">
        <f t="shared" si="23"/>
        <v>0</v>
      </c>
      <c r="DP739" s="1446"/>
      <c r="DQ739" s="1446"/>
      <c r="DR739" s="1446"/>
      <c r="DS739" s="1446"/>
      <c r="DT739" s="6"/>
      <c r="DU739" s="1420">
        <f t="shared" si="24"/>
        <v>0</v>
      </c>
      <c r="DV739" s="1420"/>
      <c r="DW739" s="1420"/>
      <c r="DX739" s="1420"/>
      <c r="DY739" s="1420"/>
      <c r="DZ739" s="1420">
        <f t="shared" si="25"/>
        <v>0</v>
      </c>
      <c r="EA739" s="1420"/>
      <c r="EB739" s="1420"/>
      <c r="EC739" s="1420"/>
      <c r="ED739" s="1420"/>
      <c r="EE739" s="1420">
        <f t="shared" si="26"/>
        <v>0</v>
      </c>
      <c r="EF739" s="1420"/>
      <c r="EG739" s="1420"/>
      <c r="EH739" s="1420"/>
      <c r="EI739" s="1420"/>
      <c r="EJ739" s="1420">
        <f t="shared" si="27"/>
        <v>0</v>
      </c>
      <c r="EK739" s="1420"/>
      <c r="EL739" s="1420"/>
      <c r="EM739" s="1420"/>
      <c r="EN739" s="1420"/>
      <c r="EO739" s="1420">
        <f t="shared" si="28"/>
        <v>0</v>
      </c>
      <c r="EP739" s="1420"/>
      <c r="EQ739" s="1420"/>
      <c r="ER739" s="1420"/>
      <c r="ES739" s="1420"/>
      <c r="ET739" s="1420">
        <f t="shared" si="29"/>
        <v>0</v>
      </c>
      <c r="EU739" s="1420"/>
      <c r="EV739" s="1420"/>
      <c r="EW739" s="1420"/>
      <c r="EX739" s="1420"/>
      <c r="EZ739" s="1447" t="str">
        <f t="shared" si="30"/>
        <v/>
      </c>
      <c r="FA739" s="1469"/>
      <c r="FB739" s="1469"/>
      <c r="FC739" s="1469"/>
      <c r="FD739" s="1448"/>
      <c r="FE739" s="1447" t="str">
        <f t="shared" si="31"/>
        <v/>
      </c>
      <c r="FF739" s="1469"/>
      <c r="FG739" s="1469"/>
      <c r="FH739" s="1469"/>
      <c r="FI739" s="1448"/>
      <c r="FJ739" s="1447" t="str">
        <f t="shared" si="32"/>
        <v/>
      </c>
      <c r="FK739" s="1469"/>
      <c r="FL739" s="1469"/>
      <c r="FM739" s="1469"/>
      <c r="FN739" s="1448"/>
      <c r="FO739" s="1447" t="str">
        <f t="shared" si="33"/>
        <v/>
      </c>
      <c r="FP739" s="1469"/>
      <c r="FQ739" s="1469"/>
      <c r="FR739" s="1469"/>
      <c r="FS739" s="1448"/>
      <c r="FT739" s="1447" t="str">
        <f t="shared" si="34"/>
        <v/>
      </c>
      <c r="FU739" s="1469"/>
      <c r="FV739" s="1469"/>
      <c r="FW739" s="1469"/>
      <c r="FX739" s="1448"/>
      <c r="FY739" s="1447" t="str">
        <f t="shared" si="35"/>
        <v/>
      </c>
      <c r="FZ739" s="1469"/>
      <c r="GA739" s="1469"/>
      <c r="GB739" s="1469"/>
      <c r="GC739" s="1448"/>
    </row>
    <row r="740" spans="1:185" ht="12.95" customHeight="1">
      <c r="B740" s="1352"/>
      <c r="C740" s="1353"/>
      <c r="D740" s="1353"/>
      <c r="E740" s="1353"/>
      <c r="F740" s="1354"/>
      <c r="G740" s="1370"/>
      <c r="H740" s="1371"/>
      <c r="I740" s="1371"/>
      <c r="J740" s="1372"/>
      <c r="K740" s="1348"/>
      <c r="L740" s="1349"/>
      <c r="M740" s="1349"/>
      <c r="N740" s="1350"/>
      <c r="O740" s="1339"/>
      <c r="P740" s="1340"/>
      <c r="Q740" s="1340"/>
      <c r="R740" s="1340"/>
      <c r="S740" s="1341"/>
      <c r="T740" s="1339"/>
      <c r="U740" s="1340"/>
      <c r="V740" s="1340"/>
      <c r="W740" s="1341"/>
      <c r="X740" s="1342">
        <f t="shared" si="8"/>
        <v>0</v>
      </c>
      <c r="Y740" s="1343"/>
      <c r="Z740" s="1343"/>
      <c r="AA740" s="1343"/>
      <c r="AB740" s="1344"/>
      <c r="AC740" s="1345"/>
      <c r="AD740" s="1346"/>
      <c r="AE740" s="1346"/>
      <c r="AF740" s="1346"/>
      <c r="AG740" s="1347"/>
      <c r="AH740" s="1443" t="str">
        <f t="shared" si="36"/>
        <v/>
      </c>
      <c r="AI740" s="1444"/>
      <c r="AJ740" s="1445"/>
      <c r="AK740" s="1352" t="s">
        <v>592</v>
      </c>
      <c r="AL740" s="1353"/>
      <c r="AM740" s="1353"/>
      <c r="AN740" s="1353"/>
      <c r="AO740" s="1354"/>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47">
        <f t="shared" si="37"/>
        <v>0</v>
      </c>
      <c r="CH740" s="1448"/>
      <c r="CI740" s="1421">
        <f t="shared" si="38"/>
        <v>0</v>
      </c>
      <c r="CJ740" s="1422"/>
      <c r="CK740" s="1447">
        <f t="shared" si="16"/>
        <v>0</v>
      </c>
      <c r="CL740" s="1448"/>
      <c r="CM740" s="1421">
        <f t="shared" si="17"/>
        <v>0</v>
      </c>
      <c r="CN740" s="1422"/>
      <c r="CO740" s="3"/>
      <c r="CP740" s="1449">
        <f t="shared" si="18"/>
        <v>0</v>
      </c>
      <c r="CQ740" s="1450"/>
      <c r="CR740" s="1450"/>
      <c r="CS740" s="1450"/>
      <c r="CT740" s="1451"/>
      <c r="CU740" s="1446">
        <f t="shared" si="19"/>
        <v>0</v>
      </c>
      <c r="CV740" s="1446"/>
      <c r="CW740" s="1446"/>
      <c r="CX740" s="1446"/>
      <c r="CY740" s="1446"/>
      <c r="CZ740" s="1446">
        <f t="shared" si="20"/>
        <v>0</v>
      </c>
      <c r="DA740" s="1446"/>
      <c r="DB740" s="1446"/>
      <c r="DC740" s="1446"/>
      <c r="DD740" s="1446"/>
      <c r="DE740" s="1446">
        <f t="shared" si="21"/>
        <v>0</v>
      </c>
      <c r="DF740" s="1446"/>
      <c r="DG740" s="1446"/>
      <c r="DH740" s="1446"/>
      <c r="DI740" s="1446"/>
      <c r="DJ740" s="1446">
        <f t="shared" si="22"/>
        <v>0</v>
      </c>
      <c r="DK740" s="1446"/>
      <c r="DL740" s="1446"/>
      <c r="DM740" s="1446"/>
      <c r="DN740" s="1446"/>
      <c r="DO740" s="1446">
        <f t="shared" si="23"/>
        <v>0</v>
      </c>
      <c r="DP740" s="1446"/>
      <c r="DQ740" s="1446"/>
      <c r="DR740" s="1446"/>
      <c r="DS740" s="1446"/>
      <c r="DT740" s="6"/>
      <c r="DU740" s="1420">
        <f t="shared" si="24"/>
        <v>0</v>
      </c>
      <c r="DV740" s="1420"/>
      <c r="DW740" s="1420"/>
      <c r="DX740" s="1420"/>
      <c r="DY740" s="1420"/>
      <c r="DZ740" s="1420">
        <f t="shared" si="25"/>
        <v>0</v>
      </c>
      <c r="EA740" s="1420"/>
      <c r="EB740" s="1420"/>
      <c r="EC740" s="1420"/>
      <c r="ED740" s="1420"/>
      <c r="EE740" s="1420">
        <f t="shared" si="26"/>
        <v>0</v>
      </c>
      <c r="EF740" s="1420"/>
      <c r="EG740" s="1420"/>
      <c r="EH740" s="1420"/>
      <c r="EI740" s="1420"/>
      <c r="EJ740" s="1420">
        <f t="shared" si="27"/>
        <v>0</v>
      </c>
      <c r="EK740" s="1420"/>
      <c r="EL740" s="1420"/>
      <c r="EM740" s="1420"/>
      <c r="EN740" s="1420"/>
      <c r="EO740" s="1420">
        <f t="shared" si="28"/>
        <v>0</v>
      </c>
      <c r="EP740" s="1420"/>
      <c r="EQ740" s="1420"/>
      <c r="ER740" s="1420"/>
      <c r="ES740" s="1420"/>
      <c r="ET740" s="1420">
        <f t="shared" si="29"/>
        <v>0</v>
      </c>
      <c r="EU740" s="1420"/>
      <c r="EV740" s="1420"/>
      <c r="EW740" s="1420"/>
      <c r="EX740" s="1420"/>
      <c r="EZ740" s="1447" t="str">
        <f t="shared" si="30"/>
        <v/>
      </c>
      <c r="FA740" s="1469"/>
      <c r="FB740" s="1469"/>
      <c r="FC740" s="1469"/>
      <c r="FD740" s="1448"/>
      <c r="FE740" s="1447" t="str">
        <f t="shared" si="31"/>
        <v/>
      </c>
      <c r="FF740" s="1469"/>
      <c r="FG740" s="1469"/>
      <c r="FH740" s="1469"/>
      <c r="FI740" s="1448"/>
      <c r="FJ740" s="1447" t="str">
        <f t="shared" si="32"/>
        <v/>
      </c>
      <c r="FK740" s="1469"/>
      <c r="FL740" s="1469"/>
      <c r="FM740" s="1469"/>
      <c r="FN740" s="1448"/>
      <c r="FO740" s="1447" t="str">
        <f t="shared" si="33"/>
        <v/>
      </c>
      <c r="FP740" s="1469"/>
      <c r="FQ740" s="1469"/>
      <c r="FR740" s="1469"/>
      <c r="FS740" s="1448"/>
      <c r="FT740" s="1447" t="str">
        <f t="shared" si="34"/>
        <v/>
      </c>
      <c r="FU740" s="1469"/>
      <c r="FV740" s="1469"/>
      <c r="FW740" s="1469"/>
      <c r="FX740" s="1448"/>
      <c r="FY740" s="1447" t="str">
        <f t="shared" si="35"/>
        <v/>
      </c>
      <c r="FZ740" s="1469"/>
      <c r="GA740" s="1469"/>
      <c r="GB740" s="1469"/>
      <c r="GC740" s="1448"/>
    </row>
    <row r="741" spans="1:185" ht="12.95" customHeight="1">
      <c r="B741" s="1352"/>
      <c r="C741" s="1353"/>
      <c r="D741" s="1353"/>
      <c r="E741" s="1353"/>
      <c r="F741" s="1354"/>
      <c r="G741" s="1370"/>
      <c r="H741" s="1371"/>
      <c r="I741" s="1371"/>
      <c r="J741" s="1372"/>
      <c r="K741" s="1348"/>
      <c r="L741" s="1349"/>
      <c r="M741" s="1349"/>
      <c r="N741" s="1350"/>
      <c r="O741" s="1339"/>
      <c r="P741" s="1340"/>
      <c r="Q741" s="1340"/>
      <c r="R741" s="1340"/>
      <c r="S741" s="1341"/>
      <c r="T741" s="1339"/>
      <c r="U741" s="1340"/>
      <c r="V741" s="1340"/>
      <c r="W741" s="1341"/>
      <c r="X741" s="1342">
        <f t="shared" si="8"/>
        <v>0</v>
      </c>
      <c r="Y741" s="1343"/>
      <c r="Z741" s="1343"/>
      <c r="AA741" s="1343"/>
      <c r="AB741" s="1344"/>
      <c r="AC741" s="1345"/>
      <c r="AD741" s="1346"/>
      <c r="AE741" s="1346"/>
      <c r="AF741" s="1346"/>
      <c r="AG741" s="1347"/>
      <c r="AH741" s="1443" t="str">
        <f t="shared" si="36"/>
        <v/>
      </c>
      <c r="AI741" s="1444"/>
      <c r="AJ741" s="1445"/>
      <c r="AK741" s="1352" t="s">
        <v>592</v>
      </c>
      <c r="AL741" s="1353"/>
      <c r="AM741" s="1353"/>
      <c r="AN741" s="1353"/>
      <c r="AO741" s="1354"/>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47">
        <f t="shared" si="37"/>
        <v>0</v>
      </c>
      <c r="CH741" s="1448"/>
      <c r="CI741" s="1421">
        <f t="shared" si="38"/>
        <v>0</v>
      </c>
      <c r="CJ741" s="1422"/>
      <c r="CK741" s="1447">
        <f t="shared" si="16"/>
        <v>0</v>
      </c>
      <c r="CL741" s="1448"/>
      <c r="CM741" s="1421">
        <f t="shared" si="17"/>
        <v>0</v>
      </c>
      <c r="CN741" s="1422"/>
      <c r="CO741" s="3"/>
      <c r="CP741" s="1449">
        <f t="shared" si="18"/>
        <v>0</v>
      </c>
      <c r="CQ741" s="1450"/>
      <c r="CR741" s="1450"/>
      <c r="CS741" s="1450"/>
      <c r="CT741" s="1451"/>
      <c r="CU741" s="1446">
        <f t="shared" si="19"/>
        <v>0</v>
      </c>
      <c r="CV741" s="1446"/>
      <c r="CW741" s="1446"/>
      <c r="CX741" s="1446"/>
      <c r="CY741" s="1446"/>
      <c r="CZ741" s="1446">
        <f t="shared" si="20"/>
        <v>0</v>
      </c>
      <c r="DA741" s="1446"/>
      <c r="DB741" s="1446"/>
      <c r="DC741" s="1446"/>
      <c r="DD741" s="1446"/>
      <c r="DE741" s="1446">
        <f t="shared" si="21"/>
        <v>0</v>
      </c>
      <c r="DF741" s="1446"/>
      <c r="DG741" s="1446"/>
      <c r="DH741" s="1446"/>
      <c r="DI741" s="1446"/>
      <c r="DJ741" s="1446">
        <f t="shared" si="22"/>
        <v>0</v>
      </c>
      <c r="DK741" s="1446"/>
      <c r="DL741" s="1446"/>
      <c r="DM741" s="1446"/>
      <c r="DN741" s="1446"/>
      <c r="DO741" s="1446">
        <f t="shared" si="23"/>
        <v>0</v>
      </c>
      <c r="DP741" s="1446"/>
      <c r="DQ741" s="1446"/>
      <c r="DR741" s="1446"/>
      <c r="DS741" s="1446"/>
      <c r="DT741" s="6"/>
      <c r="DU741" s="1420">
        <f t="shared" si="24"/>
        <v>0</v>
      </c>
      <c r="DV741" s="1420"/>
      <c r="DW741" s="1420"/>
      <c r="DX741" s="1420"/>
      <c r="DY741" s="1420"/>
      <c r="DZ741" s="1420">
        <f t="shared" si="25"/>
        <v>0</v>
      </c>
      <c r="EA741" s="1420"/>
      <c r="EB741" s="1420"/>
      <c r="EC741" s="1420"/>
      <c r="ED741" s="1420"/>
      <c r="EE741" s="1420">
        <f t="shared" si="26"/>
        <v>0</v>
      </c>
      <c r="EF741" s="1420"/>
      <c r="EG741" s="1420"/>
      <c r="EH741" s="1420"/>
      <c r="EI741" s="1420"/>
      <c r="EJ741" s="1420">
        <f t="shared" si="27"/>
        <v>0</v>
      </c>
      <c r="EK741" s="1420"/>
      <c r="EL741" s="1420"/>
      <c r="EM741" s="1420"/>
      <c r="EN741" s="1420"/>
      <c r="EO741" s="1420">
        <f t="shared" si="28"/>
        <v>0</v>
      </c>
      <c r="EP741" s="1420"/>
      <c r="EQ741" s="1420"/>
      <c r="ER741" s="1420"/>
      <c r="ES741" s="1420"/>
      <c r="ET741" s="1420">
        <f t="shared" si="29"/>
        <v>0</v>
      </c>
      <c r="EU741" s="1420"/>
      <c r="EV741" s="1420"/>
      <c r="EW741" s="1420"/>
      <c r="EX741" s="1420"/>
      <c r="EZ741" s="1447" t="str">
        <f t="shared" si="30"/>
        <v/>
      </c>
      <c r="FA741" s="1469"/>
      <c r="FB741" s="1469"/>
      <c r="FC741" s="1469"/>
      <c r="FD741" s="1448"/>
      <c r="FE741" s="1447" t="str">
        <f t="shared" si="31"/>
        <v/>
      </c>
      <c r="FF741" s="1469"/>
      <c r="FG741" s="1469"/>
      <c r="FH741" s="1469"/>
      <c r="FI741" s="1448"/>
      <c r="FJ741" s="1447" t="str">
        <f t="shared" si="32"/>
        <v/>
      </c>
      <c r="FK741" s="1469"/>
      <c r="FL741" s="1469"/>
      <c r="FM741" s="1469"/>
      <c r="FN741" s="1448"/>
      <c r="FO741" s="1447" t="str">
        <f t="shared" si="33"/>
        <v/>
      </c>
      <c r="FP741" s="1469"/>
      <c r="FQ741" s="1469"/>
      <c r="FR741" s="1469"/>
      <c r="FS741" s="1448"/>
      <c r="FT741" s="1447" t="str">
        <f t="shared" si="34"/>
        <v/>
      </c>
      <c r="FU741" s="1469"/>
      <c r="FV741" s="1469"/>
      <c r="FW741" s="1469"/>
      <c r="FX741" s="1448"/>
      <c r="FY741" s="1447" t="str">
        <f t="shared" si="35"/>
        <v/>
      </c>
      <c r="FZ741" s="1469"/>
      <c r="GA741" s="1469"/>
      <c r="GB741" s="1469"/>
      <c r="GC741" s="1448"/>
    </row>
    <row r="742" spans="1:185" ht="12.95" customHeight="1">
      <c r="B742" s="1352"/>
      <c r="C742" s="1353"/>
      <c r="D742" s="1353"/>
      <c r="E742" s="1353"/>
      <c r="F742" s="1354"/>
      <c r="G742" s="1370"/>
      <c r="H742" s="1371"/>
      <c r="I742" s="1371"/>
      <c r="J742" s="1372"/>
      <c r="K742" s="1348"/>
      <c r="L742" s="1349"/>
      <c r="M742" s="1349"/>
      <c r="N742" s="1350"/>
      <c r="O742" s="1339"/>
      <c r="P742" s="1340"/>
      <c r="Q742" s="1340"/>
      <c r="R742" s="1340"/>
      <c r="S742" s="1341"/>
      <c r="T742" s="1339"/>
      <c r="U742" s="1340"/>
      <c r="V742" s="1340"/>
      <c r="W742" s="1341"/>
      <c r="X742" s="1342">
        <f t="shared" ref="X742:X751" si="39">O742+T742</f>
        <v>0</v>
      </c>
      <c r="Y742" s="1343"/>
      <c r="Z742" s="1343"/>
      <c r="AA742" s="1343"/>
      <c r="AB742" s="1344"/>
      <c r="AC742" s="1345"/>
      <c r="AD742" s="1346"/>
      <c r="AE742" s="1346"/>
      <c r="AF742" s="1346"/>
      <c r="AG742" s="1347"/>
      <c r="AH742" s="1443" t="str">
        <f t="shared" si="36"/>
        <v/>
      </c>
      <c r="AI742" s="1444"/>
      <c r="AJ742" s="1445"/>
      <c r="AK742" s="1352" t="s">
        <v>592</v>
      </c>
      <c r="AL742" s="1353"/>
      <c r="AM742" s="1353"/>
      <c r="AN742" s="1353"/>
      <c r="AO742" s="1354"/>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47">
        <f t="shared" si="37"/>
        <v>0</v>
      </c>
      <c r="CH742" s="1448"/>
      <c r="CI742" s="1421">
        <f t="shared" si="38"/>
        <v>0</v>
      </c>
      <c r="CJ742" s="1422"/>
      <c r="CK742" s="1447">
        <f t="shared" si="16"/>
        <v>0</v>
      </c>
      <c r="CL742" s="1448"/>
      <c r="CM742" s="1421">
        <f t="shared" si="17"/>
        <v>0</v>
      </c>
      <c r="CN742" s="1422"/>
      <c r="CO742" s="3"/>
      <c r="CP742" s="1449">
        <f t="shared" si="18"/>
        <v>0</v>
      </c>
      <c r="CQ742" s="1450"/>
      <c r="CR742" s="1450"/>
      <c r="CS742" s="1450"/>
      <c r="CT742" s="1451"/>
      <c r="CU742" s="1446">
        <f t="shared" si="19"/>
        <v>0</v>
      </c>
      <c r="CV742" s="1446"/>
      <c r="CW742" s="1446"/>
      <c r="CX742" s="1446"/>
      <c r="CY742" s="1446"/>
      <c r="CZ742" s="1446">
        <f t="shared" si="20"/>
        <v>0</v>
      </c>
      <c r="DA742" s="1446"/>
      <c r="DB742" s="1446"/>
      <c r="DC742" s="1446"/>
      <c r="DD742" s="1446"/>
      <c r="DE742" s="1446">
        <f t="shared" si="21"/>
        <v>0</v>
      </c>
      <c r="DF742" s="1446"/>
      <c r="DG742" s="1446"/>
      <c r="DH742" s="1446"/>
      <c r="DI742" s="1446"/>
      <c r="DJ742" s="1446">
        <f t="shared" si="22"/>
        <v>0</v>
      </c>
      <c r="DK742" s="1446"/>
      <c r="DL742" s="1446"/>
      <c r="DM742" s="1446"/>
      <c r="DN742" s="1446"/>
      <c r="DO742" s="1446">
        <f t="shared" si="23"/>
        <v>0</v>
      </c>
      <c r="DP742" s="1446"/>
      <c r="DQ742" s="1446"/>
      <c r="DR742" s="1446"/>
      <c r="DS742" s="1446"/>
      <c r="DT742" s="6"/>
      <c r="DU742" s="1420">
        <f t="shared" si="24"/>
        <v>0</v>
      </c>
      <c r="DV742" s="1420"/>
      <c r="DW742" s="1420"/>
      <c r="DX742" s="1420"/>
      <c r="DY742" s="1420"/>
      <c r="DZ742" s="1420">
        <f t="shared" si="25"/>
        <v>0</v>
      </c>
      <c r="EA742" s="1420"/>
      <c r="EB742" s="1420"/>
      <c r="EC742" s="1420"/>
      <c r="ED742" s="1420"/>
      <c r="EE742" s="1420">
        <f t="shared" si="26"/>
        <v>0</v>
      </c>
      <c r="EF742" s="1420"/>
      <c r="EG742" s="1420"/>
      <c r="EH742" s="1420"/>
      <c r="EI742" s="1420"/>
      <c r="EJ742" s="1420">
        <f t="shared" si="27"/>
        <v>0</v>
      </c>
      <c r="EK742" s="1420"/>
      <c r="EL742" s="1420"/>
      <c r="EM742" s="1420"/>
      <c r="EN742" s="1420"/>
      <c r="EO742" s="1420">
        <f t="shared" si="28"/>
        <v>0</v>
      </c>
      <c r="EP742" s="1420"/>
      <c r="EQ742" s="1420"/>
      <c r="ER742" s="1420"/>
      <c r="ES742" s="1420"/>
      <c r="ET742" s="1420">
        <f t="shared" si="29"/>
        <v>0</v>
      </c>
      <c r="EU742" s="1420"/>
      <c r="EV742" s="1420"/>
      <c r="EW742" s="1420"/>
      <c r="EX742" s="1420"/>
      <c r="EZ742" s="1447" t="str">
        <f t="shared" si="30"/>
        <v/>
      </c>
      <c r="FA742" s="1469"/>
      <c r="FB742" s="1469"/>
      <c r="FC742" s="1469"/>
      <c r="FD742" s="1448"/>
      <c r="FE742" s="1447" t="str">
        <f t="shared" si="31"/>
        <v/>
      </c>
      <c r="FF742" s="1469"/>
      <c r="FG742" s="1469"/>
      <c r="FH742" s="1469"/>
      <c r="FI742" s="1448"/>
      <c r="FJ742" s="1447" t="str">
        <f t="shared" si="32"/>
        <v/>
      </c>
      <c r="FK742" s="1469"/>
      <c r="FL742" s="1469"/>
      <c r="FM742" s="1469"/>
      <c r="FN742" s="1448"/>
      <c r="FO742" s="1447" t="str">
        <f t="shared" si="33"/>
        <v/>
      </c>
      <c r="FP742" s="1469"/>
      <c r="FQ742" s="1469"/>
      <c r="FR742" s="1469"/>
      <c r="FS742" s="1448"/>
      <c r="FT742" s="1447" t="str">
        <f t="shared" si="34"/>
        <v/>
      </c>
      <c r="FU742" s="1469"/>
      <c r="FV742" s="1469"/>
      <c r="FW742" s="1469"/>
      <c r="FX742" s="1448"/>
      <c r="FY742" s="1447" t="str">
        <f t="shared" si="35"/>
        <v/>
      </c>
      <c r="FZ742" s="1469"/>
      <c r="GA742" s="1469"/>
      <c r="GB742" s="1469"/>
      <c r="GC742" s="1448"/>
    </row>
    <row r="743" spans="1:185" s="3" customFormat="1" ht="12.95" customHeight="1">
      <c r="A743"/>
      <c r="B743" s="1352"/>
      <c r="C743" s="1353"/>
      <c r="D743" s="1353"/>
      <c r="E743" s="1353"/>
      <c r="F743" s="1354"/>
      <c r="G743" s="1370"/>
      <c r="H743" s="1371"/>
      <c r="I743" s="1371"/>
      <c r="J743" s="1372"/>
      <c r="K743" s="1348"/>
      <c r="L743" s="1349"/>
      <c r="M743" s="1349"/>
      <c r="N743" s="1350"/>
      <c r="O743" s="1339"/>
      <c r="P743" s="1340"/>
      <c r="Q743" s="1340"/>
      <c r="R743" s="1340"/>
      <c r="S743" s="1341"/>
      <c r="T743" s="1339"/>
      <c r="U743" s="1340"/>
      <c r="V743" s="1340"/>
      <c r="W743" s="1341"/>
      <c r="X743" s="1342">
        <f t="shared" si="39"/>
        <v>0</v>
      </c>
      <c r="Y743" s="1343"/>
      <c r="Z743" s="1343"/>
      <c r="AA743" s="1343"/>
      <c r="AB743" s="1344"/>
      <c r="AC743" s="1345"/>
      <c r="AD743" s="1346"/>
      <c r="AE743" s="1346"/>
      <c r="AF743" s="1346"/>
      <c r="AG743" s="1347"/>
      <c r="AH743" s="1443" t="str">
        <f t="shared" si="36"/>
        <v/>
      </c>
      <c r="AI743" s="1444"/>
      <c r="AJ743" s="1445"/>
      <c r="AK743" s="1352" t="s">
        <v>592</v>
      </c>
      <c r="AL743" s="1353"/>
      <c r="AM743" s="1353"/>
      <c r="AN743" s="1353"/>
      <c r="AO743" s="1354"/>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47">
        <f t="shared" si="37"/>
        <v>0</v>
      </c>
      <c r="CH743" s="1448"/>
      <c r="CI743" s="1421">
        <f t="shared" si="38"/>
        <v>0</v>
      </c>
      <c r="CJ743" s="1422"/>
      <c r="CK743" s="1447">
        <f t="shared" si="16"/>
        <v>0</v>
      </c>
      <c r="CL743" s="1448"/>
      <c r="CM743" s="1421">
        <f t="shared" si="17"/>
        <v>0</v>
      </c>
      <c r="CN743" s="1422"/>
      <c r="CP743" s="1449">
        <f t="shared" si="18"/>
        <v>0</v>
      </c>
      <c r="CQ743" s="1450"/>
      <c r="CR743" s="1450"/>
      <c r="CS743" s="1450"/>
      <c r="CT743" s="1451"/>
      <c r="CU743" s="1446">
        <f t="shared" si="19"/>
        <v>0</v>
      </c>
      <c r="CV743" s="1446"/>
      <c r="CW743" s="1446"/>
      <c r="CX743" s="1446"/>
      <c r="CY743" s="1446"/>
      <c r="CZ743" s="1446">
        <f t="shared" si="20"/>
        <v>0</v>
      </c>
      <c r="DA743" s="1446"/>
      <c r="DB743" s="1446"/>
      <c r="DC743" s="1446"/>
      <c r="DD743" s="1446"/>
      <c r="DE743" s="1446">
        <f t="shared" si="21"/>
        <v>0</v>
      </c>
      <c r="DF743" s="1446"/>
      <c r="DG743" s="1446"/>
      <c r="DH743" s="1446"/>
      <c r="DI743" s="1446"/>
      <c r="DJ743" s="1446">
        <f t="shared" si="22"/>
        <v>0</v>
      </c>
      <c r="DK743" s="1446"/>
      <c r="DL743" s="1446"/>
      <c r="DM743" s="1446"/>
      <c r="DN743" s="1446"/>
      <c r="DO743" s="1446">
        <f t="shared" si="23"/>
        <v>0</v>
      </c>
      <c r="DP743" s="1446"/>
      <c r="DQ743" s="1446"/>
      <c r="DR743" s="1446"/>
      <c r="DS743" s="1446"/>
      <c r="DT743" s="6"/>
      <c r="DU743" s="1420">
        <f t="shared" si="24"/>
        <v>0</v>
      </c>
      <c r="DV743" s="1420"/>
      <c r="DW743" s="1420"/>
      <c r="DX743" s="1420"/>
      <c r="DY743" s="1420"/>
      <c r="DZ743" s="1420">
        <f t="shared" si="25"/>
        <v>0</v>
      </c>
      <c r="EA743" s="1420"/>
      <c r="EB743" s="1420"/>
      <c r="EC743" s="1420"/>
      <c r="ED743" s="1420"/>
      <c r="EE743" s="1420">
        <f t="shared" si="26"/>
        <v>0</v>
      </c>
      <c r="EF743" s="1420"/>
      <c r="EG743" s="1420"/>
      <c r="EH743" s="1420"/>
      <c r="EI743" s="1420"/>
      <c r="EJ743" s="1420">
        <f t="shared" si="27"/>
        <v>0</v>
      </c>
      <c r="EK743" s="1420"/>
      <c r="EL743" s="1420"/>
      <c r="EM743" s="1420"/>
      <c r="EN743" s="1420"/>
      <c r="EO743" s="1420">
        <f t="shared" si="28"/>
        <v>0</v>
      </c>
      <c r="EP743" s="1420"/>
      <c r="EQ743" s="1420"/>
      <c r="ER743" s="1420"/>
      <c r="ES743" s="1420"/>
      <c r="ET743" s="1420">
        <f t="shared" si="29"/>
        <v>0</v>
      </c>
      <c r="EU743" s="1420"/>
      <c r="EV743" s="1420"/>
      <c r="EW743" s="1420"/>
      <c r="EX743" s="1420"/>
      <c r="EY743"/>
      <c r="EZ743" s="1447" t="str">
        <f t="shared" si="30"/>
        <v/>
      </c>
      <c r="FA743" s="1469"/>
      <c r="FB743" s="1469"/>
      <c r="FC743" s="1469"/>
      <c r="FD743" s="1448"/>
      <c r="FE743" s="1447" t="str">
        <f t="shared" si="31"/>
        <v/>
      </c>
      <c r="FF743" s="1469"/>
      <c r="FG743" s="1469"/>
      <c r="FH743" s="1469"/>
      <c r="FI743" s="1448"/>
      <c r="FJ743" s="1447" t="str">
        <f t="shared" si="32"/>
        <v/>
      </c>
      <c r="FK743" s="1469"/>
      <c r="FL743" s="1469"/>
      <c r="FM743" s="1469"/>
      <c r="FN743" s="1448"/>
      <c r="FO743" s="1447" t="str">
        <f t="shared" si="33"/>
        <v/>
      </c>
      <c r="FP743" s="1469"/>
      <c r="FQ743" s="1469"/>
      <c r="FR743" s="1469"/>
      <c r="FS743" s="1448"/>
      <c r="FT743" s="1447" t="str">
        <f t="shared" si="34"/>
        <v/>
      </c>
      <c r="FU743" s="1469"/>
      <c r="FV743" s="1469"/>
      <c r="FW743" s="1469"/>
      <c r="FX743" s="1448"/>
      <c r="FY743" s="1447" t="str">
        <f t="shared" si="35"/>
        <v/>
      </c>
      <c r="FZ743" s="1469"/>
      <c r="GA743" s="1469"/>
      <c r="GB743" s="1469"/>
      <c r="GC743" s="1448"/>
    </row>
    <row r="744" spans="1:185" ht="12.95" customHeight="1">
      <c r="B744" s="1352"/>
      <c r="C744" s="1353"/>
      <c r="D744" s="1353"/>
      <c r="E744" s="1353"/>
      <c r="F744" s="1354"/>
      <c r="G744" s="1370"/>
      <c r="H744" s="1371"/>
      <c r="I744" s="1371"/>
      <c r="J744" s="1372"/>
      <c r="K744" s="1348"/>
      <c r="L744" s="1349"/>
      <c r="M744" s="1349"/>
      <c r="N744" s="1350"/>
      <c r="O744" s="1339"/>
      <c r="P744" s="1340"/>
      <c r="Q744" s="1340"/>
      <c r="R744" s="1340"/>
      <c r="S744" s="1341"/>
      <c r="T744" s="1339"/>
      <c r="U744" s="1340"/>
      <c r="V744" s="1340"/>
      <c r="W744" s="1341"/>
      <c r="X744" s="1342">
        <f t="shared" si="39"/>
        <v>0</v>
      </c>
      <c r="Y744" s="1343"/>
      <c r="Z744" s="1343"/>
      <c r="AA744" s="1343"/>
      <c r="AB744" s="1344"/>
      <c r="AC744" s="1345"/>
      <c r="AD744" s="1346"/>
      <c r="AE744" s="1346"/>
      <c r="AF744" s="1346"/>
      <c r="AG744" s="1347"/>
      <c r="AH744" s="1443" t="str">
        <f t="shared" si="36"/>
        <v/>
      </c>
      <c r="AI744" s="1444"/>
      <c r="AJ744" s="1445"/>
      <c r="AK744" s="1352" t="s">
        <v>592</v>
      </c>
      <c r="AL744" s="1353"/>
      <c r="AM744" s="1353"/>
      <c r="AN744" s="1353"/>
      <c r="AO744" s="1354"/>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47">
        <f t="shared" si="37"/>
        <v>0</v>
      </c>
      <c r="CH744" s="1448"/>
      <c r="CI744" s="1421">
        <f t="shared" si="38"/>
        <v>0</v>
      </c>
      <c r="CJ744" s="1422"/>
      <c r="CK744" s="1447">
        <f t="shared" si="16"/>
        <v>0</v>
      </c>
      <c r="CL744" s="1448"/>
      <c r="CM744" s="1421">
        <f t="shared" si="17"/>
        <v>0</v>
      </c>
      <c r="CN744" s="1422"/>
      <c r="CO744" s="3"/>
      <c r="CP744" s="1449">
        <f t="shared" si="18"/>
        <v>0</v>
      </c>
      <c r="CQ744" s="1450"/>
      <c r="CR744" s="1450"/>
      <c r="CS744" s="1450"/>
      <c r="CT744" s="1451"/>
      <c r="CU744" s="1446">
        <f t="shared" si="19"/>
        <v>0</v>
      </c>
      <c r="CV744" s="1446"/>
      <c r="CW744" s="1446"/>
      <c r="CX744" s="1446"/>
      <c r="CY744" s="1446"/>
      <c r="CZ744" s="1446">
        <f t="shared" si="20"/>
        <v>0</v>
      </c>
      <c r="DA744" s="1446"/>
      <c r="DB744" s="1446"/>
      <c r="DC744" s="1446"/>
      <c r="DD744" s="1446"/>
      <c r="DE744" s="1446">
        <f t="shared" si="21"/>
        <v>0</v>
      </c>
      <c r="DF744" s="1446"/>
      <c r="DG744" s="1446"/>
      <c r="DH744" s="1446"/>
      <c r="DI744" s="1446"/>
      <c r="DJ744" s="1446">
        <f t="shared" si="22"/>
        <v>0</v>
      </c>
      <c r="DK744" s="1446"/>
      <c r="DL744" s="1446"/>
      <c r="DM744" s="1446"/>
      <c r="DN744" s="1446"/>
      <c r="DO744" s="1446">
        <f t="shared" si="23"/>
        <v>0</v>
      </c>
      <c r="DP744" s="1446"/>
      <c r="DQ744" s="1446"/>
      <c r="DR744" s="1446"/>
      <c r="DS744" s="1446"/>
      <c r="DT744" s="6"/>
      <c r="DU744" s="1420">
        <f t="shared" si="24"/>
        <v>0</v>
      </c>
      <c r="DV744" s="1420"/>
      <c r="DW744" s="1420"/>
      <c r="DX744" s="1420"/>
      <c r="DY744" s="1420"/>
      <c r="DZ744" s="1420">
        <f t="shared" si="25"/>
        <v>0</v>
      </c>
      <c r="EA744" s="1420"/>
      <c r="EB744" s="1420"/>
      <c r="EC744" s="1420"/>
      <c r="ED744" s="1420"/>
      <c r="EE744" s="1420">
        <f t="shared" si="26"/>
        <v>0</v>
      </c>
      <c r="EF744" s="1420"/>
      <c r="EG744" s="1420"/>
      <c r="EH744" s="1420"/>
      <c r="EI744" s="1420"/>
      <c r="EJ744" s="1420">
        <f t="shared" si="27"/>
        <v>0</v>
      </c>
      <c r="EK744" s="1420"/>
      <c r="EL744" s="1420"/>
      <c r="EM744" s="1420"/>
      <c r="EN744" s="1420"/>
      <c r="EO744" s="1420">
        <f t="shared" si="28"/>
        <v>0</v>
      </c>
      <c r="EP744" s="1420"/>
      <c r="EQ744" s="1420"/>
      <c r="ER744" s="1420"/>
      <c r="ES744" s="1420"/>
      <c r="ET744" s="1420">
        <f t="shared" si="29"/>
        <v>0</v>
      </c>
      <c r="EU744" s="1420"/>
      <c r="EV744" s="1420"/>
      <c r="EW744" s="1420"/>
      <c r="EX744" s="1420"/>
      <c r="EZ744" s="1447" t="str">
        <f t="shared" si="30"/>
        <v/>
      </c>
      <c r="FA744" s="1469"/>
      <c r="FB744" s="1469"/>
      <c r="FC744" s="1469"/>
      <c r="FD744" s="1448"/>
      <c r="FE744" s="1447" t="str">
        <f t="shared" si="31"/>
        <v/>
      </c>
      <c r="FF744" s="1469"/>
      <c r="FG744" s="1469"/>
      <c r="FH744" s="1469"/>
      <c r="FI744" s="1448"/>
      <c r="FJ744" s="1447" t="str">
        <f t="shared" si="32"/>
        <v/>
      </c>
      <c r="FK744" s="1469"/>
      <c r="FL744" s="1469"/>
      <c r="FM744" s="1469"/>
      <c r="FN744" s="1448"/>
      <c r="FO744" s="1447" t="str">
        <f t="shared" si="33"/>
        <v/>
      </c>
      <c r="FP744" s="1469"/>
      <c r="FQ744" s="1469"/>
      <c r="FR744" s="1469"/>
      <c r="FS744" s="1448"/>
      <c r="FT744" s="1447" t="str">
        <f t="shared" si="34"/>
        <v/>
      </c>
      <c r="FU744" s="1469"/>
      <c r="FV744" s="1469"/>
      <c r="FW744" s="1469"/>
      <c r="FX744" s="1448"/>
      <c r="FY744" s="1447" t="str">
        <f t="shared" si="35"/>
        <v/>
      </c>
      <c r="FZ744" s="1469"/>
      <c r="GA744" s="1469"/>
      <c r="GB744" s="1469"/>
      <c r="GC744" s="1448"/>
    </row>
    <row r="745" spans="1:185" ht="12.95" customHeight="1">
      <c r="B745" s="1352"/>
      <c r="C745" s="1353"/>
      <c r="D745" s="1353"/>
      <c r="E745" s="1353"/>
      <c r="F745" s="1354"/>
      <c r="G745" s="1370"/>
      <c r="H745" s="1371"/>
      <c r="I745" s="1371"/>
      <c r="J745" s="1372"/>
      <c r="K745" s="1348"/>
      <c r="L745" s="1349"/>
      <c r="M745" s="1349"/>
      <c r="N745" s="1350"/>
      <c r="O745" s="1339"/>
      <c r="P745" s="1340"/>
      <c r="Q745" s="1340"/>
      <c r="R745" s="1340"/>
      <c r="S745" s="1341"/>
      <c r="T745" s="1339"/>
      <c r="U745" s="1340"/>
      <c r="V745" s="1340"/>
      <c r="W745" s="1341"/>
      <c r="X745" s="1342">
        <f t="shared" si="39"/>
        <v>0</v>
      </c>
      <c r="Y745" s="1343"/>
      <c r="Z745" s="1343"/>
      <c r="AA745" s="1343"/>
      <c r="AB745" s="1344"/>
      <c r="AC745" s="1345"/>
      <c r="AD745" s="1346"/>
      <c r="AE745" s="1346"/>
      <c r="AF745" s="1346"/>
      <c r="AG745" s="1347"/>
      <c r="AH745" s="1443" t="str">
        <f t="shared" si="36"/>
        <v/>
      </c>
      <c r="AI745" s="1444"/>
      <c r="AJ745" s="1445"/>
      <c r="AK745" s="1352" t="s">
        <v>592</v>
      </c>
      <c r="AL745" s="1353"/>
      <c r="AM745" s="1353"/>
      <c r="AN745" s="1353"/>
      <c r="AO745" s="1354"/>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47">
        <f t="shared" si="37"/>
        <v>0</v>
      </c>
      <c r="CH745" s="1448"/>
      <c r="CI745" s="1421">
        <f t="shared" si="38"/>
        <v>0</v>
      </c>
      <c r="CJ745" s="1422"/>
      <c r="CK745" s="1447">
        <f t="shared" si="16"/>
        <v>0</v>
      </c>
      <c r="CL745" s="1448"/>
      <c r="CM745" s="1421">
        <f t="shared" si="17"/>
        <v>0</v>
      </c>
      <c r="CN745" s="1422"/>
      <c r="CO745" s="3"/>
      <c r="CP745" s="1449">
        <f t="shared" si="18"/>
        <v>0</v>
      </c>
      <c r="CQ745" s="1450"/>
      <c r="CR745" s="1450"/>
      <c r="CS745" s="1450"/>
      <c r="CT745" s="1451"/>
      <c r="CU745" s="1446">
        <f t="shared" si="19"/>
        <v>0</v>
      </c>
      <c r="CV745" s="1446"/>
      <c r="CW745" s="1446"/>
      <c r="CX745" s="1446"/>
      <c r="CY745" s="1446"/>
      <c r="CZ745" s="1446">
        <f t="shared" si="20"/>
        <v>0</v>
      </c>
      <c r="DA745" s="1446"/>
      <c r="DB745" s="1446"/>
      <c r="DC745" s="1446"/>
      <c r="DD745" s="1446"/>
      <c r="DE745" s="1446">
        <f t="shared" si="21"/>
        <v>0</v>
      </c>
      <c r="DF745" s="1446"/>
      <c r="DG745" s="1446"/>
      <c r="DH745" s="1446"/>
      <c r="DI745" s="1446"/>
      <c r="DJ745" s="1446">
        <f t="shared" si="22"/>
        <v>0</v>
      </c>
      <c r="DK745" s="1446"/>
      <c r="DL745" s="1446"/>
      <c r="DM745" s="1446"/>
      <c r="DN745" s="1446"/>
      <c r="DO745" s="1446">
        <f t="shared" si="23"/>
        <v>0</v>
      </c>
      <c r="DP745" s="1446"/>
      <c r="DQ745" s="1446"/>
      <c r="DR745" s="1446"/>
      <c r="DS745" s="1446"/>
      <c r="DT745" s="6"/>
      <c r="DU745" s="1420">
        <f t="shared" si="24"/>
        <v>0</v>
      </c>
      <c r="DV745" s="1420"/>
      <c r="DW745" s="1420"/>
      <c r="DX745" s="1420"/>
      <c r="DY745" s="1420"/>
      <c r="DZ745" s="1420">
        <f t="shared" si="25"/>
        <v>0</v>
      </c>
      <c r="EA745" s="1420"/>
      <c r="EB745" s="1420"/>
      <c r="EC745" s="1420"/>
      <c r="ED745" s="1420"/>
      <c r="EE745" s="1420">
        <f t="shared" si="26"/>
        <v>0</v>
      </c>
      <c r="EF745" s="1420"/>
      <c r="EG745" s="1420"/>
      <c r="EH745" s="1420"/>
      <c r="EI745" s="1420"/>
      <c r="EJ745" s="1420">
        <f t="shared" si="27"/>
        <v>0</v>
      </c>
      <c r="EK745" s="1420"/>
      <c r="EL745" s="1420"/>
      <c r="EM745" s="1420"/>
      <c r="EN745" s="1420"/>
      <c r="EO745" s="1420">
        <f t="shared" si="28"/>
        <v>0</v>
      </c>
      <c r="EP745" s="1420"/>
      <c r="EQ745" s="1420"/>
      <c r="ER745" s="1420"/>
      <c r="ES745" s="1420"/>
      <c r="ET745" s="1420">
        <f t="shared" si="29"/>
        <v>0</v>
      </c>
      <c r="EU745" s="1420"/>
      <c r="EV745" s="1420"/>
      <c r="EW745" s="1420"/>
      <c r="EX745" s="1420"/>
      <c r="EZ745" s="1447" t="str">
        <f t="shared" si="30"/>
        <v/>
      </c>
      <c r="FA745" s="1469"/>
      <c r="FB745" s="1469"/>
      <c r="FC745" s="1469"/>
      <c r="FD745" s="1448"/>
      <c r="FE745" s="1447" t="str">
        <f t="shared" si="31"/>
        <v/>
      </c>
      <c r="FF745" s="1469"/>
      <c r="FG745" s="1469"/>
      <c r="FH745" s="1469"/>
      <c r="FI745" s="1448"/>
      <c r="FJ745" s="1447" t="str">
        <f t="shared" si="32"/>
        <v/>
      </c>
      <c r="FK745" s="1469"/>
      <c r="FL745" s="1469"/>
      <c r="FM745" s="1469"/>
      <c r="FN745" s="1448"/>
      <c r="FO745" s="1447" t="str">
        <f t="shared" si="33"/>
        <v/>
      </c>
      <c r="FP745" s="1469"/>
      <c r="FQ745" s="1469"/>
      <c r="FR745" s="1469"/>
      <c r="FS745" s="1448"/>
      <c r="FT745" s="1447" t="str">
        <f t="shared" si="34"/>
        <v/>
      </c>
      <c r="FU745" s="1469"/>
      <c r="FV745" s="1469"/>
      <c r="FW745" s="1469"/>
      <c r="FX745" s="1448"/>
      <c r="FY745" s="1447" t="str">
        <f t="shared" si="35"/>
        <v/>
      </c>
      <c r="FZ745" s="1469"/>
      <c r="GA745" s="1469"/>
      <c r="GB745" s="1469"/>
      <c r="GC745" s="1448"/>
    </row>
    <row r="746" spans="1:185" ht="12.95" customHeight="1">
      <c r="B746" s="1352"/>
      <c r="C746" s="1353"/>
      <c r="D746" s="1353"/>
      <c r="E746" s="1353"/>
      <c r="F746" s="1354"/>
      <c r="G746" s="1370"/>
      <c r="H746" s="1371"/>
      <c r="I746" s="1371"/>
      <c r="J746" s="1372"/>
      <c r="K746" s="1348"/>
      <c r="L746" s="1349"/>
      <c r="M746" s="1349"/>
      <c r="N746" s="1350"/>
      <c r="O746" s="1339"/>
      <c r="P746" s="1340"/>
      <c r="Q746" s="1340"/>
      <c r="R746" s="1340"/>
      <c r="S746" s="1341"/>
      <c r="T746" s="1339"/>
      <c r="U746" s="1340"/>
      <c r="V746" s="1340"/>
      <c r="W746" s="1341"/>
      <c r="X746" s="1342">
        <f t="shared" si="39"/>
        <v>0</v>
      </c>
      <c r="Y746" s="1343"/>
      <c r="Z746" s="1343"/>
      <c r="AA746" s="1343"/>
      <c r="AB746" s="1344"/>
      <c r="AC746" s="1345"/>
      <c r="AD746" s="1346"/>
      <c r="AE746" s="1346"/>
      <c r="AF746" s="1346"/>
      <c r="AG746" s="1347"/>
      <c r="AH746" s="1443" t="str">
        <f t="shared" si="36"/>
        <v/>
      </c>
      <c r="AI746" s="1444"/>
      <c r="AJ746" s="1445"/>
      <c r="AK746" s="1352" t="s">
        <v>592</v>
      </c>
      <c r="AL746" s="1353"/>
      <c r="AM746" s="1353"/>
      <c r="AN746" s="1353"/>
      <c r="AO746" s="1354"/>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47">
        <f t="shared" si="37"/>
        <v>0</v>
      </c>
      <c r="CH746" s="1448"/>
      <c r="CI746" s="1421">
        <f t="shared" si="38"/>
        <v>0</v>
      </c>
      <c r="CJ746" s="1422"/>
      <c r="CK746" s="1447">
        <f t="shared" si="16"/>
        <v>0</v>
      </c>
      <c r="CL746" s="1448"/>
      <c r="CM746" s="1421">
        <f t="shared" si="17"/>
        <v>0</v>
      </c>
      <c r="CN746" s="1422"/>
      <c r="CO746" s="3"/>
      <c r="CP746" s="1449">
        <f t="shared" si="18"/>
        <v>0</v>
      </c>
      <c r="CQ746" s="1450"/>
      <c r="CR746" s="1450"/>
      <c r="CS746" s="1450"/>
      <c r="CT746" s="1451"/>
      <c r="CU746" s="1446">
        <f t="shared" si="19"/>
        <v>0</v>
      </c>
      <c r="CV746" s="1446"/>
      <c r="CW746" s="1446"/>
      <c r="CX746" s="1446"/>
      <c r="CY746" s="1446"/>
      <c r="CZ746" s="1446">
        <f t="shared" si="20"/>
        <v>0</v>
      </c>
      <c r="DA746" s="1446"/>
      <c r="DB746" s="1446"/>
      <c r="DC746" s="1446"/>
      <c r="DD746" s="1446"/>
      <c r="DE746" s="1446">
        <f t="shared" si="21"/>
        <v>0</v>
      </c>
      <c r="DF746" s="1446"/>
      <c r="DG746" s="1446"/>
      <c r="DH746" s="1446"/>
      <c r="DI746" s="1446"/>
      <c r="DJ746" s="1446">
        <f t="shared" si="22"/>
        <v>0</v>
      </c>
      <c r="DK746" s="1446"/>
      <c r="DL746" s="1446"/>
      <c r="DM746" s="1446"/>
      <c r="DN746" s="1446"/>
      <c r="DO746" s="1446">
        <f t="shared" si="23"/>
        <v>0</v>
      </c>
      <c r="DP746" s="1446"/>
      <c r="DQ746" s="1446"/>
      <c r="DR746" s="1446"/>
      <c r="DS746" s="1446"/>
      <c r="DT746" s="6"/>
      <c r="DU746" s="1420">
        <f t="shared" si="24"/>
        <v>0</v>
      </c>
      <c r="DV746" s="1420"/>
      <c r="DW746" s="1420"/>
      <c r="DX746" s="1420"/>
      <c r="DY746" s="1420"/>
      <c r="DZ746" s="1420">
        <f t="shared" si="25"/>
        <v>0</v>
      </c>
      <c r="EA746" s="1420"/>
      <c r="EB746" s="1420"/>
      <c r="EC746" s="1420"/>
      <c r="ED746" s="1420"/>
      <c r="EE746" s="1420">
        <f t="shared" si="26"/>
        <v>0</v>
      </c>
      <c r="EF746" s="1420"/>
      <c r="EG746" s="1420"/>
      <c r="EH746" s="1420"/>
      <c r="EI746" s="1420"/>
      <c r="EJ746" s="1420">
        <f t="shared" si="27"/>
        <v>0</v>
      </c>
      <c r="EK746" s="1420"/>
      <c r="EL746" s="1420"/>
      <c r="EM746" s="1420"/>
      <c r="EN746" s="1420"/>
      <c r="EO746" s="1420">
        <f t="shared" si="28"/>
        <v>0</v>
      </c>
      <c r="EP746" s="1420"/>
      <c r="EQ746" s="1420"/>
      <c r="ER746" s="1420"/>
      <c r="ES746" s="1420"/>
      <c r="ET746" s="1420">
        <f t="shared" si="29"/>
        <v>0</v>
      </c>
      <c r="EU746" s="1420"/>
      <c r="EV746" s="1420"/>
      <c r="EW746" s="1420"/>
      <c r="EX746" s="1420"/>
      <c r="EZ746" s="1447" t="str">
        <f t="shared" si="30"/>
        <v/>
      </c>
      <c r="FA746" s="1469"/>
      <c r="FB746" s="1469"/>
      <c r="FC746" s="1469"/>
      <c r="FD746" s="1448"/>
      <c r="FE746" s="1447" t="str">
        <f t="shared" si="31"/>
        <v/>
      </c>
      <c r="FF746" s="1469"/>
      <c r="FG746" s="1469"/>
      <c r="FH746" s="1469"/>
      <c r="FI746" s="1448"/>
      <c r="FJ746" s="1447" t="str">
        <f t="shared" si="32"/>
        <v/>
      </c>
      <c r="FK746" s="1469"/>
      <c r="FL746" s="1469"/>
      <c r="FM746" s="1469"/>
      <c r="FN746" s="1448"/>
      <c r="FO746" s="1447" t="str">
        <f t="shared" si="33"/>
        <v/>
      </c>
      <c r="FP746" s="1469"/>
      <c r="FQ746" s="1469"/>
      <c r="FR746" s="1469"/>
      <c r="FS746" s="1448"/>
      <c r="FT746" s="1447" t="str">
        <f t="shared" si="34"/>
        <v/>
      </c>
      <c r="FU746" s="1469"/>
      <c r="FV746" s="1469"/>
      <c r="FW746" s="1469"/>
      <c r="FX746" s="1448"/>
      <c r="FY746" s="1447" t="str">
        <f t="shared" si="35"/>
        <v/>
      </c>
      <c r="FZ746" s="1469"/>
      <c r="GA746" s="1469"/>
      <c r="GB746" s="1469"/>
      <c r="GC746" s="1448"/>
    </row>
    <row r="747" spans="1:185" ht="12.95" customHeight="1">
      <c r="B747" s="1352"/>
      <c r="C747" s="1353"/>
      <c r="D747" s="1353"/>
      <c r="E747" s="1353"/>
      <c r="F747" s="1354"/>
      <c r="G747" s="1370"/>
      <c r="H747" s="1371"/>
      <c r="I747" s="1371"/>
      <c r="J747" s="1372"/>
      <c r="K747" s="1348"/>
      <c r="L747" s="1349"/>
      <c r="M747" s="1349"/>
      <c r="N747" s="1350"/>
      <c r="O747" s="1339"/>
      <c r="P747" s="1340"/>
      <c r="Q747" s="1340"/>
      <c r="R747" s="1340"/>
      <c r="S747" s="1341"/>
      <c r="T747" s="1339"/>
      <c r="U747" s="1340"/>
      <c r="V747" s="1340"/>
      <c r="W747" s="1341"/>
      <c r="X747" s="1342">
        <f t="shared" si="39"/>
        <v>0</v>
      </c>
      <c r="Y747" s="1343"/>
      <c r="Z747" s="1343"/>
      <c r="AA747" s="1343"/>
      <c r="AB747" s="1344"/>
      <c r="AC747" s="1345"/>
      <c r="AD747" s="1346"/>
      <c r="AE747" s="1346"/>
      <c r="AF747" s="1346"/>
      <c r="AG747" s="1347"/>
      <c r="AH747" s="1443" t="str">
        <f t="shared" si="36"/>
        <v/>
      </c>
      <c r="AI747" s="1444"/>
      <c r="AJ747" s="1445"/>
      <c r="AK747" s="1352" t="s">
        <v>592</v>
      </c>
      <c r="AL747" s="1353"/>
      <c r="AM747" s="1353"/>
      <c r="AN747" s="1353"/>
      <c r="AO747" s="1354"/>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47">
        <f t="shared" si="37"/>
        <v>0</v>
      </c>
      <c r="CH747" s="1448"/>
      <c r="CI747" s="1421">
        <f t="shared" si="38"/>
        <v>0</v>
      </c>
      <c r="CJ747" s="1422"/>
      <c r="CK747" s="1447">
        <f t="shared" si="16"/>
        <v>0</v>
      </c>
      <c r="CL747" s="1448"/>
      <c r="CM747" s="1421">
        <f t="shared" si="17"/>
        <v>0</v>
      </c>
      <c r="CN747" s="1422"/>
      <c r="CO747" s="3"/>
      <c r="CP747" s="1449">
        <f t="shared" si="18"/>
        <v>0</v>
      </c>
      <c r="CQ747" s="1450"/>
      <c r="CR747" s="1450"/>
      <c r="CS747" s="1450"/>
      <c r="CT747" s="1451"/>
      <c r="CU747" s="1446">
        <f t="shared" si="19"/>
        <v>0</v>
      </c>
      <c r="CV747" s="1446"/>
      <c r="CW747" s="1446"/>
      <c r="CX747" s="1446"/>
      <c r="CY747" s="1446"/>
      <c r="CZ747" s="1446">
        <f t="shared" si="20"/>
        <v>0</v>
      </c>
      <c r="DA747" s="1446"/>
      <c r="DB747" s="1446"/>
      <c r="DC747" s="1446"/>
      <c r="DD747" s="1446"/>
      <c r="DE747" s="1446">
        <f t="shared" si="21"/>
        <v>0</v>
      </c>
      <c r="DF747" s="1446"/>
      <c r="DG747" s="1446"/>
      <c r="DH747" s="1446"/>
      <c r="DI747" s="1446"/>
      <c r="DJ747" s="1446">
        <f t="shared" si="22"/>
        <v>0</v>
      </c>
      <c r="DK747" s="1446"/>
      <c r="DL747" s="1446"/>
      <c r="DM747" s="1446"/>
      <c r="DN747" s="1446"/>
      <c r="DO747" s="1446">
        <f t="shared" si="23"/>
        <v>0</v>
      </c>
      <c r="DP747" s="1446"/>
      <c r="DQ747" s="1446"/>
      <c r="DR747" s="1446"/>
      <c r="DS747" s="1446"/>
      <c r="DT747" s="6"/>
      <c r="DU747" s="1420">
        <f t="shared" si="24"/>
        <v>0</v>
      </c>
      <c r="DV747" s="1420"/>
      <c r="DW747" s="1420"/>
      <c r="DX747" s="1420"/>
      <c r="DY747" s="1420"/>
      <c r="DZ747" s="1420">
        <f t="shared" si="25"/>
        <v>0</v>
      </c>
      <c r="EA747" s="1420"/>
      <c r="EB747" s="1420"/>
      <c r="EC747" s="1420"/>
      <c r="ED747" s="1420"/>
      <c r="EE747" s="1420">
        <f t="shared" si="26"/>
        <v>0</v>
      </c>
      <c r="EF747" s="1420"/>
      <c r="EG747" s="1420"/>
      <c r="EH747" s="1420"/>
      <c r="EI747" s="1420"/>
      <c r="EJ747" s="1420">
        <f t="shared" si="27"/>
        <v>0</v>
      </c>
      <c r="EK747" s="1420"/>
      <c r="EL747" s="1420"/>
      <c r="EM747" s="1420"/>
      <c r="EN747" s="1420"/>
      <c r="EO747" s="1420">
        <f t="shared" si="28"/>
        <v>0</v>
      </c>
      <c r="EP747" s="1420"/>
      <c r="EQ747" s="1420"/>
      <c r="ER747" s="1420"/>
      <c r="ES747" s="1420"/>
      <c r="ET747" s="1420">
        <f t="shared" si="29"/>
        <v>0</v>
      </c>
      <c r="EU747" s="1420"/>
      <c r="EV747" s="1420"/>
      <c r="EW747" s="1420"/>
      <c r="EX747" s="1420"/>
      <c r="EZ747" s="1447" t="str">
        <f t="shared" si="30"/>
        <v/>
      </c>
      <c r="FA747" s="1469"/>
      <c r="FB747" s="1469"/>
      <c r="FC747" s="1469"/>
      <c r="FD747" s="1448"/>
      <c r="FE747" s="1447" t="str">
        <f t="shared" si="31"/>
        <v/>
      </c>
      <c r="FF747" s="1469"/>
      <c r="FG747" s="1469"/>
      <c r="FH747" s="1469"/>
      <c r="FI747" s="1448"/>
      <c r="FJ747" s="1447" t="str">
        <f t="shared" si="32"/>
        <v/>
      </c>
      <c r="FK747" s="1469"/>
      <c r="FL747" s="1469"/>
      <c r="FM747" s="1469"/>
      <c r="FN747" s="1448"/>
      <c r="FO747" s="1447" t="str">
        <f t="shared" si="33"/>
        <v/>
      </c>
      <c r="FP747" s="1469"/>
      <c r="FQ747" s="1469"/>
      <c r="FR747" s="1469"/>
      <c r="FS747" s="1448"/>
      <c r="FT747" s="1447" t="str">
        <f t="shared" si="34"/>
        <v/>
      </c>
      <c r="FU747" s="1469"/>
      <c r="FV747" s="1469"/>
      <c r="FW747" s="1469"/>
      <c r="FX747" s="1448"/>
      <c r="FY747" s="1447" t="str">
        <f t="shared" si="35"/>
        <v/>
      </c>
      <c r="FZ747" s="1469"/>
      <c r="GA747" s="1469"/>
      <c r="GB747" s="1469"/>
      <c r="GC747" s="1448"/>
    </row>
    <row r="748" spans="1:185" s="3" customFormat="1" ht="12.95" customHeight="1">
      <c r="A748"/>
      <c r="B748" s="1352"/>
      <c r="C748" s="1353"/>
      <c r="D748" s="1353"/>
      <c r="E748" s="1353"/>
      <c r="F748" s="1354"/>
      <c r="G748" s="1370"/>
      <c r="H748" s="1371"/>
      <c r="I748" s="1371"/>
      <c r="J748" s="1372"/>
      <c r="K748" s="1348"/>
      <c r="L748" s="1349"/>
      <c r="M748" s="1349"/>
      <c r="N748" s="1350"/>
      <c r="O748" s="1339"/>
      <c r="P748" s="1340"/>
      <c r="Q748" s="1340"/>
      <c r="R748" s="1340"/>
      <c r="S748" s="1341"/>
      <c r="T748" s="1339"/>
      <c r="U748" s="1340"/>
      <c r="V748" s="1340"/>
      <c r="W748" s="1341"/>
      <c r="X748" s="1342">
        <f t="shared" si="39"/>
        <v>0</v>
      </c>
      <c r="Y748" s="1343"/>
      <c r="Z748" s="1343"/>
      <c r="AA748" s="1343"/>
      <c r="AB748" s="1344"/>
      <c r="AC748" s="1345"/>
      <c r="AD748" s="1346"/>
      <c r="AE748" s="1346"/>
      <c r="AF748" s="1346"/>
      <c r="AG748" s="1347"/>
      <c r="AH748" s="1443" t="str">
        <f t="shared" si="36"/>
        <v/>
      </c>
      <c r="AI748" s="1444"/>
      <c r="AJ748" s="1445"/>
      <c r="AK748" s="1352" t="s">
        <v>592</v>
      </c>
      <c r="AL748" s="1353"/>
      <c r="AM748" s="1353"/>
      <c r="AN748" s="1353"/>
      <c r="AO748" s="1354"/>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47">
        <f t="shared" si="37"/>
        <v>0</v>
      </c>
      <c r="CH748" s="1448"/>
      <c r="CI748" s="1421">
        <f t="shared" si="38"/>
        <v>0</v>
      </c>
      <c r="CJ748" s="1422"/>
      <c r="CK748" s="1447">
        <f t="shared" si="16"/>
        <v>0</v>
      </c>
      <c r="CL748" s="1448"/>
      <c r="CM748" s="1421">
        <f t="shared" si="17"/>
        <v>0</v>
      </c>
      <c r="CN748" s="1422"/>
      <c r="CP748" s="1449">
        <f t="shared" si="18"/>
        <v>0</v>
      </c>
      <c r="CQ748" s="1450"/>
      <c r="CR748" s="1450"/>
      <c r="CS748" s="1450"/>
      <c r="CT748" s="1451"/>
      <c r="CU748" s="1446">
        <f t="shared" si="19"/>
        <v>0</v>
      </c>
      <c r="CV748" s="1446"/>
      <c r="CW748" s="1446"/>
      <c r="CX748" s="1446"/>
      <c r="CY748" s="1446"/>
      <c r="CZ748" s="1446">
        <f t="shared" si="20"/>
        <v>0</v>
      </c>
      <c r="DA748" s="1446"/>
      <c r="DB748" s="1446"/>
      <c r="DC748" s="1446"/>
      <c r="DD748" s="1446"/>
      <c r="DE748" s="1446">
        <f t="shared" si="21"/>
        <v>0</v>
      </c>
      <c r="DF748" s="1446"/>
      <c r="DG748" s="1446"/>
      <c r="DH748" s="1446"/>
      <c r="DI748" s="1446"/>
      <c r="DJ748" s="1446">
        <f t="shared" si="22"/>
        <v>0</v>
      </c>
      <c r="DK748" s="1446"/>
      <c r="DL748" s="1446"/>
      <c r="DM748" s="1446"/>
      <c r="DN748" s="1446"/>
      <c r="DO748" s="1446">
        <f t="shared" si="23"/>
        <v>0</v>
      </c>
      <c r="DP748" s="1446"/>
      <c r="DQ748" s="1446"/>
      <c r="DR748" s="1446"/>
      <c r="DS748" s="1446"/>
      <c r="DT748" s="6"/>
      <c r="DU748" s="1420">
        <f t="shared" si="24"/>
        <v>0</v>
      </c>
      <c r="DV748" s="1420"/>
      <c r="DW748" s="1420"/>
      <c r="DX748" s="1420"/>
      <c r="DY748" s="1420"/>
      <c r="DZ748" s="1420">
        <f t="shared" si="25"/>
        <v>0</v>
      </c>
      <c r="EA748" s="1420"/>
      <c r="EB748" s="1420"/>
      <c r="EC748" s="1420"/>
      <c r="ED748" s="1420"/>
      <c r="EE748" s="1420">
        <f t="shared" si="26"/>
        <v>0</v>
      </c>
      <c r="EF748" s="1420"/>
      <c r="EG748" s="1420"/>
      <c r="EH748" s="1420"/>
      <c r="EI748" s="1420"/>
      <c r="EJ748" s="1420">
        <f t="shared" si="27"/>
        <v>0</v>
      </c>
      <c r="EK748" s="1420"/>
      <c r="EL748" s="1420"/>
      <c r="EM748" s="1420"/>
      <c r="EN748" s="1420"/>
      <c r="EO748" s="1420">
        <f t="shared" si="28"/>
        <v>0</v>
      </c>
      <c r="EP748" s="1420"/>
      <c r="EQ748" s="1420"/>
      <c r="ER748" s="1420"/>
      <c r="ES748" s="1420"/>
      <c r="ET748" s="1420">
        <f t="shared" si="29"/>
        <v>0</v>
      </c>
      <c r="EU748" s="1420"/>
      <c r="EV748" s="1420"/>
      <c r="EW748" s="1420"/>
      <c r="EX748" s="1420"/>
      <c r="EY748"/>
      <c r="EZ748" s="1447" t="str">
        <f t="shared" si="30"/>
        <v/>
      </c>
      <c r="FA748" s="1469"/>
      <c r="FB748" s="1469"/>
      <c r="FC748" s="1469"/>
      <c r="FD748" s="1448"/>
      <c r="FE748" s="1447" t="str">
        <f t="shared" si="31"/>
        <v/>
      </c>
      <c r="FF748" s="1469"/>
      <c r="FG748" s="1469"/>
      <c r="FH748" s="1469"/>
      <c r="FI748" s="1448"/>
      <c r="FJ748" s="1447" t="str">
        <f t="shared" si="32"/>
        <v/>
      </c>
      <c r="FK748" s="1469"/>
      <c r="FL748" s="1469"/>
      <c r="FM748" s="1469"/>
      <c r="FN748" s="1448"/>
      <c r="FO748" s="1447" t="str">
        <f t="shared" si="33"/>
        <v/>
      </c>
      <c r="FP748" s="1469"/>
      <c r="FQ748" s="1469"/>
      <c r="FR748" s="1469"/>
      <c r="FS748" s="1448"/>
      <c r="FT748" s="1447" t="str">
        <f t="shared" si="34"/>
        <v/>
      </c>
      <c r="FU748" s="1469"/>
      <c r="FV748" s="1469"/>
      <c r="FW748" s="1469"/>
      <c r="FX748" s="1448"/>
      <c r="FY748" s="1447" t="str">
        <f t="shared" si="35"/>
        <v/>
      </c>
      <c r="FZ748" s="1469"/>
      <c r="GA748" s="1469"/>
      <c r="GB748" s="1469"/>
      <c r="GC748" s="1448"/>
    </row>
    <row r="749" spans="1:185" s="3" customFormat="1" ht="12.95" customHeight="1">
      <c r="A749"/>
      <c r="B749" s="1352"/>
      <c r="C749" s="1353"/>
      <c r="D749" s="1353"/>
      <c r="E749" s="1353"/>
      <c r="F749" s="1354"/>
      <c r="G749" s="1370"/>
      <c r="H749" s="1371"/>
      <c r="I749" s="1371"/>
      <c r="J749" s="1372"/>
      <c r="K749" s="1348"/>
      <c r="L749" s="1349"/>
      <c r="M749" s="1349"/>
      <c r="N749" s="1350"/>
      <c r="O749" s="1339"/>
      <c r="P749" s="1340"/>
      <c r="Q749" s="1340"/>
      <c r="R749" s="1340"/>
      <c r="S749" s="1341"/>
      <c r="T749" s="1339"/>
      <c r="U749" s="1340"/>
      <c r="V749" s="1340"/>
      <c r="W749" s="1341"/>
      <c r="X749" s="1342">
        <f t="shared" si="39"/>
        <v>0</v>
      </c>
      <c r="Y749" s="1343"/>
      <c r="Z749" s="1343"/>
      <c r="AA749" s="1343"/>
      <c r="AB749" s="1344"/>
      <c r="AC749" s="1345"/>
      <c r="AD749" s="1346"/>
      <c r="AE749" s="1346"/>
      <c r="AF749" s="1346"/>
      <c r="AG749" s="1347"/>
      <c r="AH749" s="1443" t="str">
        <f t="shared" si="36"/>
        <v/>
      </c>
      <c r="AI749" s="1444"/>
      <c r="AJ749" s="1445"/>
      <c r="AK749" s="1352" t="s">
        <v>592</v>
      </c>
      <c r="AL749" s="1353"/>
      <c r="AM749" s="1353"/>
      <c r="AN749" s="1353"/>
      <c r="AO749" s="1354"/>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47">
        <f t="shared" si="37"/>
        <v>0</v>
      </c>
      <c r="CH749" s="1448"/>
      <c r="CI749" s="1421">
        <f t="shared" si="38"/>
        <v>0</v>
      </c>
      <c r="CJ749" s="1422"/>
      <c r="CK749" s="1447">
        <f t="shared" si="16"/>
        <v>0</v>
      </c>
      <c r="CL749" s="1448"/>
      <c r="CM749" s="1421">
        <f t="shared" si="17"/>
        <v>0</v>
      </c>
      <c r="CN749" s="1422"/>
      <c r="CP749" s="1449">
        <f t="shared" si="18"/>
        <v>0</v>
      </c>
      <c r="CQ749" s="1450"/>
      <c r="CR749" s="1450"/>
      <c r="CS749" s="1450"/>
      <c r="CT749" s="1451"/>
      <c r="CU749" s="1446">
        <f t="shared" si="19"/>
        <v>0</v>
      </c>
      <c r="CV749" s="1446"/>
      <c r="CW749" s="1446"/>
      <c r="CX749" s="1446"/>
      <c r="CY749" s="1446"/>
      <c r="CZ749" s="1446">
        <f t="shared" si="20"/>
        <v>0</v>
      </c>
      <c r="DA749" s="1446"/>
      <c r="DB749" s="1446"/>
      <c r="DC749" s="1446"/>
      <c r="DD749" s="1446"/>
      <c r="DE749" s="1446">
        <f t="shared" si="21"/>
        <v>0</v>
      </c>
      <c r="DF749" s="1446"/>
      <c r="DG749" s="1446"/>
      <c r="DH749" s="1446"/>
      <c r="DI749" s="1446"/>
      <c r="DJ749" s="1446">
        <f t="shared" si="22"/>
        <v>0</v>
      </c>
      <c r="DK749" s="1446"/>
      <c r="DL749" s="1446"/>
      <c r="DM749" s="1446"/>
      <c r="DN749" s="1446"/>
      <c r="DO749" s="1446">
        <f t="shared" si="23"/>
        <v>0</v>
      </c>
      <c r="DP749" s="1446"/>
      <c r="DQ749" s="1446"/>
      <c r="DR749" s="1446"/>
      <c r="DS749" s="1446"/>
      <c r="DT749" s="6"/>
      <c r="DU749" s="1420">
        <f t="shared" si="24"/>
        <v>0</v>
      </c>
      <c r="DV749" s="1420"/>
      <c r="DW749" s="1420"/>
      <c r="DX749" s="1420"/>
      <c r="DY749" s="1420"/>
      <c r="DZ749" s="1420">
        <f t="shared" si="25"/>
        <v>0</v>
      </c>
      <c r="EA749" s="1420"/>
      <c r="EB749" s="1420"/>
      <c r="EC749" s="1420"/>
      <c r="ED749" s="1420"/>
      <c r="EE749" s="1420">
        <f t="shared" si="26"/>
        <v>0</v>
      </c>
      <c r="EF749" s="1420"/>
      <c r="EG749" s="1420"/>
      <c r="EH749" s="1420"/>
      <c r="EI749" s="1420"/>
      <c r="EJ749" s="1420">
        <f t="shared" si="27"/>
        <v>0</v>
      </c>
      <c r="EK749" s="1420"/>
      <c r="EL749" s="1420"/>
      <c r="EM749" s="1420"/>
      <c r="EN749" s="1420"/>
      <c r="EO749" s="1420">
        <f t="shared" si="28"/>
        <v>0</v>
      </c>
      <c r="EP749" s="1420"/>
      <c r="EQ749" s="1420"/>
      <c r="ER749" s="1420"/>
      <c r="ES749" s="1420"/>
      <c r="ET749" s="1420">
        <f t="shared" si="29"/>
        <v>0</v>
      </c>
      <c r="EU749" s="1420"/>
      <c r="EV749" s="1420"/>
      <c r="EW749" s="1420"/>
      <c r="EX749" s="1420"/>
      <c r="EY749"/>
      <c r="EZ749" s="1447" t="str">
        <f t="shared" si="30"/>
        <v/>
      </c>
      <c r="FA749" s="1469"/>
      <c r="FB749" s="1469"/>
      <c r="FC749" s="1469"/>
      <c r="FD749" s="1448"/>
      <c r="FE749" s="1447" t="str">
        <f t="shared" si="31"/>
        <v/>
      </c>
      <c r="FF749" s="1469"/>
      <c r="FG749" s="1469"/>
      <c r="FH749" s="1469"/>
      <c r="FI749" s="1448"/>
      <c r="FJ749" s="1447" t="str">
        <f t="shared" si="32"/>
        <v/>
      </c>
      <c r="FK749" s="1469"/>
      <c r="FL749" s="1469"/>
      <c r="FM749" s="1469"/>
      <c r="FN749" s="1448"/>
      <c r="FO749" s="1447" t="str">
        <f t="shared" si="33"/>
        <v/>
      </c>
      <c r="FP749" s="1469"/>
      <c r="FQ749" s="1469"/>
      <c r="FR749" s="1469"/>
      <c r="FS749" s="1448"/>
      <c r="FT749" s="1447" t="str">
        <f t="shared" si="34"/>
        <v/>
      </c>
      <c r="FU749" s="1469"/>
      <c r="FV749" s="1469"/>
      <c r="FW749" s="1469"/>
      <c r="FX749" s="1448"/>
      <c r="FY749" s="1447" t="str">
        <f t="shared" si="35"/>
        <v/>
      </c>
      <c r="FZ749" s="1469"/>
      <c r="GA749" s="1469"/>
      <c r="GB749" s="1469"/>
      <c r="GC749" s="1448"/>
    </row>
    <row r="750" spans="1:185" s="3" customFormat="1" ht="12.95" customHeight="1">
      <c r="A750"/>
      <c r="B750" s="1352"/>
      <c r="C750" s="1353"/>
      <c r="D750" s="1353"/>
      <c r="E750" s="1353"/>
      <c r="F750" s="1354"/>
      <c r="G750" s="1370"/>
      <c r="H750" s="1371"/>
      <c r="I750" s="1371"/>
      <c r="J750" s="1372"/>
      <c r="K750" s="1348"/>
      <c r="L750" s="1349"/>
      <c r="M750" s="1349"/>
      <c r="N750" s="1350"/>
      <c r="O750" s="1339"/>
      <c r="P750" s="1340"/>
      <c r="Q750" s="1340"/>
      <c r="R750" s="1340"/>
      <c r="S750" s="1341"/>
      <c r="T750" s="1339"/>
      <c r="U750" s="1340"/>
      <c r="V750" s="1340"/>
      <c r="W750" s="1341"/>
      <c r="X750" s="1342">
        <f t="shared" si="39"/>
        <v>0</v>
      </c>
      <c r="Y750" s="1343"/>
      <c r="Z750" s="1343"/>
      <c r="AA750" s="1343"/>
      <c r="AB750" s="1344"/>
      <c r="AC750" s="1345"/>
      <c r="AD750" s="1346"/>
      <c r="AE750" s="1346"/>
      <c r="AF750" s="1346"/>
      <c r="AG750" s="1347"/>
      <c r="AH750" s="1443" t="str">
        <f t="shared" si="36"/>
        <v/>
      </c>
      <c r="AI750" s="1444"/>
      <c r="AJ750" s="1445"/>
      <c r="AK750" s="1352" t="s">
        <v>592</v>
      </c>
      <c r="AL750" s="1353"/>
      <c r="AM750" s="1353"/>
      <c r="AN750" s="1353"/>
      <c r="AO750" s="1354"/>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47">
        <f t="shared" si="37"/>
        <v>0</v>
      </c>
      <c r="CH750" s="1448"/>
      <c r="CI750" s="1421">
        <f t="shared" si="38"/>
        <v>0</v>
      </c>
      <c r="CJ750" s="1422"/>
      <c r="CK750" s="1447">
        <f t="shared" si="16"/>
        <v>0</v>
      </c>
      <c r="CL750" s="1448"/>
      <c r="CM750" s="1421">
        <f t="shared" si="17"/>
        <v>0</v>
      </c>
      <c r="CN750" s="1422"/>
      <c r="CP750" s="1449">
        <f t="shared" si="18"/>
        <v>0</v>
      </c>
      <c r="CQ750" s="1450"/>
      <c r="CR750" s="1450"/>
      <c r="CS750" s="1450"/>
      <c r="CT750" s="1451"/>
      <c r="CU750" s="1446">
        <f t="shared" si="19"/>
        <v>0</v>
      </c>
      <c r="CV750" s="1446"/>
      <c r="CW750" s="1446"/>
      <c r="CX750" s="1446"/>
      <c r="CY750" s="1446"/>
      <c r="CZ750" s="1446">
        <f t="shared" si="20"/>
        <v>0</v>
      </c>
      <c r="DA750" s="1446"/>
      <c r="DB750" s="1446"/>
      <c r="DC750" s="1446"/>
      <c r="DD750" s="1446"/>
      <c r="DE750" s="1446">
        <f t="shared" si="21"/>
        <v>0</v>
      </c>
      <c r="DF750" s="1446"/>
      <c r="DG750" s="1446"/>
      <c r="DH750" s="1446"/>
      <c r="DI750" s="1446"/>
      <c r="DJ750" s="1446">
        <f t="shared" si="22"/>
        <v>0</v>
      </c>
      <c r="DK750" s="1446"/>
      <c r="DL750" s="1446"/>
      <c r="DM750" s="1446"/>
      <c r="DN750" s="1446"/>
      <c r="DO750" s="1446">
        <f t="shared" si="23"/>
        <v>0</v>
      </c>
      <c r="DP750" s="1446"/>
      <c r="DQ750" s="1446"/>
      <c r="DR750" s="1446"/>
      <c r="DS750" s="1446"/>
      <c r="DT750" s="6"/>
      <c r="DU750" s="1420">
        <f t="shared" si="24"/>
        <v>0</v>
      </c>
      <c r="DV750" s="1420"/>
      <c r="DW750" s="1420"/>
      <c r="DX750" s="1420"/>
      <c r="DY750" s="1420"/>
      <c r="DZ750" s="1420">
        <f t="shared" si="25"/>
        <v>0</v>
      </c>
      <c r="EA750" s="1420"/>
      <c r="EB750" s="1420"/>
      <c r="EC750" s="1420"/>
      <c r="ED750" s="1420"/>
      <c r="EE750" s="1420">
        <f t="shared" si="26"/>
        <v>0</v>
      </c>
      <c r="EF750" s="1420"/>
      <c r="EG750" s="1420"/>
      <c r="EH750" s="1420"/>
      <c r="EI750" s="1420"/>
      <c r="EJ750" s="1420">
        <f t="shared" si="27"/>
        <v>0</v>
      </c>
      <c r="EK750" s="1420"/>
      <c r="EL750" s="1420"/>
      <c r="EM750" s="1420"/>
      <c r="EN750" s="1420"/>
      <c r="EO750" s="1420">
        <f t="shared" si="28"/>
        <v>0</v>
      </c>
      <c r="EP750" s="1420"/>
      <c r="EQ750" s="1420"/>
      <c r="ER750" s="1420"/>
      <c r="ES750" s="1420"/>
      <c r="ET750" s="1420">
        <f t="shared" si="29"/>
        <v>0</v>
      </c>
      <c r="EU750" s="1420"/>
      <c r="EV750" s="1420"/>
      <c r="EW750" s="1420"/>
      <c r="EX750" s="1420"/>
      <c r="EY750"/>
      <c r="EZ750" s="1447" t="str">
        <f t="shared" si="30"/>
        <v/>
      </c>
      <c r="FA750" s="1469"/>
      <c r="FB750" s="1469"/>
      <c r="FC750" s="1469"/>
      <c r="FD750" s="1448"/>
      <c r="FE750" s="1447" t="str">
        <f t="shared" si="31"/>
        <v/>
      </c>
      <c r="FF750" s="1469"/>
      <c r="FG750" s="1469"/>
      <c r="FH750" s="1469"/>
      <c r="FI750" s="1448"/>
      <c r="FJ750" s="1447" t="str">
        <f t="shared" si="32"/>
        <v/>
      </c>
      <c r="FK750" s="1469"/>
      <c r="FL750" s="1469"/>
      <c r="FM750" s="1469"/>
      <c r="FN750" s="1448"/>
      <c r="FO750" s="1447" t="str">
        <f t="shared" si="33"/>
        <v/>
      </c>
      <c r="FP750" s="1469"/>
      <c r="FQ750" s="1469"/>
      <c r="FR750" s="1469"/>
      <c r="FS750" s="1448"/>
      <c r="FT750" s="1447" t="str">
        <f t="shared" si="34"/>
        <v/>
      </c>
      <c r="FU750" s="1469"/>
      <c r="FV750" s="1469"/>
      <c r="FW750" s="1469"/>
      <c r="FX750" s="1448"/>
      <c r="FY750" s="1447" t="str">
        <f t="shared" si="35"/>
        <v/>
      </c>
      <c r="FZ750" s="1469"/>
      <c r="GA750" s="1469"/>
      <c r="GB750" s="1469"/>
      <c r="GC750" s="1448"/>
    </row>
    <row r="751" spans="1:185" s="3" customFormat="1" ht="12.95" customHeight="1">
      <c r="A751"/>
      <c r="B751" s="1352"/>
      <c r="C751" s="1353"/>
      <c r="D751" s="1353"/>
      <c r="E751" s="1353"/>
      <c r="F751" s="1354"/>
      <c r="G751" s="1370"/>
      <c r="H751" s="1371"/>
      <c r="I751" s="1371"/>
      <c r="J751" s="1372"/>
      <c r="K751" s="1348"/>
      <c r="L751" s="1349"/>
      <c r="M751" s="1349"/>
      <c r="N751" s="1350"/>
      <c r="O751" s="1339"/>
      <c r="P751" s="1340"/>
      <c r="Q751" s="1340"/>
      <c r="R751" s="1340"/>
      <c r="S751" s="1341"/>
      <c r="T751" s="1339"/>
      <c r="U751" s="1340"/>
      <c r="V751" s="1340"/>
      <c r="W751" s="1341"/>
      <c r="X751" s="1342">
        <f t="shared" si="39"/>
        <v>0</v>
      </c>
      <c r="Y751" s="1343"/>
      <c r="Z751" s="1343"/>
      <c r="AA751" s="1343"/>
      <c r="AB751" s="1344"/>
      <c r="AC751" s="1345"/>
      <c r="AD751" s="1346"/>
      <c r="AE751" s="1346"/>
      <c r="AF751" s="1346"/>
      <c r="AG751" s="1347"/>
      <c r="AH751" s="1443" t="str">
        <f t="shared" si="36"/>
        <v/>
      </c>
      <c r="AI751" s="1444"/>
      <c r="AJ751" s="1445"/>
      <c r="AK751" s="1352" t="s">
        <v>592</v>
      </c>
      <c r="AL751" s="1353"/>
      <c r="AM751" s="1353"/>
      <c r="AN751" s="1353"/>
      <c r="AO751" s="1354"/>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47">
        <f t="shared" si="37"/>
        <v>0</v>
      </c>
      <c r="CH751" s="1448"/>
      <c r="CI751" s="1421">
        <f t="shared" si="38"/>
        <v>0</v>
      </c>
      <c r="CJ751" s="1422"/>
      <c r="CK751" s="1447">
        <f t="shared" si="16"/>
        <v>0</v>
      </c>
      <c r="CL751" s="1448"/>
      <c r="CM751" s="1421">
        <f t="shared" si="17"/>
        <v>0</v>
      </c>
      <c r="CN751" s="1422"/>
      <c r="CP751" s="1449">
        <f t="shared" si="18"/>
        <v>0</v>
      </c>
      <c r="CQ751" s="1450"/>
      <c r="CR751" s="1450"/>
      <c r="CS751" s="1450"/>
      <c r="CT751" s="1451"/>
      <c r="CU751" s="1446">
        <f t="shared" si="19"/>
        <v>0</v>
      </c>
      <c r="CV751" s="1446"/>
      <c r="CW751" s="1446"/>
      <c r="CX751" s="1446"/>
      <c r="CY751" s="1446"/>
      <c r="CZ751" s="1446">
        <f t="shared" si="20"/>
        <v>0</v>
      </c>
      <c r="DA751" s="1446"/>
      <c r="DB751" s="1446"/>
      <c r="DC751" s="1446"/>
      <c r="DD751" s="1446"/>
      <c r="DE751" s="1446">
        <f t="shared" si="21"/>
        <v>0</v>
      </c>
      <c r="DF751" s="1446"/>
      <c r="DG751" s="1446"/>
      <c r="DH751" s="1446"/>
      <c r="DI751" s="1446"/>
      <c r="DJ751" s="1446">
        <f t="shared" si="22"/>
        <v>0</v>
      </c>
      <c r="DK751" s="1446"/>
      <c r="DL751" s="1446"/>
      <c r="DM751" s="1446"/>
      <c r="DN751" s="1446"/>
      <c r="DO751" s="1446">
        <f t="shared" si="23"/>
        <v>0</v>
      </c>
      <c r="DP751" s="1446"/>
      <c r="DQ751" s="1446"/>
      <c r="DR751" s="1446"/>
      <c r="DS751" s="1446"/>
      <c r="DT751" s="6"/>
      <c r="DU751" s="1420">
        <f t="shared" si="24"/>
        <v>0</v>
      </c>
      <c r="DV751" s="1420"/>
      <c r="DW751" s="1420"/>
      <c r="DX751" s="1420"/>
      <c r="DY751" s="1420"/>
      <c r="DZ751" s="1420">
        <f t="shared" si="25"/>
        <v>0</v>
      </c>
      <c r="EA751" s="1420"/>
      <c r="EB751" s="1420"/>
      <c r="EC751" s="1420"/>
      <c r="ED751" s="1420"/>
      <c r="EE751" s="1420">
        <f t="shared" si="26"/>
        <v>0</v>
      </c>
      <c r="EF751" s="1420"/>
      <c r="EG751" s="1420"/>
      <c r="EH751" s="1420"/>
      <c r="EI751" s="1420"/>
      <c r="EJ751" s="1420">
        <f t="shared" si="27"/>
        <v>0</v>
      </c>
      <c r="EK751" s="1420"/>
      <c r="EL751" s="1420"/>
      <c r="EM751" s="1420"/>
      <c r="EN751" s="1420"/>
      <c r="EO751" s="1420">
        <f t="shared" si="28"/>
        <v>0</v>
      </c>
      <c r="EP751" s="1420"/>
      <c r="EQ751" s="1420"/>
      <c r="ER751" s="1420"/>
      <c r="ES751" s="1420"/>
      <c r="ET751" s="1420">
        <f t="shared" si="29"/>
        <v>0</v>
      </c>
      <c r="EU751" s="1420"/>
      <c r="EV751" s="1420"/>
      <c r="EW751" s="1420"/>
      <c r="EX751" s="1420"/>
      <c r="EY751"/>
      <c r="EZ751" s="1447" t="str">
        <f t="shared" si="30"/>
        <v/>
      </c>
      <c r="FA751" s="1469"/>
      <c r="FB751" s="1469"/>
      <c r="FC751" s="1469"/>
      <c r="FD751" s="1448"/>
      <c r="FE751" s="1447" t="str">
        <f t="shared" si="31"/>
        <v/>
      </c>
      <c r="FF751" s="1469"/>
      <c r="FG751" s="1469"/>
      <c r="FH751" s="1469"/>
      <c r="FI751" s="1448"/>
      <c r="FJ751" s="1447" t="str">
        <f t="shared" si="32"/>
        <v/>
      </c>
      <c r="FK751" s="1469"/>
      <c r="FL751" s="1469"/>
      <c r="FM751" s="1469"/>
      <c r="FN751" s="1448"/>
      <c r="FO751" s="1447" t="str">
        <f t="shared" si="33"/>
        <v/>
      </c>
      <c r="FP751" s="1469"/>
      <c r="FQ751" s="1469"/>
      <c r="FR751" s="1469"/>
      <c r="FS751" s="1448"/>
      <c r="FT751" s="1447" t="str">
        <f t="shared" si="34"/>
        <v/>
      </c>
      <c r="FU751" s="1469"/>
      <c r="FV751" s="1469"/>
      <c r="FW751" s="1469"/>
      <c r="FX751" s="1448"/>
      <c r="FY751" s="1447" t="str">
        <f t="shared" si="35"/>
        <v/>
      </c>
      <c r="FZ751" s="1469"/>
      <c r="GA751" s="1469"/>
      <c r="GB751" s="1469"/>
      <c r="GC751" s="1448"/>
    </row>
    <row r="752" spans="1:185" s="3" customFormat="1" ht="12.95" customHeight="1">
      <c r="A752"/>
      <c r="B752" s="1352"/>
      <c r="C752" s="1353"/>
      <c r="D752" s="1353"/>
      <c r="E752" s="1353"/>
      <c r="F752" s="1354"/>
      <c r="G752" s="1370"/>
      <c r="H752" s="1371"/>
      <c r="I752" s="1371"/>
      <c r="J752" s="1372"/>
      <c r="K752" s="1348"/>
      <c r="L752" s="1349"/>
      <c r="M752" s="1349"/>
      <c r="N752" s="1350"/>
      <c r="O752" s="1339"/>
      <c r="P752" s="1340"/>
      <c r="Q752" s="1340"/>
      <c r="R752" s="1340"/>
      <c r="S752" s="1341"/>
      <c r="T752" s="1339"/>
      <c r="U752" s="1340"/>
      <c r="V752" s="1340"/>
      <c r="W752" s="1341"/>
      <c r="X752" s="1342">
        <f>O752+T752</f>
        <v>0</v>
      </c>
      <c r="Y752" s="1343"/>
      <c r="Z752" s="1343"/>
      <c r="AA752" s="1343"/>
      <c r="AB752" s="1344"/>
      <c r="AC752" s="1345"/>
      <c r="AD752" s="1346"/>
      <c r="AE752" s="1346"/>
      <c r="AF752" s="1346"/>
      <c r="AG752" s="1347"/>
      <c r="AH752" s="1443" t="str">
        <f t="shared" si="36"/>
        <v/>
      </c>
      <c r="AI752" s="1444"/>
      <c r="AJ752" s="1445"/>
      <c r="AK752" s="1352" t="s">
        <v>592</v>
      </c>
      <c r="AL752" s="1353"/>
      <c r="AM752" s="1353"/>
      <c r="AN752" s="1353"/>
      <c r="AO752" s="1354"/>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47">
        <f t="shared" si="37"/>
        <v>0</v>
      </c>
      <c r="CH752" s="1448"/>
      <c r="CI752" s="1421">
        <f t="shared" si="38"/>
        <v>0</v>
      </c>
      <c r="CJ752" s="1422"/>
      <c r="CK752" s="1447">
        <f t="shared" si="16"/>
        <v>0</v>
      </c>
      <c r="CL752" s="1448"/>
      <c r="CM752" s="1421">
        <f t="shared" si="17"/>
        <v>0</v>
      </c>
      <c r="CN752" s="1422"/>
      <c r="CP752" s="1449">
        <f t="shared" si="18"/>
        <v>0</v>
      </c>
      <c r="CQ752" s="1450"/>
      <c r="CR752" s="1450"/>
      <c r="CS752" s="1450"/>
      <c r="CT752" s="1451"/>
      <c r="CU752" s="1446">
        <f t="shared" si="19"/>
        <v>0</v>
      </c>
      <c r="CV752" s="1446"/>
      <c r="CW752" s="1446"/>
      <c r="CX752" s="1446"/>
      <c r="CY752" s="1446"/>
      <c r="CZ752" s="1446">
        <f t="shared" si="20"/>
        <v>0</v>
      </c>
      <c r="DA752" s="1446"/>
      <c r="DB752" s="1446"/>
      <c r="DC752" s="1446"/>
      <c r="DD752" s="1446"/>
      <c r="DE752" s="1446">
        <f t="shared" si="21"/>
        <v>0</v>
      </c>
      <c r="DF752" s="1446"/>
      <c r="DG752" s="1446"/>
      <c r="DH752" s="1446"/>
      <c r="DI752" s="1446"/>
      <c r="DJ752" s="1446">
        <f t="shared" si="22"/>
        <v>0</v>
      </c>
      <c r="DK752" s="1446"/>
      <c r="DL752" s="1446"/>
      <c r="DM752" s="1446"/>
      <c r="DN752" s="1446"/>
      <c r="DO752" s="1446">
        <f t="shared" si="23"/>
        <v>0</v>
      </c>
      <c r="DP752" s="1446"/>
      <c r="DQ752" s="1446"/>
      <c r="DR752" s="1446"/>
      <c r="DS752" s="1446"/>
      <c r="DT752" s="6"/>
      <c r="DU752" s="1420">
        <f t="shared" si="24"/>
        <v>0</v>
      </c>
      <c r="DV752" s="1420"/>
      <c r="DW752" s="1420"/>
      <c r="DX752" s="1420"/>
      <c r="DY752" s="1420"/>
      <c r="DZ752" s="1420">
        <f t="shared" si="25"/>
        <v>0</v>
      </c>
      <c r="EA752" s="1420"/>
      <c r="EB752" s="1420"/>
      <c r="EC752" s="1420"/>
      <c r="ED752" s="1420"/>
      <c r="EE752" s="1420">
        <f t="shared" si="26"/>
        <v>0</v>
      </c>
      <c r="EF752" s="1420"/>
      <c r="EG752" s="1420"/>
      <c r="EH752" s="1420"/>
      <c r="EI752" s="1420"/>
      <c r="EJ752" s="1420">
        <f t="shared" si="27"/>
        <v>0</v>
      </c>
      <c r="EK752" s="1420"/>
      <c r="EL752" s="1420"/>
      <c r="EM752" s="1420"/>
      <c r="EN752" s="1420"/>
      <c r="EO752" s="1420">
        <f t="shared" si="28"/>
        <v>0</v>
      </c>
      <c r="EP752" s="1420"/>
      <c r="EQ752" s="1420"/>
      <c r="ER752" s="1420"/>
      <c r="ES752" s="1420"/>
      <c r="ET752" s="1420">
        <f t="shared" si="29"/>
        <v>0</v>
      </c>
      <c r="EU752" s="1420"/>
      <c r="EV752" s="1420"/>
      <c r="EW752" s="1420"/>
      <c r="EX752" s="1420"/>
      <c r="EY752"/>
      <c r="EZ752" s="1447" t="str">
        <f t="shared" si="30"/>
        <v/>
      </c>
      <c r="FA752" s="1469"/>
      <c r="FB752" s="1469"/>
      <c r="FC752" s="1469"/>
      <c r="FD752" s="1448"/>
      <c r="FE752" s="1447" t="str">
        <f t="shared" si="31"/>
        <v/>
      </c>
      <c r="FF752" s="1469"/>
      <c r="FG752" s="1469"/>
      <c r="FH752" s="1469"/>
      <c r="FI752" s="1448"/>
      <c r="FJ752" s="1447" t="str">
        <f t="shared" si="32"/>
        <v/>
      </c>
      <c r="FK752" s="1469"/>
      <c r="FL752" s="1469"/>
      <c r="FM752" s="1469"/>
      <c r="FN752" s="1448"/>
      <c r="FO752" s="1447" t="str">
        <f t="shared" si="33"/>
        <v/>
      </c>
      <c r="FP752" s="1469"/>
      <c r="FQ752" s="1469"/>
      <c r="FR752" s="1469"/>
      <c r="FS752" s="1448"/>
      <c r="FT752" s="1447" t="str">
        <f t="shared" si="34"/>
        <v/>
      </c>
      <c r="FU752" s="1469"/>
      <c r="FV752" s="1469"/>
      <c r="FW752" s="1469"/>
      <c r="FX752" s="1448"/>
      <c r="FY752" s="1447" t="str">
        <f t="shared" si="35"/>
        <v/>
      </c>
      <c r="FZ752" s="1469"/>
      <c r="GA752" s="1469"/>
      <c r="GB752" s="1469"/>
      <c r="GC752" s="1448"/>
    </row>
    <row r="753" spans="1:185" s="3" customFormat="1" ht="12.95" customHeight="1">
      <c r="A753"/>
      <c r="B753" s="1456" t="s">
        <v>125</v>
      </c>
      <c r="C753" s="1457"/>
      <c r="D753" s="1457"/>
      <c r="E753" s="1457"/>
      <c r="F753" s="1458"/>
      <c r="G753" s="1811">
        <f>SUM(G718:G752)</f>
        <v>49</v>
      </c>
      <c r="H753" s="1812"/>
      <c r="I753" s="1812"/>
      <c r="J753" s="1813"/>
      <c r="K753" s="902" t="s">
        <v>124</v>
      </c>
      <c r="L753" s="5"/>
      <c r="M753" s="5"/>
      <c r="N753" s="46"/>
      <c r="O753" s="1342">
        <f>SUMPRODUCT(G718:G752,O718:O752)</f>
        <v>96140</v>
      </c>
      <c r="P753" s="1343"/>
      <c r="Q753" s="1343"/>
      <c r="R753" s="1343"/>
      <c r="S753" s="1344"/>
      <c r="T753"/>
      <c r="U753"/>
      <c r="V753"/>
      <c r="W753"/>
      <c r="X753" s="904" t="s">
        <v>901</v>
      </c>
      <c r="Y753" s="903"/>
      <c r="Z753" s="903"/>
      <c r="AA753" s="903"/>
      <c r="AB753" s="905"/>
      <c r="AC753" s="1601">
        <f>BH753</f>
        <v>0.58571428571428563</v>
      </c>
      <c r="AD753" s="1602"/>
      <c r="AE753" s="1602"/>
      <c r="AF753" s="1602"/>
      <c r="AG753" s="1603"/>
      <c r="AH753" s="1601">
        <f>IFERROR(BU753,"")</f>
        <v>0.56926008100764591</v>
      </c>
      <c r="AI753" s="1602"/>
      <c r="AJ753" s="1603"/>
      <c r="AK753"/>
      <c r="AL753"/>
      <c r="AM753"/>
      <c r="AN753"/>
      <c r="AO753"/>
      <c r="AP753" s="205"/>
      <c r="AQ753" s="205"/>
      <c r="AR753" s="205"/>
      <c r="AS753" s="205"/>
      <c r="AT753"/>
      <c r="AU753"/>
      <c r="AV753"/>
      <c r="AW753"/>
      <c r="AX753"/>
      <c r="AY753"/>
      <c r="AZ753" s="34"/>
      <c r="BA753" s="34"/>
      <c r="BB753" s="34"/>
      <c r="BC753" s="34"/>
      <c r="BE753" s="290" t="s">
        <v>900</v>
      </c>
      <c r="BF753" s="299">
        <f>SUM(BF718:BF752)</f>
        <v>49</v>
      </c>
      <c r="BG753" s="300">
        <f>SUM(BG718:BG752)</f>
        <v>1.0000000000000002</v>
      </c>
      <c r="BH753" s="300">
        <f>SUM(BH718:BH752)</f>
        <v>0.58571428571428563</v>
      </c>
      <c r="BI753"/>
      <c r="BJ753"/>
      <c r="BK753"/>
      <c r="BL753"/>
      <c r="BO753"/>
      <c r="BP753"/>
      <c r="BQ753"/>
      <c r="BR753"/>
      <c r="BS753" s="859">
        <f>SUM(BS718:BS752)</f>
        <v>49</v>
      </c>
      <c r="BT753" s="300">
        <f>SUM(BT718:BT752)</f>
        <v>1.0000000000000002</v>
      </c>
      <c r="BU753" s="300">
        <f>SUM(BU718:BU752)</f>
        <v>0.56926008100764591</v>
      </c>
      <c r="CI753" s="1447">
        <f>SUM(CI718:CJ752)</f>
        <v>5</v>
      </c>
      <c r="CJ753" s="1448"/>
      <c r="CM753" s="1447">
        <f>SUM(CM718:CN752)</f>
        <v>5</v>
      </c>
      <c r="CN753" s="1448"/>
      <c r="CP753" s="1447">
        <f>SUM(CP718:CT752)</f>
        <v>0</v>
      </c>
      <c r="CQ753" s="1469"/>
      <c r="CR753" s="1469"/>
      <c r="CS753" s="1469"/>
      <c r="CT753" s="1448"/>
      <c r="CU753" s="1467">
        <f>SUM(CU718:CY752)</f>
        <v>23</v>
      </c>
      <c r="CV753" s="1467"/>
      <c r="CW753" s="1467"/>
      <c r="CX753" s="1467"/>
      <c r="CY753" s="1467"/>
      <c r="CZ753" s="1467">
        <f>SUM(CZ718:DD752)</f>
        <v>13</v>
      </c>
      <c r="DA753" s="1467"/>
      <c r="DB753" s="1467"/>
      <c r="DC753" s="1467"/>
      <c r="DD753" s="1467"/>
      <c r="DE753" s="1467">
        <f>SUM(DE718:DI752)</f>
        <v>13</v>
      </c>
      <c r="DF753" s="1467"/>
      <c r="DG753" s="1467"/>
      <c r="DH753" s="1467"/>
      <c r="DI753" s="1467"/>
      <c r="DJ753" s="1467">
        <f>SUM(DJ718:DN752)</f>
        <v>0</v>
      </c>
      <c r="DK753" s="1467"/>
      <c r="DL753" s="1467"/>
      <c r="DM753" s="1467"/>
      <c r="DN753" s="1467"/>
      <c r="DO753" s="1467">
        <f>SUM(DO718:DS752)</f>
        <v>0</v>
      </c>
      <c r="DP753" s="1467"/>
      <c r="DQ753" s="1467"/>
      <c r="DR753" s="1467"/>
      <c r="DS753" s="1467"/>
      <c r="DT753" s="354"/>
      <c r="DU753" s="1467">
        <f>SUM(DU718:DY752)</f>
        <v>0</v>
      </c>
      <c r="DV753" s="1467"/>
      <c r="DW753" s="1467"/>
      <c r="DX753" s="1467"/>
      <c r="DY753" s="1467"/>
      <c r="DZ753" s="1467">
        <f>SUM(DZ718:ED752)</f>
        <v>2</v>
      </c>
      <c r="EA753" s="1467"/>
      <c r="EB753" s="1467"/>
      <c r="EC753" s="1467"/>
      <c r="ED753" s="1467"/>
      <c r="EE753" s="1467">
        <f>SUM(EE718:EI752)</f>
        <v>2</v>
      </c>
      <c r="EF753" s="1467"/>
      <c r="EG753" s="1467"/>
      <c r="EH753" s="1467"/>
      <c r="EI753" s="1467"/>
      <c r="EJ753" s="1467">
        <f>SUM(EJ718:EN752)</f>
        <v>1</v>
      </c>
      <c r="EK753" s="1467"/>
      <c r="EL753" s="1467"/>
      <c r="EM753" s="1467"/>
      <c r="EN753" s="1467"/>
      <c r="EO753" s="1467">
        <f>SUM(EO718:ES752)</f>
        <v>0</v>
      </c>
      <c r="EP753" s="1467"/>
      <c r="EQ753" s="1467"/>
      <c r="ER753" s="1467"/>
      <c r="ES753" s="1467"/>
      <c r="ET753" s="1467">
        <f>SUM(ET718:EX752)</f>
        <v>0</v>
      </c>
      <c r="EU753" s="1467"/>
      <c r="EV753" s="1467"/>
      <c r="EW753" s="1467"/>
      <c r="EX753" s="1467"/>
      <c r="EY753"/>
      <c r="EZ753" s="1467">
        <f>SUM(EZ718:FD752)</f>
        <v>0</v>
      </c>
      <c r="FA753" s="1467"/>
      <c r="FB753" s="1467"/>
      <c r="FC753" s="1467"/>
      <c r="FD753" s="1467"/>
      <c r="FE753" s="1467">
        <f>SUM(FE718:FI752)</f>
        <v>5947</v>
      </c>
      <c r="FF753" s="1467"/>
      <c r="FG753" s="1467"/>
      <c r="FH753" s="1467"/>
      <c r="FI753" s="1467"/>
      <c r="FJ753" s="1467">
        <f>SUM(FJ718:FN752)</f>
        <v>7337</v>
      </c>
      <c r="FK753" s="1467"/>
      <c r="FL753" s="1467"/>
      <c r="FM753" s="1467"/>
      <c r="FN753" s="1467"/>
      <c r="FO753" s="1467">
        <f>SUM(FO718:FS752)</f>
        <v>8543</v>
      </c>
      <c r="FP753" s="1467"/>
      <c r="FQ753" s="1467"/>
      <c r="FR753" s="1467"/>
      <c r="FS753" s="1467"/>
      <c r="FT753" s="1467">
        <f>SUM(FT718:FX752)</f>
        <v>0</v>
      </c>
      <c r="FU753" s="1467"/>
      <c r="FV753" s="1467"/>
      <c r="FW753" s="1467"/>
      <c r="FX753" s="1467"/>
      <c r="FY753" s="1467">
        <f>SUM(FY718:GC752)</f>
        <v>0</v>
      </c>
      <c r="FZ753" s="1467"/>
      <c r="GA753" s="1467"/>
      <c r="GB753" s="1467"/>
      <c r="GC753" s="1467"/>
    </row>
    <row r="754" spans="1:185" s="3" customFormat="1" ht="12.95" customHeight="1">
      <c r="A754"/>
      <c r="B754" s="1848" t="s">
        <v>1894</v>
      </c>
      <c r="C754" s="1848"/>
      <c r="D754" s="1848"/>
      <c r="E754" s="1848"/>
      <c r="F754" s="1848"/>
      <c r="G754" s="1848"/>
      <c r="H754" s="1848"/>
      <c r="I754" s="1848"/>
      <c r="J754" s="1848"/>
      <c r="K754" s="1848"/>
      <c r="L754" s="1848"/>
      <c r="M754" s="1848"/>
      <c r="N754" s="1848"/>
      <c r="O754" s="1848"/>
      <c r="P754" s="1848"/>
      <c r="Q754" s="1848"/>
      <c r="R754" s="1848"/>
      <c r="S754" s="1848"/>
      <c r="T754" s="1848"/>
      <c r="U754" s="1848"/>
      <c r="V754" s="1848"/>
      <c r="W754" s="1848"/>
      <c r="X754" s="1848"/>
      <c r="Y754" s="1848"/>
      <c r="Z754" s="1848"/>
      <c r="AA754" s="1848"/>
      <c r="AB754" s="1848"/>
      <c r="AC754" s="1848"/>
      <c r="AD754" s="1848"/>
      <c r="AE754" s="1848"/>
      <c r="AF754" s="1848"/>
      <c r="AG754" s="1848"/>
      <c r="AH754" s="1848"/>
      <c r="AI754"/>
      <c r="AJ754"/>
      <c r="AK754"/>
      <c r="AT754"/>
      <c r="AU754"/>
      <c r="AV754"/>
      <c r="AW754"/>
      <c r="AX754"/>
      <c r="AY754"/>
      <c r="CD754"/>
      <c r="DN754" s="56" t="s">
        <v>1861</v>
      </c>
      <c r="DO754" s="1447">
        <f>CP753+CU753+CZ753+DE753+DJ753+DO753</f>
        <v>49</v>
      </c>
      <c r="DP754" s="1469"/>
      <c r="DQ754" s="1469"/>
      <c r="DR754" s="1469"/>
      <c r="DS754" s="1448"/>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848"/>
      <c r="C755" s="1848"/>
      <c r="D755" s="1848"/>
      <c r="E755" s="1848"/>
      <c r="F755" s="1848"/>
      <c r="G755" s="1848"/>
      <c r="H755" s="1848"/>
      <c r="I755" s="1848"/>
      <c r="J755" s="1848"/>
      <c r="K755" s="1848"/>
      <c r="L755" s="1848"/>
      <c r="M755" s="1848"/>
      <c r="N755" s="1848"/>
      <c r="O755" s="1848"/>
      <c r="P755" s="1848"/>
      <c r="Q755" s="1848"/>
      <c r="R755" s="1848"/>
      <c r="S755" s="1848"/>
      <c r="T755" s="1848"/>
      <c r="U755" s="1848"/>
      <c r="V755" s="1848"/>
      <c r="W755" s="1848"/>
      <c r="X755" s="1848"/>
      <c r="Y755" s="1848"/>
      <c r="Z755" s="1848"/>
      <c r="AA755" s="1848"/>
      <c r="AB755" s="1848"/>
      <c r="AC755" s="1848"/>
      <c r="AD755" s="1848"/>
      <c r="AE755" s="1848"/>
      <c r="AF755" s="1848"/>
      <c r="AG755" s="1848"/>
      <c r="AH755" s="184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23</v>
      </c>
      <c r="CZ755" s="3"/>
      <c r="DA755" s="3"/>
      <c r="DB755" s="3"/>
      <c r="DC755" s="3"/>
      <c r="DD755" s="861">
        <f>CZ753*2</f>
        <v>26</v>
      </c>
      <c r="DE755" s="3"/>
      <c r="DF755" s="3"/>
      <c r="DG755" s="3"/>
      <c r="DH755" s="3"/>
      <c r="DI755" s="861">
        <f>DE753*3</f>
        <v>39</v>
      </c>
      <c r="DJ755" s="3"/>
      <c r="DK755" s="3"/>
      <c r="DL755" s="3"/>
      <c r="DM755" s="3"/>
      <c r="DN755" s="861">
        <f>DJ753*4</f>
        <v>0</v>
      </c>
      <c r="DO755" s="3"/>
      <c r="DP755" s="3"/>
      <c r="DQ755" s="3"/>
      <c r="DR755" s="3"/>
      <c r="DS755" s="861">
        <f>DO753*5</f>
        <v>0</v>
      </c>
      <c r="DU755" s="861">
        <f>CT755+CY755+DD755+DI755+DN755+DS755</f>
        <v>88</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7">
        <f>DU755</f>
        <v>88</v>
      </c>
      <c r="P756" s="1467"/>
      <c r="Q756" s="1467"/>
      <c r="R756" s="1467"/>
      <c r="S756" s="969"/>
      <c r="T756" s="969"/>
      <c r="U756" s="118" t="s">
        <v>1893</v>
      </c>
      <c r="V756" s="1032"/>
      <c r="W756" s="1032"/>
      <c r="X756" s="1032"/>
      <c r="Y756" s="1033"/>
      <c r="Z756" s="1033"/>
      <c r="AA756" s="1033"/>
      <c r="AB756" s="1033"/>
      <c r="AC756" s="1032"/>
      <c r="AD756" s="1032"/>
      <c r="AE756" s="1032"/>
      <c r="AF756" s="1032"/>
      <c r="AG756" s="1618"/>
      <c r="AH756" s="1618"/>
      <c r="AI756" s="1618"/>
      <c r="AJ756" s="161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9" t="str">
        <f>IF(G753&lt;&gt;AG440,"! Total Low-Income Units in the Unit Mix Table above does not match the number of Total Low-Income Units on row #"&amp;TEXT(ROW(D440),"#"),"")</f>
        <v/>
      </c>
      <c r="D757" s="1389"/>
      <c r="E757" s="1389"/>
      <c r="F757" s="1389"/>
      <c r="G757" s="1389"/>
      <c r="H757" s="1389"/>
      <c r="I757" s="1389"/>
      <c r="J757" s="1389"/>
      <c r="K757" s="1389"/>
      <c r="L757" s="1389"/>
      <c r="M757" s="1389"/>
      <c r="N757" s="1389"/>
      <c r="O757" s="1389"/>
      <c r="P757" s="1389"/>
      <c r="Q757" s="1389"/>
      <c r="R757" s="1389"/>
      <c r="S757" s="1389"/>
      <c r="T757" s="1389"/>
      <c r="U757" s="1389"/>
      <c r="V757" s="1389"/>
      <c r="W757" s="1389"/>
      <c r="X757" s="1389"/>
      <c r="Y757" s="1389"/>
      <c r="Z757" s="1389"/>
      <c r="AA757" s="1389"/>
      <c r="AB757" s="1389"/>
      <c r="AC757" s="1389"/>
      <c r="AD757" s="1389"/>
      <c r="AE757" s="1389"/>
      <c r="AF757" s="1389"/>
      <c r="AG757" s="1389"/>
      <c r="AH757" s="1389"/>
      <c r="AI757" s="1389"/>
      <c r="AJ757" s="1389"/>
      <c r="AK757" s="1389"/>
      <c r="AL757" s="1389"/>
      <c r="AM757" s="138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9"/>
      <c r="D758" s="1389"/>
      <c r="E758" s="1389"/>
      <c r="F758" s="1389"/>
      <c r="G758" s="1389"/>
      <c r="H758" s="1389"/>
      <c r="I758" s="1389"/>
      <c r="J758" s="1389"/>
      <c r="K758" s="1389"/>
      <c r="L758" s="1389"/>
      <c r="M758" s="1389"/>
      <c r="N758" s="1389"/>
      <c r="O758" s="1389"/>
      <c r="P758" s="1389"/>
      <c r="Q758" s="1389"/>
      <c r="R758" s="1389"/>
      <c r="S758" s="1389"/>
      <c r="T758" s="1389"/>
      <c r="U758" s="1389"/>
      <c r="V758" s="1389"/>
      <c r="W758" s="1389"/>
      <c r="X758" s="1389"/>
      <c r="Y758" s="1389"/>
      <c r="Z758" s="1389"/>
      <c r="AA758" s="1389"/>
      <c r="AB758" s="1389"/>
      <c r="AC758" s="1389"/>
      <c r="AD758" s="1389"/>
      <c r="AE758" s="1389"/>
      <c r="AF758" s="1389"/>
      <c r="AG758" s="1389"/>
      <c r="AH758" s="1389"/>
      <c r="AI758" s="1389"/>
      <c r="AJ758" s="1389"/>
      <c r="AK758" s="1389"/>
      <c r="AL758" s="1389"/>
      <c r="AM758" s="138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814" t="s">
        <v>592</v>
      </c>
      <c r="AE759" s="1814"/>
      <c r="AF759" s="181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9" t="s">
        <v>2090</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9" t="s">
        <v>2091</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1" t="s">
        <v>389</v>
      </c>
      <c r="K769" s="1362"/>
      <c r="L769" s="1362"/>
      <c r="M769" s="1362"/>
      <c r="N769" s="1363"/>
      <c r="O769" s="1722" t="s">
        <v>285</v>
      </c>
      <c r="P769" s="1722"/>
      <c r="Q769" s="1722"/>
      <c r="R769" s="1722"/>
      <c r="S769" s="1722"/>
      <c r="T769" s="1708" t="s">
        <v>1680</v>
      </c>
      <c r="U769" s="1709"/>
      <c r="V769" s="1709"/>
      <c r="W769" s="1710"/>
      <c r="X769" s="1361" t="s">
        <v>448</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4"/>
      <c r="K770" s="1365"/>
      <c r="L770" s="1365"/>
      <c r="M770" s="1365"/>
      <c r="N770" s="1366"/>
      <c r="O770" s="1722"/>
      <c r="P770" s="1722"/>
      <c r="Q770" s="1722"/>
      <c r="R770" s="1722"/>
      <c r="S770" s="1722"/>
      <c r="T770" s="1711"/>
      <c r="U770" s="1712"/>
      <c r="V770" s="1712"/>
      <c r="W770" s="1713"/>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4"/>
      <c r="K771" s="1365"/>
      <c r="L771" s="1365"/>
      <c r="M771" s="1365"/>
      <c r="N771" s="1366"/>
      <c r="O771" s="1722"/>
      <c r="P771" s="1722"/>
      <c r="Q771" s="1722"/>
      <c r="R771" s="1722"/>
      <c r="S771" s="1722"/>
      <c r="T771" s="1711"/>
      <c r="U771" s="1712"/>
      <c r="V771" s="1712"/>
      <c r="W771" s="1713"/>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7"/>
      <c r="K772" s="1368"/>
      <c r="L772" s="1368"/>
      <c r="M772" s="1368"/>
      <c r="N772" s="1369"/>
      <c r="O772" s="1722"/>
      <c r="P772" s="1722"/>
      <c r="Q772" s="1722"/>
      <c r="R772" s="1722"/>
      <c r="S772" s="1722"/>
      <c r="T772" s="1714"/>
      <c r="U772" s="1715"/>
      <c r="V772" s="1715"/>
      <c r="W772" s="1716"/>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2" t="s">
        <v>164</v>
      </c>
      <c r="K773" s="1353"/>
      <c r="L773" s="1353"/>
      <c r="M773" s="1353"/>
      <c r="N773" s="1354"/>
      <c r="O773" s="1611">
        <v>1</v>
      </c>
      <c r="P773" s="1611"/>
      <c r="Q773" s="1611"/>
      <c r="R773" s="1611"/>
      <c r="S773" s="1611"/>
      <c r="T773" s="1348"/>
      <c r="U773" s="1349"/>
      <c r="V773" s="1349"/>
      <c r="W773" s="1350"/>
      <c r="X773" s="1339"/>
      <c r="Y773" s="1340"/>
      <c r="Z773" s="1340"/>
      <c r="AA773" s="1340"/>
      <c r="AB773" s="1341"/>
      <c r="AC773" s="1342">
        <f>X773*O773</f>
        <v>0</v>
      </c>
      <c r="AD773" s="1343"/>
      <c r="AE773" s="1343"/>
      <c r="AF773" s="1343"/>
      <c r="AG773" s="134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49">
        <f>IF(J773="SRO/Studio",O773,0)</f>
        <v>0</v>
      </c>
      <c r="CQ773" s="1450"/>
      <c r="CR773" s="1450"/>
      <c r="CS773" s="1450"/>
      <c r="CT773" s="1451"/>
      <c r="CU773" s="1446">
        <f>IF(J773="1 Bedroom",O773,0)</f>
        <v>0</v>
      </c>
      <c r="CV773" s="1446"/>
      <c r="CW773" s="1446"/>
      <c r="CX773" s="1446"/>
      <c r="CY773" s="1446"/>
      <c r="CZ773" s="1446">
        <f>IF(J773="2 Bedrooms",O773,0)</f>
        <v>0</v>
      </c>
      <c r="DA773" s="1446"/>
      <c r="DB773" s="1446"/>
      <c r="DC773" s="1446"/>
      <c r="DD773" s="1446"/>
      <c r="DE773" s="1446">
        <f>IF(J773="3 Bedrooms",O773,0)</f>
        <v>1</v>
      </c>
      <c r="DF773" s="1446"/>
      <c r="DG773" s="1446"/>
      <c r="DH773" s="1446"/>
      <c r="DI773" s="1446"/>
      <c r="DJ773" s="1446">
        <f>IF(J773="4 Bedrooms",O773,0)</f>
        <v>0</v>
      </c>
      <c r="DK773" s="1446"/>
      <c r="DL773" s="1446"/>
      <c r="DM773" s="1446"/>
      <c r="DN773" s="1446"/>
      <c r="DO773" s="1446">
        <f>IF(J773="5 Bedrooms",O773,0)</f>
        <v>0</v>
      </c>
      <c r="DP773" s="1446"/>
      <c r="DQ773" s="1446"/>
      <c r="DR773" s="1446"/>
      <c r="DS773" s="1446"/>
      <c r="DT773" s="6"/>
      <c r="DU773" s="3"/>
      <c r="DV773" s="3"/>
    </row>
    <row r="774" spans="1:126" ht="12.95" customHeight="1">
      <c r="J774" s="1352"/>
      <c r="K774" s="1353"/>
      <c r="L774" s="1353"/>
      <c r="M774" s="1353"/>
      <c r="N774" s="1354"/>
      <c r="O774" s="1611"/>
      <c r="P774" s="1611"/>
      <c r="Q774" s="1611"/>
      <c r="R774" s="1611"/>
      <c r="S774" s="1611"/>
      <c r="T774" s="1348"/>
      <c r="U774" s="1349"/>
      <c r="V774" s="1349"/>
      <c r="W774" s="1350"/>
      <c r="X774" s="1339"/>
      <c r="Y774" s="1340"/>
      <c r="Z774" s="1340"/>
      <c r="AA774" s="1340"/>
      <c r="AB774" s="1341"/>
      <c r="AC774" s="1342">
        <f>X774*O774</f>
        <v>0</v>
      </c>
      <c r="AD774" s="1343"/>
      <c r="AE774" s="1343"/>
      <c r="AF774" s="1343"/>
      <c r="AG774" s="134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49">
        <f>IF(J774="SRO/Studio",O774,0)</f>
        <v>0</v>
      </c>
      <c r="CQ774" s="1450"/>
      <c r="CR774" s="1450"/>
      <c r="CS774" s="1450"/>
      <c r="CT774" s="1451"/>
      <c r="CU774" s="1446">
        <f>IF(J774="1 Bedroom",O774,0)</f>
        <v>0</v>
      </c>
      <c r="CV774" s="1446"/>
      <c r="CW774" s="1446"/>
      <c r="CX774" s="1446"/>
      <c r="CY774" s="1446"/>
      <c r="CZ774" s="1446">
        <f>IF(J774="2 Bedrooms",O774,0)</f>
        <v>0</v>
      </c>
      <c r="DA774" s="1446"/>
      <c r="DB774" s="1446"/>
      <c r="DC774" s="1446"/>
      <c r="DD774" s="1446"/>
      <c r="DE774" s="1446">
        <f>IF(J774="3 Bedrooms",O774,0)</f>
        <v>0</v>
      </c>
      <c r="DF774" s="1446"/>
      <c r="DG774" s="1446"/>
      <c r="DH774" s="1446"/>
      <c r="DI774" s="1446"/>
      <c r="DJ774" s="1446">
        <f>IF(J774="4 Bedrooms",O774,0)</f>
        <v>0</v>
      </c>
      <c r="DK774" s="1446"/>
      <c r="DL774" s="1446"/>
      <c r="DM774" s="1446"/>
      <c r="DN774" s="1446"/>
      <c r="DO774" s="1446">
        <f>IF(J774="5 Bedrooms",O774,0)</f>
        <v>0</v>
      </c>
      <c r="DP774" s="1446"/>
      <c r="DQ774" s="1446"/>
      <c r="DR774" s="1446"/>
      <c r="DS774" s="1446"/>
      <c r="DT774" s="6"/>
      <c r="DU774" s="3"/>
      <c r="DV774" s="3"/>
    </row>
    <row r="775" spans="1:126" ht="12.95" customHeight="1">
      <c r="J775" s="1352"/>
      <c r="K775" s="1353"/>
      <c r="L775" s="1353"/>
      <c r="M775" s="1353"/>
      <c r="N775" s="1354"/>
      <c r="O775" s="1611"/>
      <c r="P775" s="1611"/>
      <c r="Q775" s="1611"/>
      <c r="R775" s="1611"/>
      <c r="S775" s="1611"/>
      <c r="T775" s="1348"/>
      <c r="U775" s="1349"/>
      <c r="V775" s="1349"/>
      <c r="W775" s="1350"/>
      <c r="X775" s="1339"/>
      <c r="Y775" s="1340"/>
      <c r="Z775" s="1340"/>
      <c r="AA775" s="1340"/>
      <c r="AB775" s="1341"/>
      <c r="AC775" s="1342">
        <f>X775*O775</f>
        <v>0</v>
      </c>
      <c r="AD775" s="1343"/>
      <c r="AE775" s="1343"/>
      <c r="AF775" s="1343"/>
      <c r="AG775" s="134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49">
        <f>IF(J775="SRO/Studio",O775,0)</f>
        <v>0</v>
      </c>
      <c r="CQ775" s="1450"/>
      <c r="CR775" s="1450"/>
      <c r="CS775" s="1450"/>
      <c r="CT775" s="1451"/>
      <c r="CU775" s="1446">
        <f>IF(J775="1 Bedroom",O775,0)</f>
        <v>0</v>
      </c>
      <c r="CV775" s="1446"/>
      <c r="CW775" s="1446"/>
      <c r="CX775" s="1446"/>
      <c r="CY775" s="1446"/>
      <c r="CZ775" s="1446">
        <f>IF(J775="2 Bedrooms",O775,0)</f>
        <v>0</v>
      </c>
      <c r="DA775" s="1446"/>
      <c r="DB775" s="1446"/>
      <c r="DC775" s="1446"/>
      <c r="DD775" s="1446"/>
      <c r="DE775" s="1446">
        <f>IF(J775="3 Bedrooms",O775,0)</f>
        <v>0</v>
      </c>
      <c r="DF775" s="1446"/>
      <c r="DG775" s="1446"/>
      <c r="DH775" s="1446"/>
      <c r="DI775" s="1446"/>
      <c r="DJ775" s="1446">
        <f>IF(J775="4 Bedrooms",O775,0)</f>
        <v>0</v>
      </c>
      <c r="DK775" s="1446"/>
      <c r="DL775" s="1446"/>
      <c r="DM775" s="1446"/>
      <c r="DN775" s="1446"/>
      <c r="DO775" s="1446">
        <f>IF(J775="5 Bedrooms",O775,0)</f>
        <v>0</v>
      </c>
      <c r="DP775" s="1446"/>
      <c r="DQ775" s="1446"/>
      <c r="DR775" s="1446"/>
      <c r="DS775" s="1446"/>
      <c r="DT775" s="1012"/>
    </row>
    <row r="776" spans="1:126" ht="12.95" customHeight="1">
      <c r="J776" s="1352"/>
      <c r="K776" s="1353"/>
      <c r="L776" s="1353"/>
      <c r="M776" s="1353"/>
      <c r="N776" s="1354"/>
      <c r="O776" s="1611"/>
      <c r="P776" s="1611"/>
      <c r="Q776" s="1611"/>
      <c r="R776" s="1611"/>
      <c r="S776" s="1611"/>
      <c r="T776" s="1348"/>
      <c r="U776" s="1349"/>
      <c r="V776" s="1349"/>
      <c r="W776" s="1350"/>
      <c r="X776" s="1339"/>
      <c r="Y776" s="1340"/>
      <c r="Z776" s="1340"/>
      <c r="AA776" s="1340"/>
      <c r="AB776" s="1341"/>
      <c r="AC776" s="1342">
        <f>X776*O776</f>
        <v>0</v>
      </c>
      <c r="AD776" s="1343"/>
      <c r="AE776" s="1343"/>
      <c r="AF776" s="1343"/>
      <c r="AG776" s="134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49">
        <f>IF(J776="SRO/Studio",O776,0)</f>
        <v>0</v>
      </c>
      <c r="CQ776" s="1450"/>
      <c r="CR776" s="1450"/>
      <c r="CS776" s="1450"/>
      <c r="CT776" s="1451"/>
      <c r="CU776" s="1446">
        <f>IF(J776="1 Bedroom",O776,0)</f>
        <v>0</v>
      </c>
      <c r="CV776" s="1446"/>
      <c r="CW776" s="1446"/>
      <c r="CX776" s="1446"/>
      <c r="CY776" s="1446"/>
      <c r="CZ776" s="1446">
        <f>IF(J776="2 Bedrooms",O776,0)</f>
        <v>0</v>
      </c>
      <c r="DA776" s="1446"/>
      <c r="DB776" s="1446"/>
      <c r="DC776" s="1446"/>
      <c r="DD776" s="1446"/>
      <c r="DE776" s="1446">
        <f>IF(J776="3 Bedrooms",O776,0)</f>
        <v>0</v>
      </c>
      <c r="DF776" s="1446"/>
      <c r="DG776" s="1446"/>
      <c r="DH776" s="1446"/>
      <c r="DI776" s="1446"/>
      <c r="DJ776" s="1446">
        <f>IF(J776="4 Bedrooms",O776,0)</f>
        <v>0</v>
      </c>
      <c r="DK776" s="1446"/>
      <c r="DL776" s="1446"/>
      <c r="DM776" s="1446"/>
      <c r="DN776" s="1446"/>
      <c r="DO776" s="1446">
        <f>IF(J776="5 Bedrooms",O776,0)</f>
        <v>0</v>
      </c>
      <c r="DP776" s="1446"/>
      <c r="DQ776" s="1446"/>
      <c r="DR776" s="1446"/>
      <c r="DS776" s="1446"/>
    </row>
    <row r="777" spans="1:126" ht="12.95" customHeight="1">
      <c r="J777" s="1456" t="s">
        <v>125</v>
      </c>
      <c r="K777" s="1457"/>
      <c r="L777" s="1457"/>
      <c r="M777" s="1457"/>
      <c r="N777" s="1458"/>
      <c r="O777" s="1421">
        <f>SUM(O773:S776)</f>
        <v>1</v>
      </c>
      <c r="P777" s="1470"/>
      <c r="Q777" s="1470"/>
      <c r="R777" s="1470"/>
      <c r="S777" s="1422"/>
      <c r="X777" s="1456" t="s">
        <v>124</v>
      </c>
      <c r="Y777" s="1457"/>
      <c r="Z777" s="1457"/>
      <c r="AA777" s="1457"/>
      <c r="AB777" s="1458"/>
      <c r="AC777" s="1342">
        <f>SUM(AC773:AG776)</f>
        <v>0</v>
      </c>
      <c r="AD777" s="1343"/>
      <c r="AE777" s="1343"/>
      <c r="AF777" s="1343"/>
      <c r="AG777" s="134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70"/>
      <c r="CR777" s="1470"/>
      <c r="CS777" s="1470"/>
      <c r="CT777" s="1422"/>
      <c r="CU777" s="1471">
        <f>SUM(CU773:CY776)</f>
        <v>0</v>
      </c>
      <c r="CV777" s="1472"/>
      <c r="CW777" s="1472"/>
      <c r="CX777" s="1472"/>
      <c r="CY777" s="1473"/>
      <c r="CZ777" s="1471">
        <f>SUM(CZ773:DD776)</f>
        <v>0</v>
      </c>
      <c r="DA777" s="1472"/>
      <c r="DB777" s="1472"/>
      <c r="DC777" s="1472"/>
      <c r="DD777" s="1473"/>
      <c r="DE777" s="1471">
        <f>SUM(DE773:DI776)</f>
        <v>1</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739" t="s">
        <v>670</v>
      </c>
      <c r="K779" s="173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1" t="s">
        <v>389</v>
      </c>
      <c r="K783" s="1362"/>
      <c r="L783" s="1362"/>
      <c r="M783" s="1362"/>
      <c r="N783" s="1363"/>
      <c r="O783" s="1722" t="s">
        <v>285</v>
      </c>
      <c r="P783" s="1722"/>
      <c r="Q783" s="1722"/>
      <c r="R783" s="1722"/>
      <c r="S783" s="1722"/>
      <c r="T783" s="1708" t="s">
        <v>1680</v>
      </c>
      <c r="U783" s="1709"/>
      <c r="V783" s="1709"/>
      <c r="W783" s="1710"/>
      <c r="X783" s="1361" t="s">
        <v>448</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4"/>
      <c r="K784" s="1365"/>
      <c r="L784" s="1365"/>
      <c r="M784" s="1365"/>
      <c r="N784" s="1366"/>
      <c r="O784" s="1722"/>
      <c r="P784" s="1722"/>
      <c r="Q784" s="1722"/>
      <c r="R784" s="1722"/>
      <c r="S784" s="1722"/>
      <c r="T784" s="1711"/>
      <c r="U784" s="1712"/>
      <c r="V784" s="1712"/>
      <c r="W784" s="1713"/>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4"/>
      <c r="K785" s="1365"/>
      <c r="L785" s="1365"/>
      <c r="M785" s="1365"/>
      <c r="N785" s="1366"/>
      <c r="O785" s="1722"/>
      <c r="P785" s="1722"/>
      <c r="Q785" s="1722"/>
      <c r="R785" s="1722"/>
      <c r="S785" s="1722"/>
      <c r="T785" s="1711"/>
      <c r="U785" s="1712"/>
      <c r="V785" s="1712"/>
      <c r="W785" s="1713"/>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7"/>
      <c r="K786" s="1368"/>
      <c r="L786" s="1368"/>
      <c r="M786" s="1368"/>
      <c r="N786" s="1369"/>
      <c r="O786" s="1722"/>
      <c r="P786" s="1722"/>
      <c r="Q786" s="1722"/>
      <c r="R786" s="1722"/>
      <c r="S786" s="1722"/>
      <c r="T786" s="1714"/>
      <c r="U786" s="1715"/>
      <c r="V786" s="1715"/>
      <c r="W786" s="1716"/>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2"/>
      <c r="K787" s="1353"/>
      <c r="L787" s="1353"/>
      <c r="M787" s="1353"/>
      <c r="N787" s="1354"/>
      <c r="O787" s="1611"/>
      <c r="P787" s="1611"/>
      <c r="Q787" s="1611"/>
      <c r="R787" s="1611"/>
      <c r="S787" s="1611"/>
      <c r="T787" s="1348"/>
      <c r="U787" s="1349"/>
      <c r="V787" s="1349"/>
      <c r="W787" s="1350"/>
      <c r="X787" s="1339"/>
      <c r="Y787" s="1340"/>
      <c r="Z787" s="1340"/>
      <c r="AA787" s="1340"/>
      <c r="AB787" s="1341"/>
      <c r="AC787" s="1342">
        <f t="shared" ref="AC787:AC796" si="40">X787*O787</f>
        <v>0</v>
      </c>
      <c r="AD787" s="1343"/>
      <c r="AE787" s="1343"/>
      <c r="AF787" s="1343"/>
      <c r="AG787" s="134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49">
        <f t="shared" ref="CP787:CP796" si="41">IF(J787="SRO/Studio",O787,0)</f>
        <v>0</v>
      </c>
      <c r="CQ787" s="1450"/>
      <c r="CR787" s="1450"/>
      <c r="CS787" s="1450"/>
      <c r="CT787" s="1451"/>
      <c r="CU787" s="1449">
        <f t="shared" ref="CU787:CU796" si="42">IF(J787="1 Bedroom",O787,0)</f>
        <v>0</v>
      </c>
      <c r="CV787" s="1450"/>
      <c r="CW787" s="1450"/>
      <c r="CX787" s="1450"/>
      <c r="CY787" s="1451"/>
      <c r="CZ787" s="1449">
        <f t="shared" ref="CZ787:CZ796" si="43">IF(J787="2 Bedrooms",O787,0)</f>
        <v>0</v>
      </c>
      <c r="DA787" s="1450"/>
      <c r="DB787" s="1450"/>
      <c r="DC787" s="1450"/>
      <c r="DD787" s="1451"/>
      <c r="DE787" s="1449">
        <f t="shared" ref="DE787:DE796" si="44">IF(J787="3 Bedrooms",O787,0)</f>
        <v>0</v>
      </c>
      <c r="DF787" s="1450"/>
      <c r="DG787" s="1450"/>
      <c r="DH787" s="1450"/>
      <c r="DI787" s="1451"/>
      <c r="DJ787" s="1449">
        <f t="shared" ref="DJ787:DJ796" si="45">IF(J787="4 Bedrooms",O787,0)</f>
        <v>0</v>
      </c>
      <c r="DK787" s="1450"/>
      <c r="DL787" s="1450"/>
      <c r="DM787" s="1450"/>
      <c r="DN787" s="1451"/>
      <c r="DO787" s="1449">
        <f t="shared" ref="DO787:DO796" si="46">IF(J787="5 Bedrooms",O787,0)</f>
        <v>0</v>
      </c>
      <c r="DP787" s="1450"/>
      <c r="DQ787" s="1450"/>
      <c r="DR787" s="1450"/>
      <c r="DS787" s="1451"/>
      <c r="DT787" s="6"/>
      <c r="DU787" s="1449">
        <f t="shared" ref="DU787:DU796" si="47">IF(AND(CP787&gt;=1,AH787&gt;=0.1,AH787&lt;=1),O787,0)</f>
        <v>0</v>
      </c>
      <c r="DV787" s="1450"/>
      <c r="DW787" s="1450"/>
      <c r="DX787" s="1450"/>
      <c r="DY787" s="1451"/>
      <c r="DZ787" s="1449">
        <f t="shared" ref="DZ787:DZ796" si="48">IF(AND(CU787&gt;=1,AH787&gt;=0.1,AH787&lt;=1),O787,0)</f>
        <v>0</v>
      </c>
      <c r="EA787" s="1450"/>
      <c r="EB787" s="1450"/>
      <c r="EC787" s="1450"/>
      <c r="ED787" s="1451"/>
      <c r="EE787" s="1449">
        <f t="shared" ref="EE787:EE796" si="49">IF(AND(CZ787&gt;=1,AH787&gt;=0.1,AH787&lt;=1),O787,0)</f>
        <v>0</v>
      </c>
      <c r="EF787" s="1450"/>
      <c r="EG787" s="1450"/>
      <c r="EH787" s="1450"/>
      <c r="EI787" s="1451"/>
      <c r="EJ787" s="1449">
        <f t="shared" ref="EJ787:EJ796" si="50">IF(AND(DE787&gt;=1,AH787&gt;=0.1,AH787&lt;=1),O787,0)</f>
        <v>0</v>
      </c>
      <c r="EK787" s="1450"/>
      <c r="EL787" s="1450"/>
      <c r="EM787" s="1450"/>
      <c r="EN787" s="1451"/>
      <c r="EO787" s="1449">
        <f t="shared" ref="EO787:EO796" si="51">IF(AND(DJ787&gt;=1,AH787&gt;=0.1,AH787&lt;=1),O787,0)</f>
        <v>0</v>
      </c>
      <c r="EP787" s="1450"/>
      <c r="EQ787" s="1450"/>
      <c r="ER787" s="1450"/>
      <c r="ES787" s="1451"/>
      <c r="ET787" s="1449">
        <f t="shared" ref="ET787:ET796" si="52">IF(AND(DO787&gt;=1,AH787&gt;=0.1,AH787&lt;=1),O787,0)</f>
        <v>0</v>
      </c>
      <c r="EU787" s="1450"/>
      <c r="EV787" s="1450"/>
      <c r="EW787" s="1450"/>
      <c r="EX787" s="1451"/>
    </row>
    <row r="788" spans="1:154" s="14" customFormat="1" ht="12.95" customHeight="1">
      <c r="A788"/>
      <c r="B788"/>
      <c r="C788"/>
      <c r="D788"/>
      <c r="E788"/>
      <c r="F788"/>
      <c r="G788"/>
      <c r="H788"/>
      <c r="I788"/>
      <c r="J788" s="1352"/>
      <c r="K788" s="1353"/>
      <c r="L788" s="1353"/>
      <c r="M788" s="1353"/>
      <c r="N788" s="1354"/>
      <c r="O788" s="1611"/>
      <c r="P788" s="1611"/>
      <c r="Q788" s="1611"/>
      <c r="R788" s="1611"/>
      <c r="S788" s="1611"/>
      <c r="T788" s="1348"/>
      <c r="U788" s="1349"/>
      <c r="V788" s="1349"/>
      <c r="W788" s="1350"/>
      <c r="X788" s="1339"/>
      <c r="Y788" s="1340"/>
      <c r="Z788" s="1340"/>
      <c r="AA788" s="1340"/>
      <c r="AB788" s="1341"/>
      <c r="AC788" s="1342">
        <f t="shared" si="40"/>
        <v>0</v>
      </c>
      <c r="AD788" s="1343"/>
      <c r="AE788" s="1343"/>
      <c r="AF788" s="1343"/>
      <c r="AG788" s="134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49">
        <f t="shared" si="41"/>
        <v>0</v>
      </c>
      <c r="CQ788" s="1450"/>
      <c r="CR788" s="1450"/>
      <c r="CS788" s="1450"/>
      <c r="CT788" s="1451"/>
      <c r="CU788" s="1449">
        <f t="shared" si="42"/>
        <v>0</v>
      </c>
      <c r="CV788" s="1450"/>
      <c r="CW788" s="1450"/>
      <c r="CX788" s="1450"/>
      <c r="CY788" s="1451"/>
      <c r="CZ788" s="1449">
        <f t="shared" si="43"/>
        <v>0</v>
      </c>
      <c r="DA788" s="1450"/>
      <c r="DB788" s="1450"/>
      <c r="DC788" s="1450"/>
      <c r="DD788" s="1451"/>
      <c r="DE788" s="1449">
        <f t="shared" si="44"/>
        <v>0</v>
      </c>
      <c r="DF788" s="1450"/>
      <c r="DG788" s="1450"/>
      <c r="DH788" s="1450"/>
      <c r="DI788" s="1451"/>
      <c r="DJ788" s="1449">
        <f t="shared" si="45"/>
        <v>0</v>
      </c>
      <c r="DK788" s="1450"/>
      <c r="DL788" s="1450"/>
      <c r="DM788" s="1450"/>
      <c r="DN788" s="1451"/>
      <c r="DO788" s="1449">
        <f t="shared" si="46"/>
        <v>0</v>
      </c>
      <c r="DP788" s="1450"/>
      <c r="DQ788" s="1450"/>
      <c r="DR788" s="1450"/>
      <c r="DS788" s="1451"/>
      <c r="DT788" s="6"/>
      <c r="DU788" s="1449">
        <f t="shared" si="47"/>
        <v>0</v>
      </c>
      <c r="DV788" s="1450"/>
      <c r="DW788" s="1450"/>
      <c r="DX788" s="1450"/>
      <c r="DY788" s="1451"/>
      <c r="DZ788" s="1449">
        <f t="shared" si="48"/>
        <v>0</v>
      </c>
      <c r="EA788" s="1450"/>
      <c r="EB788" s="1450"/>
      <c r="EC788" s="1450"/>
      <c r="ED788" s="1451"/>
      <c r="EE788" s="1449">
        <f t="shared" si="49"/>
        <v>0</v>
      </c>
      <c r="EF788" s="1450"/>
      <c r="EG788" s="1450"/>
      <c r="EH788" s="1450"/>
      <c r="EI788" s="1451"/>
      <c r="EJ788" s="1449">
        <f t="shared" si="50"/>
        <v>0</v>
      </c>
      <c r="EK788" s="1450"/>
      <c r="EL788" s="1450"/>
      <c r="EM788" s="1450"/>
      <c r="EN788" s="1451"/>
      <c r="EO788" s="1449">
        <f t="shared" si="51"/>
        <v>0</v>
      </c>
      <c r="EP788" s="1450"/>
      <c r="EQ788" s="1450"/>
      <c r="ER788" s="1450"/>
      <c r="ES788" s="1451"/>
      <c r="ET788" s="1449">
        <f t="shared" si="52"/>
        <v>0</v>
      </c>
      <c r="EU788" s="1450"/>
      <c r="EV788" s="1450"/>
      <c r="EW788" s="1450"/>
      <c r="EX788" s="1451"/>
    </row>
    <row r="789" spans="1:154" s="14" customFormat="1" ht="12.95" customHeight="1">
      <c r="A789"/>
      <c r="B789"/>
      <c r="C789"/>
      <c r="D789"/>
      <c r="E789"/>
      <c r="F789"/>
      <c r="G789"/>
      <c r="H789"/>
      <c r="I789"/>
      <c r="J789" s="1352"/>
      <c r="K789" s="1353"/>
      <c r="L789" s="1353"/>
      <c r="M789" s="1353"/>
      <c r="N789" s="1354"/>
      <c r="O789" s="1611"/>
      <c r="P789" s="1611"/>
      <c r="Q789" s="1611"/>
      <c r="R789" s="1611"/>
      <c r="S789" s="1611"/>
      <c r="T789" s="1348"/>
      <c r="U789" s="1349"/>
      <c r="V789" s="1349"/>
      <c r="W789" s="1350"/>
      <c r="X789" s="1339"/>
      <c r="Y789" s="1340"/>
      <c r="Z789" s="1340"/>
      <c r="AA789" s="1340"/>
      <c r="AB789" s="1341"/>
      <c r="AC789" s="1342">
        <f t="shared" si="40"/>
        <v>0</v>
      </c>
      <c r="AD789" s="1343"/>
      <c r="AE789" s="1343"/>
      <c r="AF789" s="1343"/>
      <c r="AG789" s="134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49">
        <f t="shared" si="41"/>
        <v>0</v>
      </c>
      <c r="CQ789" s="1450"/>
      <c r="CR789" s="1450"/>
      <c r="CS789" s="1450"/>
      <c r="CT789" s="1451"/>
      <c r="CU789" s="1449">
        <f t="shared" si="42"/>
        <v>0</v>
      </c>
      <c r="CV789" s="1450"/>
      <c r="CW789" s="1450"/>
      <c r="CX789" s="1450"/>
      <c r="CY789" s="1451"/>
      <c r="CZ789" s="1449">
        <f t="shared" si="43"/>
        <v>0</v>
      </c>
      <c r="DA789" s="1450"/>
      <c r="DB789" s="1450"/>
      <c r="DC789" s="1450"/>
      <c r="DD789" s="1451"/>
      <c r="DE789" s="1449">
        <f t="shared" si="44"/>
        <v>0</v>
      </c>
      <c r="DF789" s="1450"/>
      <c r="DG789" s="1450"/>
      <c r="DH789" s="1450"/>
      <c r="DI789" s="1451"/>
      <c r="DJ789" s="1449">
        <f t="shared" si="45"/>
        <v>0</v>
      </c>
      <c r="DK789" s="1450"/>
      <c r="DL789" s="1450"/>
      <c r="DM789" s="1450"/>
      <c r="DN789" s="1451"/>
      <c r="DO789" s="1449">
        <f t="shared" si="46"/>
        <v>0</v>
      </c>
      <c r="DP789" s="1450"/>
      <c r="DQ789" s="1450"/>
      <c r="DR789" s="1450"/>
      <c r="DS789" s="1451"/>
      <c r="DT789" s="6"/>
      <c r="DU789" s="1449">
        <f t="shared" si="47"/>
        <v>0</v>
      </c>
      <c r="DV789" s="1450"/>
      <c r="DW789" s="1450"/>
      <c r="DX789" s="1450"/>
      <c r="DY789" s="1451"/>
      <c r="DZ789" s="1449">
        <f t="shared" si="48"/>
        <v>0</v>
      </c>
      <c r="EA789" s="1450"/>
      <c r="EB789" s="1450"/>
      <c r="EC789" s="1450"/>
      <c r="ED789" s="1451"/>
      <c r="EE789" s="1449">
        <f t="shared" si="49"/>
        <v>0</v>
      </c>
      <c r="EF789" s="1450"/>
      <c r="EG789" s="1450"/>
      <c r="EH789" s="1450"/>
      <c r="EI789" s="1451"/>
      <c r="EJ789" s="1449">
        <f t="shared" si="50"/>
        <v>0</v>
      </c>
      <c r="EK789" s="1450"/>
      <c r="EL789" s="1450"/>
      <c r="EM789" s="1450"/>
      <c r="EN789" s="1451"/>
      <c r="EO789" s="1449">
        <f t="shared" si="51"/>
        <v>0</v>
      </c>
      <c r="EP789" s="1450"/>
      <c r="EQ789" s="1450"/>
      <c r="ER789" s="1450"/>
      <c r="ES789" s="1451"/>
      <c r="ET789" s="1449">
        <f t="shared" si="52"/>
        <v>0</v>
      </c>
      <c r="EU789" s="1450"/>
      <c r="EV789" s="1450"/>
      <c r="EW789" s="1450"/>
      <c r="EX789" s="1451"/>
    </row>
    <row r="790" spans="1:154" s="14" customFormat="1" ht="12.95" customHeight="1">
      <c r="A790"/>
      <c r="B790"/>
      <c r="C790"/>
      <c r="D790"/>
      <c r="E790"/>
      <c r="F790"/>
      <c r="G790"/>
      <c r="H790"/>
      <c r="I790"/>
      <c r="J790" s="1352"/>
      <c r="K790" s="1353"/>
      <c r="L790" s="1353"/>
      <c r="M790" s="1353"/>
      <c r="N790" s="1354"/>
      <c r="O790" s="1611"/>
      <c r="P790" s="1611"/>
      <c r="Q790" s="1611"/>
      <c r="R790" s="1611"/>
      <c r="S790" s="1611"/>
      <c r="T790" s="1348"/>
      <c r="U790" s="1349"/>
      <c r="V790" s="1349"/>
      <c r="W790" s="1350"/>
      <c r="X790" s="1339"/>
      <c r="Y790" s="1340"/>
      <c r="Z790" s="1340"/>
      <c r="AA790" s="1340"/>
      <c r="AB790" s="1341"/>
      <c r="AC790" s="1342">
        <f t="shared" si="40"/>
        <v>0</v>
      </c>
      <c r="AD790" s="1343"/>
      <c r="AE790" s="1343"/>
      <c r="AF790" s="1343"/>
      <c r="AG790" s="134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49">
        <f t="shared" si="41"/>
        <v>0</v>
      </c>
      <c r="CQ790" s="1450"/>
      <c r="CR790" s="1450"/>
      <c r="CS790" s="1450"/>
      <c r="CT790" s="1451"/>
      <c r="CU790" s="1449">
        <f t="shared" si="42"/>
        <v>0</v>
      </c>
      <c r="CV790" s="1450"/>
      <c r="CW790" s="1450"/>
      <c r="CX790" s="1450"/>
      <c r="CY790" s="1451"/>
      <c r="CZ790" s="1449">
        <f t="shared" si="43"/>
        <v>0</v>
      </c>
      <c r="DA790" s="1450"/>
      <c r="DB790" s="1450"/>
      <c r="DC790" s="1450"/>
      <c r="DD790" s="1451"/>
      <c r="DE790" s="1449">
        <f t="shared" si="44"/>
        <v>0</v>
      </c>
      <c r="DF790" s="1450"/>
      <c r="DG790" s="1450"/>
      <c r="DH790" s="1450"/>
      <c r="DI790" s="1451"/>
      <c r="DJ790" s="1449">
        <f t="shared" si="45"/>
        <v>0</v>
      </c>
      <c r="DK790" s="1450"/>
      <c r="DL790" s="1450"/>
      <c r="DM790" s="1450"/>
      <c r="DN790" s="1451"/>
      <c r="DO790" s="1449">
        <f t="shared" si="46"/>
        <v>0</v>
      </c>
      <c r="DP790" s="1450"/>
      <c r="DQ790" s="1450"/>
      <c r="DR790" s="1450"/>
      <c r="DS790" s="1451"/>
      <c r="DT790" s="6"/>
      <c r="DU790" s="1449">
        <f t="shared" si="47"/>
        <v>0</v>
      </c>
      <c r="DV790" s="1450"/>
      <c r="DW790" s="1450"/>
      <c r="DX790" s="1450"/>
      <c r="DY790" s="1451"/>
      <c r="DZ790" s="1449">
        <f t="shared" si="48"/>
        <v>0</v>
      </c>
      <c r="EA790" s="1450"/>
      <c r="EB790" s="1450"/>
      <c r="EC790" s="1450"/>
      <c r="ED790" s="1451"/>
      <c r="EE790" s="1449">
        <f t="shared" si="49"/>
        <v>0</v>
      </c>
      <c r="EF790" s="1450"/>
      <c r="EG790" s="1450"/>
      <c r="EH790" s="1450"/>
      <c r="EI790" s="1451"/>
      <c r="EJ790" s="1449">
        <f t="shared" si="50"/>
        <v>0</v>
      </c>
      <c r="EK790" s="1450"/>
      <c r="EL790" s="1450"/>
      <c r="EM790" s="1450"/>
      <c r="EN790" s="1451"/>
      <c r="EO790" s="1449">
        <f t="shared" si="51"/>
        <v>0</v>
      </c>
      <c r="EP790" s="1450"/>
      <c r="EQ790" s="1450"/>
      <c r="ER790" s="1450"/>
      <c r="ES790" s="1451"/>
      <c r="ET790" s="1449">
        <f t="shared" si="52"/>
        <v>0</v>
      </c>
      <c r="EU790" s="1450"/>
      <c r="EV790" s="1450"/>
      <c r="EW790" s="1450"/>
      <c r="EX790" s="1451"/>
    </row>
    <row r="791" spans="1:154" s="14" customFormat="1" ht="12.95" customHeight="1">
      <c r="A791"/>
      <c r="B791"/>
      <c r="C791"/>
      <c r="D791"/>
      <c r="E791"/>
      <c r="F791"/>
      <c r="G791"/>
      <c r="H791"/>
      <c r="I791"/>
      <c r="J791" s="1352"/>
      <c r="K791" s="1353"/>
      <c r="L791" s="1353"/>
      <c r="M791" s="1353"/>
      <c r="N791" s="1354"/>
      <c r="O791" s="1611"/>
      <c r="P791" s="1611"/>
      <c r="Q791" s="1611"/>
      <c r="R791" s="1611"/>
      <c r="S791" s="1611"/>
      <c r="T791" s="1348"/>
      <c r="U791" s="1349"/>
      <c r="V791" s="1349"/>
      <c r="W791" s="1350"/>
      <c r="X791" s="1339"/>
      <c r="Y791" s="1340"/>
      <c r="Z791" s="1340"/>
      <c r="AA791" s="1340"/>
      <c r="AB791" s="1341"/>
      <c r="AC791" s="1342">
        <f t="shared" si="40"/>
        <v>0</v>
      </c>
      <c r="AD791" s="1343"/>
      <c r="AE791" s="1343"/>
      <c r="AF791" s="1343"/>
      <c r="AG791" s="134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49">
        <f t="shared" si="41"/>
        <v>0</v>
      </c>
      <c r="CQ791" s="1450"/>
      <c r="CR791" s="1450"/>
      <c r="CS791" s="1450"/>
      <c r="CT791" s="1451"/>
      <c r="CU791" s="1449">
        <f t="shared" si="42"/>
        <v>0</v>
      </c>
      <c r="CV791" s="1450"/>
      <c r="CW791" s="1450"/>
      <c r="CX791" s="1450"/>
      <c r="CY791" s="1451"/>
      <c r="CZ791" s="1449">
        <f t="shared" si="43"/>
        <v>0</v>
      </c>
      <c r="DA791" s="1450"/>
      <c r="DB791" s="1450"/>
      <c r="DC791" s="1450"/>
      <c r="DD791" s="1451"/>
      <c r="DE791" s="1449">
        <f t="shared" si="44"/>
        <v>0</v>
      </c>
      <c r="DF791" s="1450"/>
      <c r="DG791" s="1450"/>
      <c r="DH791" s="1450"/>
      <c r="DI791" s="1451"/>
      <c r="DJ791" s="1449">
        <f t="shared" si="45"/>
        <v>0</v>
      </c>
      <c r="DK791" s="1450"/>
      <c r="DL791" s="1450"/>
      <c r="DM791" s="1450"/>
      <c r="DN791" s="1451"/>
      <c r="DO791" s="1449">
        <f t="shared" si="46"/>
        <v>0</v>
      </c>
      <c r="DP791" s="1450"/>
      <c r="DQ791" s="1450"/>
      <c r="DR791" s="1450"/>
      <c r="DS791" s="1451"/>
      <c r="DT791" s="6"/>
      <c r="DU791" s="1449">
        <f t="shared" si="47"/>
        <v>0</v>
      </c>
      <c r="DV791" s="1450"/>
      <c r="DW791" s="1450"/>
      <c r="DX791" s="1450"/>
      <c r="DY791" s="1451"/>
      <c r="DZ791" s="1449">
        <f t="shared" si="48"/>
        <v>0</v>
      </c>
      <c r="EA791" s="1450"/>
      <c r="EB791" s="1450"/>
      <c r="EC791" s="1450"/>
      <c r="ED791" s="1451"/>
      <c r="EE791" s="1449">
        <f t="shared" si="49"/>
        <v>0</v>
      </c>
      <c r="EF791" s="1450"/>
      <c r="EG791" s="1450"/>
      <c r="EH791" s="1450"/>
      <c r="EI791" s="1451"/>
      <c r="EJ791" s="1449">
        <f t="shared" si="50"/>
        <v>0</v>
      </c>
      <c r="EK791" s="1450"/>
      <c r="EL791" s="1450"/>
      <c r="EM791" s="1450"/>
      <c r="EN791" s="1451"/>
      <c r="EO791" s="1449">
        <f t="shared" si="51"/>
        <v>0</v>
      </c>
      <c r="EP791" s="1450"/>
      <c r="EQ791" s="1450"/>
      <c r="ER791" s="1450"/>
      <c r="ES791" s="1451"/>
      <c r="ET791" s="1449">
        <f t="shared" si="52"/>
        <v>0</v>
      </c>
      <c r="EU791" s="1450"/>
      <c r="EV791" s="1450"/>
      <c r="EW791" s="1450"/>
      <c r="EX791" s="1451"/>
    </row>
    <row r="792" spans="1:154" s="14" customFormat="1" ht="12.95" customHeight="1">
      <c r="A792"/>
      <c r="B792"/>
      <c r="C792"/>
      <c r="D792"/>
      <c r="E792"/>
      <c r="F792"/>
      <c r="G792"/>
      <c r="H792"/>
      <c r="I792"/>
      <c r="J792" s="1352"/>
      <c r="K792" s="1353"/>
      <c r="L792" s="1353"/>
      <c r="M792" s="1353"/>
      <c r="N792" s="1354"/>
      <c r="O792" s="1611"/>
      <c r="P792" s="1611"/>
      <c r="Q792" s="1611"/>
      <c r="R792" s="1611"/>
      <c r="S792" s="1611"/>
      <c r="T792" s="1348"/>
      <c r="U792" s="1349"/>
      <c r="V792" s="1349"/>
      <c r="W792" s="1350"/>
      <c r="X792" s="1339"/>
      <c r="Y792" s="1340"/>
      <c r="Z792" s="1340"/>
      <c r="AA792" s="1340"/>
      <c r="AB792" s="1341"/>
      <c r="AC792" s="1342">
        <f t="shared" si="40"/>
        <v>0</v>
      </c>
      <c r="AD792" s="1343"/>
      <c r="AE792" s="1343"/>
      <c r="AF792" s="1343"/>
      <c r="AG792" s="134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49">
        <f t="shared" si="41"/>
        <v>0</v>
      </c>
      <c r="CQ792" s="1450"/>
      <c r="CR792" s="1450"/>
      <c r="CS792" s="1450"/>
      <c r="CT792" s="1451"/>
      <c r="CU792" s="1449">
        <f t="shared" si="42"/>
        <v>0</v>
      </c>
      <c r="CV792" s="1450"/>
      <c r="CW792" s="1450"/>
      <c r="CX792" s="1450"/>
      <c r="CY792" s="1451"/>
      <c r="CZ792" s="1449">
        <f t="shared" si="43"/>
        <v>0</v>
      </c>
      <c r="DA792" s="1450"/>
      <c r="DB792" s="1450"/>
      <c r="DC792" s="1450"/>
      <c r="DD792" s="1451"/>
      <c r="DE792" s="1449">
        <f t="shared" si="44"/>
        <v>0</v>
      </c>
      <c r="DF792" s="1450"/>
      <c r="DG792" s="1450"/>
      <c r="DH792" s="1450"/>
      <c r="DI792" s="1451"/>
      <c r="DJ792" s="1449">
        <f t="shared" si="45"/>
        <v>0</v>
      </c>
      <c r="DK792" s="1450"/>
      <c r="DL792" s="1450"/>
      <c r="DM792" s="1450"/>
      <c r="DN792" s="1451"/>
      <c r="DO792" s="1449">
        <f t="shared" si="46"/>
        <v>0</v>
      </c>
      <c r="DP792" s="1450"/>
      <c r="DQ792" s="1450"/>
      <c r="DR792" s="1450"/>
      <c r="DS792" s="1451"/>
      <c r="DT792" s="6"/>
      <c r="DU792" s="1449">
        <f t="shared" si="47"/>
        <v>0</v>
      </c>
      <c r="DV792" s="1450"/>
      <c r="DW792" s="1450"/>
      <c r="DX792" s="1450"/>
      <c r="DY792" s="1451"/>
      <c r="DZ792" s="1449">
        <f t="shared" si="48"/>
        <v>0</v>
      </c>
      <c r="EA792" s="1450"/>
      <c r="EB792" s="1450"/>
      <c r="EC792" s="1450"/>
      <c r="ED792" s="1451"/>
      <c r="EE792" s="1449">
        <f t="shared" si="49"/>
        <v>0</v>
      </c>
      <c r="EF792" s="1450"/>
      <c r="EG792" s="1450"/>
      <c r="EH792" s="1450"/>
      <c r="EI792" s="1451"/>
      <c r="EJ792" s="1449">
        <f t="shared" si="50"/>
        <v>0</v>
      </c>
      <c r="EK792" s="1450"/>
      <c r="EL792" s="1450"/>
      <c r="EM792" s="1450"/>
      <c r="EN792" s="1451"/>
      <c r="EO792" s="1449">
        <f t="shared" si="51"/>
        <v>0</v>
      </c>
      <c r="EP792" s="1450"/>
      <c r="EQ792" s="1450"/>
      <c r="ER792" s="1450"/>
      <c r="ES792" s="1451"/>
      <c r="ET792" s="1449">
        <f t="shared" si="52"/>
        <v>0</v>
      </c>
      <c r="EU792" s="1450"/>
      <c r="EV792" s="1450"/>
      <c r="EW792" s="1450"/>
      <c r="EX792" s="1451"/>
    </row>
    <row r="793" spans="1:154" s="14" customFormat="1" ht="12.95" customHeight="1">
      <c r="A793"/>
      <c r="B793"/>
      <c r="C793"/>
      <c r="D793"/>
      <c r="E793"/>
      <c r="F793"/>
      <c r="G793"/>
      <c r="H793"/>
      <c r="I793"/>
      <c r="J793" s="1352"/>
      <c r="K793" s="1353"/>
      <c r="L793" s="1353"/>
      <c r="M793" s="1353"/>
      <c r="N793" s="1354"/>
      <c r="O793" s="1611"/>
      <c r="P793" s="1611"/>
      <c r="Q793" s="1611"/>
      <c r="R793" s="1611"/>
      <c r="S793" s="1611"/>
      <c r="T793" s="1348"/>
      <c r="U793" s="1349"/>
      <c r="V793" s="1349"/>
      <c r="W793" s="1350"/>
      <c r="X793" s="1339"/>
      <c r="Y793" s="1340"/>
      <c r="Z793" s="1340"/>
      <c r="AA793" s="1340"/>
      <c r="AB793" s="1341"/>
      <c r="AC793" s="1342">
        <f t="shared" si="40"/>
        <v>0</v>
      </c>
      <c r="AD793" s="1343"/>
      <c r="AE793" s="1343"/>
      <c r="AF793" s="1343"/>
      <c r="AG793" s="134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49">
        <f t="shared" si="41"/>
        <v>0</v>
      </c>
      <c r="CQ793" s="1450"/>
      <c r="CR793" s="1450"/>
      <c r="CS793" s="1450"/>
      <c r="CT793" s="1451"/>
      <c r="CU793" s="1449">
        <f t="shared" si="42"/>
        <v>0</v>
      </c>
      <c r="CV793" s="1450"/>
      <c r="CW793" s="1450"/>
      <c r="CX793" s="1450"/>
      <c r="CY793" s="1451"/>
      <c r="CZ793" s="1449">
        <f t="shared" si="43"/>
        <v>0</v>
      </c>
      <c r="DA793" s="1450"/>
      <c r="DB793" s="1450"/>
      <c r="DC793" s="1450"/>
      <c r="DD793" s="1451"/>
      <c r="DE793" s="1449">
        <f t="shared" si="44"/>
        <v>0</v>
      </c>
      <c r="DF793" s="1450"/>
      <c r="DG793" s="1450"/>
      <c r="DH793" s="1450"/>
      <c r="DI793" s="1451"/>
      <c r="DJ793" s="1449">
        <f t="shared" si="45"/>
        <v>0</v>
      </c>
      <c r="DK793" s="1450"/>
      <c r="DL793" s="1450"/>
      <c r="DM793" s="1450"/>
      <c r="DN793" s="1451"/>
      <c r="DO793" s="1449">
        <f t="shared" si="46"/>
        <v>0</v>
      </c>
      <c r="DP793" s="1450"/>
      <c r="DQ793" s="1450"/>
      <c r="DR793" s="1450"/>
      <c r="DS793" s="1451"/>
      <c r="DT793" s="6"/>
      <c r="DU793" s="1449">
        <f t="shared" si="47"/>
        <v>0</v>
      </c>
      <c r="DV793" s="1450"/>
      <c r="DW793" s="1450"/>
      <c r="DX793" s="1450"/>
      <c r="DY793" s="1451"/>
      <c r="DZ793" s="1449">
        <f t="shared" si="48"/>
        <v>0</v>
      </c>
      <c r="EA793" s="1450"/>
      <c r="EB793" s="1450"/>
      <c r="EC793" s="1450"/>
      <c r="ED793" s="1451"/>
      <c r="EE793" s="1449">
        <f t="shared" si="49"/>
        <v>0</v>
      </c>
      <c r="EF793" s="1450"/>
      <c r="EG793" s="1450"/>
      <c r="EH793" s="1450"/>
      <c r="EI793" s="1451"/>
      <c r="EJ793" s="1449">
        <f t="shared" si="50"/>
        <v>0</v>
      </c>
      <c r="EK793" s="1450"/>
      <c r="EL793" s="1450"/>
      <c r="EM793" s="1450"/>
      <c r="EN793" s="1451"/>
      <c r="EO793" s="1449">
        <f t="shared" si="51"/>
        <v>0</v>
      </c>
      <c r="EP793" s="1450"/>
      <c r="EQ793" s="1450"/>
      <c r="ER793" s="1450"/>
      <c r="ES793" s="1451"/>
      <c r="ET793" s="1449">
        <f t="shared" si="52"/>
        <v>0</v>
      </c>
      <c r="EU793" s="1450"/>
      <c r="EV793" s="1450"/>
      <c r="EW793" s="1450"/>
      <c r="EX793" s="1451"/>
    </row>
    <row r="794" spans="1:154" s="14" customFormat="1" ht="12.95" customHeight="1">
      <c r="A794"/>
      <c r="B794"/>
      <c r="C794"/>
      <c r="D794"/>
      <c r="E794"/>
      <c r="F794"/>
      <c r="G794"/>
      <c r="H794"/>
      <c r="I794"/>
      <c r="J794" s="1352"/>
      <c r="K794" s="1353"/>
      <c r="L794" s="1353"/>
      <c r="M794" s="1353"/>
      <c r="N794" s="1354"/>
      <c r="O794" s="1611"/>
      <c r="P794" s="1611"/>
      <c r="Q794" s="1611"/>
      <c r="R794" s="1611"/>
      <c r="S794" s="1611"/>
      <c r="T794" s="1348"/>
      <c r="U794" s="1349"/>
      <c r="V794" s="1349"/>
      <c r="W794" s="1350"/>
      <c r="X794" s="1339"/>
      <c r="Y794" s="1340"/>
      <c r="Z794" s="1340"/>
      <c r="AA794" s="1340"/>
      <c r="AB794" s="1341"/>
      <c r="AC794" s="1342">
        <f t="shared" si="40"/>
        <v>0</v>
      </c>
      <c r="AD794" s="1343"/>
      <c r="AE794" s="1343"/>
      <c r="AF794" s="1343"/>
      <c r="AG794" s="134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49">
        <f t="shared" si="41"/>
        <v>0</v>
      </c>
      <c r="CQ794" s="1450"/>
      <c r="CR794" s="1450"/>
      <c r="CS794" s="1450"/>
      <c r="CT794" s="1451"/>
      <c r="CU794" s="1449">
        <f t="shared" si="42"/>
        <v>0</v>
      </c>
      <c r="CV794" s="1450"/>
      <c r="CW794" s="1450"/>
      <c r="CX794" s="1450"/>
      <c r="CY794" s="1451"/>
      <c r="CZ794" s="1449">
        <f t="shared" si="43"/>
        <v>0</v>
      </c>
      <c r="DA794" s="1450"/>
      <c r="DB794" s="1450"/>
      <c r="DC794" s="1450"/>
      <c r="DD794" s="1451"/>
      <c r="DE794" s="1449">
        <f t="shared" si="44"/>
        <v>0</v>
      </c>
      <c r="DF794" s="1450"/>
      <c r="DG794" s="1450"/>
      <c r="DH794" s="1450"/>
      <c r="DI794" s="1451"/>
      <c r="DJ794" s="1449">
        <f t="shared" si="45"/>
        <v>0</v>
      </c>
      <c r="DK794" s="1450"/>
      <c r="DL794" s="1450"/>
      <c r="DM794" s="1450"/>
      <c r="DN794" s="1451"/>
      <c r="DO794" s="1449">
        <f t="shared" si="46"/>
        <v>0</v>
      </c>
      <c r="DP794" s="1450"/>
      <c r="DQ794" s="1450"/>
      <c r="DR794" s="1450"/>
      <c r="DS794" s="1451"/>
      <c r="DT794" s="6"/>
      <c r="DU794" s="1449">
        <f t="shared" si="47"/>
        <v>0</v>
      </c>
      <c r="DV794" s="1450"/>
      <c r="DW794" s="1450"/>
      <c r="DX794" s="1450"/>
      <c r="DY794" s="1451"/>
      <c r="DZ794" s="1449">
        <f t="shared" si="48"/>
        <v>0</v>
      </c>
      <c r="EA794" s="1450"/>
      <c r="EB794" s="1450"/>
      <c r="EC794" s="1450"/>
      <c r="ED794" s="1451"/>
      <c r="EE794" s="1449">
        <f t="shared" si="49"/>
        <v>0</v>
      </c>
      <c r="EF794" s="1450"/>
      <c r="EG794" s="1450"/>
      <c r="EH794" s="1450"/>
      <c r="EI794" s="1451"/>
      <c r="EJ794" s="1449">
        <f t="shared" si="50"/>
        <v>0</v>
      </c>
      <c r="EK794" s="1450"/>
      <c r="EL794" s="1450"/>
      <c r="EM794" s="1450"/>
      <c r="EN794" s="1451"/>
      <c r="EO794" s="1449">
        <f t="shared" si="51"/>
        <v>0</v>
      </c>
      <c r="EP794" s="1450"/>
      <c r="EQ794" s="1450"/>
      <c r="ER794" s="1450"/>
      <c r="ES794" s="1451"/>
      <c r="ET794" s="1449">
        <f t="shared" si="52"/>
        <v>0</v>
      </c>
      <c r="EU794" s="1450"/>
      <c r="EV794" s="1450"/>
      <c r="EW794" s="1450"/>
      <c r="EX794" s="1451"/>
    </row>
    <row r="795" spans="1:154" s="14" customFormat="1" ht="12.95" customHeight="1">
      <c r="A795"/>
      <c r="B795"/>
      <c r="C795"/>
      <c r="D795"/>
      <c r="E795"/>
      <c r="F795"/>
      <c r="G795"/>
      <c r="H795"/>
      <c r="I795"/>
      <c r="J795" s="1352"/>
      <c r="K795" s="1353"/>
      <c r="L795" s="1353"/>
      <c r="M795" s="1353"/>
      <c r="N795" s="1354"/>
      <c r="O795" s="1611"/>
      <c r="P795" s="1611"/>
      <c r="Q795" s="1611"/>
      <c r="R795" s="1611"/>
      <c r="S795" s="1611"/>
      <c r="T795" s="1348"/>
      <c r="U795" s="1349"/>
      <c r="V795" s="1349"/>
      <c r="W795" s="1350"/>
      <c r="X795" s="1339"/>
      <c r="Y795" s="1340"/>
      <c r="Z795" s="1340"/>
      <c r="AA795" s="1340"/>
      <c r="AB795" s="1341"/>
      <c r="AC795" s="1342">
        <f t="shared" si="40"/>
        <v>0</v>
      </c>
      <c r="AD795" s="1343"/>
      <c r="AE795" s="1343"/>
      <c r="AF795" s="1343"/>
      <c r="AG795" s="134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49">
        <f t="shared" si="41"/>
        <v>0</v>
      </c>
      <c r="CQ795" s="1450"/>
      <c r="CR795" s="1450"/>
      <c r="CS795" s="1450"/>
      <c r="CT795" s="1451"/>
      <c r="CU795" s="1449">
        <f t="shared" si="42"/>
        <v>0</v>
      </c>
      <c r="CV795" s="1450"/>
      <c r="CW795" s="1450"/>
      <c r="CX795" s="1450"/>
      <c r="CY795" s="1451"/>
      <c r="CZ795" s="1449">
        <f t="shared" si="43"/>
        <v>0</v>
      </c>
      <c r="DA795" s="1450"/>
      <c r="DB795" s="1450"/>
      <c r="DC795" s="1450"/>
      <c r="DD795" s="1451"/>
      <c r="DE795" s="1449">
        <f t="shared" si="44"/>
        <v>0</v>
      </c>
      <c r="DF795" s="1450"/>
      <c r="DG795" s="1450"/>
      <c r="DH795" s="1450"/>
      <c r="DI795" s="1451"/>
      <c r="DJ795" s="1449">
        <f t="shared" si="45"/>
        <v>0</v>
      </c>
      <c r="DK795" s="1450"/>
      <c r="DL795" s="1450"/>
      <c r="DM795" s="1450"/>
      <c r="DN795" s="1451"/>
      <c r="DO795" s="1449">
        <f t="shared" si="46"/>
        <v>0</v>
      </c>
      <c r="DP795" s="1450"/>
      <c r="DQ795" s="1450"/>
      <c r="DR795" s="1450"/>
      <c r="DS795" s="1451"/>
      <c r="DT795" s="6"/>
      <c r="DU795" s="1449">
        <f t="shared" si="47"/>
        <v>0</v>
      </c>
      <c r="DV795" s="1450"/>
      <c r="DW795" s="1450"/>
      <c r="DX795" s="1450"/>
      <c r="DY795" s="1451"/>
      <c r="DZ795" s="1449">
        <f t="shared" si="48"/>
        <v>0</v>
      </c>
      <c r="EA795" s="1450"/>
      <c r="EB795" s="1450"/>
      <c r="EC795" s="1450"/>
      <c r="ED795" s="1451"/>
      <c r="EE795" s="1449">
        <f t="shared" si="49"/>
        <v>0</v>
      </c>
      <c r="EF795" s="1450"/>
      <c r="EG795" s="1450"/>
      <c r="EH795" s="1450"/>
      <c r="EI795" s="1451"/>
      <c r="EJ795" s="1449">
        <f t="shared" si="50"/>
        <v>0</v>
      </c>
      <c r="EK795" s="1450"/>
      <c r="EL795" s="1450"/>
      <c r="EM795" s="1450"/>
      <c r="EN795" s="1451"/>
      <c r="EO795" s="1449">
        <f t="shared" si="51"/>
        <v>0</v>
      </c>
      <c r="EP795" s="1450"/>
      <c r="EQ795" s="1450"/>
      <c r="ER795" s="1450"/>
      <c r="ES795" s="1451"/>
      <c r="ET795" s="1449">
        <f t="shared" si="52"/>
        <v>0</v>
      </c>
      <c r="EU795" s="1450"/>
      <c r="EV795" s="1450"/>
      <c r="EW795" s="1450"/>
      <c r="EX795" s="1451"/>
    </row>
    <row r="796" spans="1:154" s="4" customFormat="1" ht="12.95" customHeight="1">
      <c r="A796"/>
      <c r="B796"/>
      <c r="C796"/>
      <c r="D796"/>
      <c r="E796"/>
      <c r="F796"/>
      <c r="G796"/>
      <c r="H796"/>
      <c r="I796"/>
      <c r="J796" s="1352"/>
      <c r="K796" s="1353"/>
      <c r="L796" s="1353"/>
      <c r="M796" s="1353"/>
      <c r="N796" s="1354"/>
      <c r="O796" s="1611"/>
      <c r="P796" s="1611"/>
      <c r="Q796" s="1611"/>
      <c r="R796" s="1611"/>
      <c r="S796" s="1611"/>
      <c r="T796" s="1348"/>
      <c r="U796" s="1349"/>
      <c r="V796" s="1349"/>
      <c r="W796" s="1350"/>
      <c r="X796" s="1339"/>
      <c r="Y796" s="1340"/>
      <c r="Z796" s="1340"/>
      <c r="AA796" s="1340"/>
      <c r="AB796" s="1341"/>
      <c r="AC796" s="1342">
        <f t="shared" si="40"/>
        <v>0</v>
      </c>
      <c r="AD796" s="1343"/>
      <c r="AE796" s="1343"/>
      <c r="AF796" s="1343"/>
      <c r="AG796" s="1344"/>
      <c r="AH796"/>
      <c r="AI796"/>
      <c r="AJ796"/>
      <c r="AK796"/>
      <c r="AL796"/>
      <c r="AM796"/>
      <c r="AN796"/>
      <c r="AO796"/>
      <c r="AP796"/>
      <c r="AQ796"/>
      <c r="AR796"/>
      <c r="AS796"/>
      <c r="AT796"/>
      <c r="AU796"/>
      <c r="AV796"/>
      <c r="AW796"/>
      <c r="AX796"/>
      <c r="AY796"/>
      <c r="AZ796" s="3"/>
      <c r="CP796" s="1449">
        <f t="shared" si="41"/>
        <v>0</v>
      </c>
      <c r="CQ796" s="1450"/>
      <c r="CR796" s="1450"/>
      <c r="CS796" s="1450"/>
      <c r="CT796" s="1451"/>
      <c r="CU796" s="1449">
        <f t="shared" si="42"/>
        <v>0</v>
      </c>
      <c r="CV796" s="1450"/>
      <c r="CW796" s="1450"/>
      <c r="CX796" s="1450"/>
      <c r="CY796" s="1451"/>
      <c r="CZ796" s="1449">
        <f t="shared" si="43"/>
        <v>0</v>
      </c>
      <c r="DA796" s="1450"/>
      <c r="DB796" s="1450"/>
      <c r="DC796" s="1450"/>
      <c r="DD796" s="1451"/>
      <c r="DE796" s="1449">
        <f t="shared" si="44"/>
        <v>0</v>
      </c>
      <c r="DF796" s="1450"/>
      <c r="DG796" s="1450"/>
      <c r="DH796" s="1450"/>
      <c r="DI796" s="1451"/>
      <c r="DJ796" s="1449">
        <f t="shared" si="45"/>
        <v>0</v>
      </c>
      <c r="DK796" s="1450"/>
      <c r="DL796" s="1450"/>
      <c r="DM796" s="1450"/>
      <c r="DN796" s="1451"/>
      <c r="DO796" s="1449">
        <f t="shared" si="46"/>
        <v>0</v>
      </c>
      <c r="DP796" s="1450"/>
      <c r="DQ796" s="1450"/>
      <c r="DR796" s="1450"/>
      <c r="DS796" s="1451"/>
      <c r="DT796" s="6"/>
      <c r="DU796" s="1449">
        <f t="shared" si="47"/>
        <v>0</v>
      </c>
      <c r="DV796" s="1450"/>
      <c r="DW796" s="1450"/>
      <c r="DX796" s="1450"/>
      <c r="DY796" s="1451"/>
      <c r="DZ796" s="1449">
        <f t="shared" si="48"/>
        <v>0</v>
      </c>
      <c r="EA796" s="1450"/>
      <c r="EB796" s="1450"/>
      <c r="EC796" s="1450"/>
      <c r="ED796" s="1451"/>
      <c r="EE796" s="1449">
        <f t="shared" si="49"/>
        <v>0</v>
      </c>
      <c r="EF796" s="1450"/>
      <c r="EG796" s="1450"/>
      <c r="EH796" s="1450"/>
      <c r="EI796" s="1451"/>
      <c r="EJ796" s="1449">
        <f t="shared" si="50"/>
        <v>0</v>
      </c>
      <c r="EK796" s="1450"/>
      <c r="EL796" s="1450"/>
      <c r="EM796" s="1450"/>
      <c r="EN796" s="1451"/>
      <c r="EO796" s="1449">
        <f t="shared" si="51"/>
        <v>0</v>
      </c>
      <c r="EP796" s="1450"/>
      <c r="EQ796" s="1450"/>
      <c r="ER796" s="1450"/>
      <c r="ES796" s="1451"/>
      <c r="ET796" s="1449">
        <f t="shared" si="52"/>
        <v>0</v>
      </c>
      <c r="EU796" s="1450"/>
      <c r="EV796" s="1450"/>
      <c r="EW796" s="1450"/>
      <c r="EX796" s="1451"/>
    </row>
    <row r="797" spans="1:154" s="4" customFormat="1" ht="12.95" customHeight="1">
      <c r="A797"/>
      <c r="B797"/>
      <c r="C797"/>
      <c r="D797"/>
      <c r="E797"/>
      <c r="F797"/>
      <c r="G797"/>
      <c r="H797"/>
      <c r="I797"/>
      <c r="J797" s="1456" t="s">
        <v>125</v>
      </c>
      <c r="K797" s="1457"/>
      <c r="L797" s="1457"/>
      <c r="M797" s="1457"/>
      <c r="N797" s="1458"/>
      <c r="O797" s="1718">
        <f>SUM(O787:S796)</f>
        <v>0</v>
      </c>
      <c r="P797" s="1718"/>
      <c r="Q797" s="1718"/>
      <c r="R797" s="1718"/>
      <c r="S797" s="1718"/>
      <c r="T797"/>
      <c r="U797"/>
      <c r="V797"/>
      <c r="W797"/>
      <c r="X797" s="902" t="s">
        <v>124</v>
      </c>
      <c r="Y797" s="11"/>
      <c r="Z797" s="11"/>
      <c r="AA797" s="11"/>
      <c r="AB797" s="909"/>
      <c r="AC797" s="1342">
        <f>SUM(AC787:AG796)</f>
        <v>0</v>
      </c>
      <c r="AD797" s="1343"/>
      <c r="AE797" s="1343"/>
      <c r="AF797" s="1343"/>
      <c r="AG797" s="1344"/>
      <c r="AH797"/>
      <c r="AI797"/>
      <c r="AJ797"/>
      <c r="AK797"/>
      <c r="AL797"/>
      <c r="AM797"/>
      <c r="AN797"/>
      <c r="AO797"/>
      <c r="AP797"/>
      <c r="AQ797"/>
      <c r="AR797"/>
      <c r="AS797"/>
      <c r="AT797"/>
      <c r="AU797"/>
      <c r="AV797"/>
      <c r="AW797"/>
      <c r="AX797"/>
      <c r="AY797"/>
      <c r="AZ797" s="3"/>
      <c r="BA797"/>
      <c r="CP797" s="1421">
        <f>SUM(CP787:CT796)</f>
        <v>0</v>
      </c>
      <c r="CQ797" s="1470"/>
      <c r="CR797" s="1470"/>
      <c r="CS797" s="1470"/>
      <c r="CT797" s="1422"/>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21">
        <f>SUM(DU787:DY796)</f>
        <v>0</v>
      </c>
      <c r="DV797" s="1470"/>
      <c r="DW797" s="1470"/>
      <c r="DX797" s="1470"/>
      <c r="DY797" s="1422"/>
      <c r="DZ797" s="1421">
        <f>SUM(DZ787:ED796)</f>
        <v>0</v>
      </c>
      <c r="EA797" s="1470"/>
      <c r="EB797" s="1470"/>
      <c r="EC797" s="1470"/>
      <c r="ED797" s="1422"/>
      <c r="EE797" s="1421">
        <f>SUM(EE787:EI796)</f>
        <v>0</v>
      </c>
      <c r="EF797" s="1470"/>
      <c r="EG797" s="1470"/>
      <c r="EH797" s="1470"/>
      <c r="EI797" s="1422"/>
      <c r="EJ797" s="1421">
        <f>SUM(EJ787:EN796)</f>
        <v>0</v>
      </c>
      <c r="EK797" s="1470"/>
      <c r="EL797" s="1470"/>
      <c r="EM797" s="1470"/>
      <c r="EN797" s="1422"/>
      <c r="EO797" s="1421">
        <f>SUM(EO787:ES796)</f>
        <v>0</v>
      </c>
      <c r="EP797" s="1470"/>
      <c r="EQ797" s="1470"/>
      <c r="ER797" s="1470"/>
      <c r="ES797" s="1422"/>
      <c r="ET797" s="1421">
        <f>SUM(ET787:EX796)</f>
        <v>0</v>
      </c>
      <c r="EU797" s="1470"/>
      <c r="EV797" s="1470"/>
      <c r="EW797" s="1470"/>
      <c r="EX797" s="1422"/>
    </row>
    <row r="798" spans="1:154" s="4" customFormat="1" ht="12.95" customHeight="1">
      <c r="A798"/>
      <c r="B798"/>
      <c r="C798" s="1721" t="str">
        <f>IF(O797&lt;&gt;AG438,"! Total market rate units in the Unit Mix Table above does not match the number of  market rate units on row #"&amp;TEXT(ROW(D438),"#"),"")</f>
        <v/>
      </c>
      <c r="D798" s="1721"/>
      <c r="E798" s="1721"/>
      <c r="F798" s="1721"/>
      <c r="G798" s="1721"/>
      <c r="H798" s="1721"/>
      <c r="I798" s="1721"/>
      <c r="J798" s="1721"/>
      <c r="K798" s="1721"/>
      <c r="L798" s="1721"/>
      <c r="M798" s="1721"/>
      <c r="N798" s="1721"/>
      <c r="O798" s="1721"/>
      <c r="P798" s="1721"/>
      <c r="Q798" s="1721"/>
      <c r="R798" s="1721"/>
      <c r="S798" s="1721"/>
      <c r="T798" s="1721"/>
      <c r="U798" s="1721"/>
      <c r="V798" s="1721"/>
      <c r="W798" s="1721"/>
      <c r="X798" s="1721"/>
      <c r="Y798" s="1721"/>
      <c r="Z798" s="1721"/>
      <c r="AA798" s="1721"/>
      <c r="AB798" s="1721"/>
      <c r="AC798" s="1721"/>
      <c r="AD798" s="1721"/>
      <c r="AE798" s="1721"/>
      <c r="AF798" s="1721"/>
      <c r="AG798" s="1721"/>
      <c r="AH798" s="1721"/>
      <c r="AI798" s="1721"/>
      <c r="AJ798" s="1721"/>
      <c r="AK798" s="1721"/>
      <c r="AL798" s="1721"/>
      <c r="AM798" s="1721"/>
      <c r="AN798" s="172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21"/>
      <c r="D799" s="1721"/>
      <c r="E799" s="1721"/>
      <c r="F799" s="1721"/>
      <c r="G799" s="1721"/>
      <c r="H799" s="1721"/>
      <c r="I799" s="1721"/>
      <c r="J799" s="1721"/>
      <c r="K799" s="1721"/>
      <c r="L799" s="1721"/>
      <c r="M799" s="1721"/>
      <c r="N799" s="1721"/>
      <c r="O799" s="1721"/>
      <c r="P799" s="1721"/>
      <c r="Q799" s="1721"/>
      <c r="R799" s="1721"/>
      <c r="S799" s="1721"/>
      <c r="T799" s="1721"/>
      <c r="U799" s="1721"/>
      <c r="V799" s="1721"/>
      <c r="W799" s="1721"/>
      <c r="X799" s="1721"/>
      <c r="Y799" s="1721"/>
      <c r="Z799" s="1721"/>
      <c r="AA799" s="1721"/>
      <c r="AB799" s="1721"/>
      <c r="AC799" s="1721"/>
      <c r="AD799" s="1721"/>
      <c r="AE799" s="1721"/>
      <c r="AF799" s="1721"/>
      <c r="AG799" s="1721"/>
      <c r="AH799" s="1721"/>
      <c r="AI799" s="1721"/>
      <c r="AJ799" s="1721"/>
      <c r="AK799" s="1721"/>
      <c r="AL799" s="1721"/>
      <c r="AM799" s="1721"/>
      <c r="AN799" s="172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4">
        <f>SUM(DU797:EX797)</f>
        <v>0</v>
      </c>
      <c r="EU799" s="1855"/>
      <c r="EV799" s="1855"/>
      <c r="EW799" s="1855"/>
      <c r="EX799" s="185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92">
        <f>O753+AC777+AC797</f>
        <v>96140</v>
      </c>
      <c r="Z800" s="1692"/>
      <c r="AA800" s="1692"/>
      <c r="AB800" s="1692"/>
      <c r="AC800" s="169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92">
        <f>(O753+AC777+AC797)*12</f>
        <v>1153680</v>
      </c>
      <c r="Z801" s="1692"/>
      <c r="AA801" s="1692"/>
      <c r="AB801" s="1692"/>
      <c r="AC801" s="169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23</v>
      </c>
      <c r="CV802" s="1472"/>
      <c r="CW802" s="1472"/>
      <c r="CX802" s="1472"/>
      <c r="CY802" s="1473"/>
      <c r="CZ802" s="1471">
        <f>CZ753+CZ777+CZ797</f>
        <v>13</v>
      </c>
      <c r="DA802" s="1472"/>
      <c r="DB802" s="1472"/>
      <c r="DC802" s="1472"/>
      <c r="DD802" s="1473"/>
      <c r="DE802" s="1471">
        <f>DE753+DE777+DE797</f>
        <v>14</v>
      </c>
      <c r="DF802" s="1472"/>
      <c r="DG802" s="1472"/>
      <c r="DH802" s="1472"/>
      <c r="DI802" s="1473"/>
      <c r="DJ802" s="1471">
        <f>DJ753+DJ777+DJ797</f>
        <v>0</v>
      </c>
      <c r="DK802" s="1472"/>
      <c r="DL802" s="1472"/>
      <c r="DM802" s="1472"/>
      <c r="DN802" s="1473"/>
      <c r="DO802" s="1447">
        <f>DO797+DO777+DO753</f>
        <v>0</v>
      </c>
      <c r="DP802" s="1469"/>
      <c r="DQ802" s="1469"/>
      <c r="DR802" s="1469"/>
      <c r="DS802" s="1448"/>
      <c r="DT802" s="3"/>
      <c r="DU802" s="861">
        <f>DU755+DU800</f>
        <v>88</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00"/>
      <c r="AA806" s="1501"/>
      <c r="AB806" s="1501"/>
      <c r="AC806" s="1501"/>
      <c r="AD806" s="1501"/>
      <c r="AE806" s="15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20"/>
      <c r="AA807" s="1501"/>
      <c r="AB807" s="1501"/>
      <c r="AC807" s="1501"/>
      <c r="AD807" s="1501"/>
      <c r="AE807" s="15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17">
        <v>0</v>
      </c>
      <c r="AA808" s="1521"/>
      <c r="AB808" s="1521"/>
      <c r="AC808" s="1521"/>
      <c r="AD808" s="1521"/>
      <c r="AE808" s="15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3">
        <f>'Subsidy Contract Calculation'!J40</f>
        <v>0</v>
      </c>
      <c r="AA809" s="1614"/>
      <c r="AB809" s="1614"/>
      <c r="AC809" s="1614"/>
      <c r="AD809" s="1614"/>
      <c r="AE809" s="16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4">
        <v>7600</v>
      </c>
      <c r="AA813" s="1475"/>
      <c r="AB813" s="1475"/>
      <c r="AC813" s="1475"/>
      <c r="AD813" s="1475"/>
      <c r="AE813" s="147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4"/>
      <c r="AA814" s="1475"/>
      <c r="AB814" s="1475"/>
      <c r="AC814" s="1475"/>
      <c r="AD814" s="1475"/>
      <c r="AE814" s="147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4"/>
      <c r="AA815" s="1475"/>
      <c r="AB815" s="1475"/>
      <c r="AC815" s="1475"/>
      <c r="AD815" s="1475"/>
      <c r="AE815" s="147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0" t="s">
        <v>334</v>
      </c>
      <c r="Q816" s="1591"/>
      <c r="R816" s="1591"/>
      <c r="S816" s="1591"/>
      <c r="T816" s="1591"/>
      <c r="U816" s="1591"/>
      <c r="V816" s="1591"/>
      <c r="W816" s="1591"/>
      <c r="X816" s="1591"/>
      <c r="Y816" s="1592"/>
      <c r="Z816" s="1474"/>
      <c r="AA816" s="1475"/>
      <c r="AB816" s="1475"/>
      <c r="AC816" s="1475"/>
      <c r="AD816" s="1475"/>
      <c r="AE816" s="147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3">
        <f>SUM(Z813:AE816)</f>
        <v>7600</v>
      </c>
      <c r="AA817" s="1614"/>
      <c r="AB817" s="1614"/>
      <c r="AC817" s="1614"/>
      <c r="AD817" s="1614"/>
      <c r="AE817" s="161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3">
        <f>Z817+Y801+Z809</f>
        <v>1161280</v>
      </c>
      <c r="AA818" s="1614"/>
      <c r="AB818" s="1614"/>
      <c r="AC818" s="1614"/>
      <c r="AD818" s="1614"/>
      <c r="AE818" s="161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2" t="s">
        <v>126</v>
      </c>
      <c r="N823" s="1582"/>
      <c r="O823" s="1582"/>
      <c r="P823" s="1644"/>
      <c r="Q823" s="1612" t="s">
        <v>290</v>
      </c>
      <c r="R823" s="1612"/>
      <c r="S823" s="1612"/>
      <c r="T823" s="1612"/>
      <c r="U823" s="1612" t="s">
        <v>291</v>
      </c>
      <c r="V823" s="1612"/>
      <c r="W823" s="1612"/>
      <c r="X823" s="1612"/>
      <c r="Y823" s="1612" t="s">
        <v>292</v>
      </c>
      <c r="Z823" s="1612"/>
      <c r="AA823" s="1612"/>
      <c r="AB823" s="1612"/>
      <c r="AC823" s="1612" t="s">
        <v>361</v>
      </c>
      <c r="AD823" s="1612"/>
      <c r="AE823" s="1612"/>
      <c r="AF823" s="1612"/>
      <c r="AG823" s="1719" t="s">
        <v>335</v>
      </c>
      <c r="AH823" s="1719"/>
      <c r="AI823" s="1719"/>
      <c r="AJ823" s="17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6"/>
      <c r="N824" s="1586"/>
      <c r="O824" s="1586"/>
      <c r="P824" s="1597"/>
      <c r="Q824" s="1612"/>
      <c r="R824" s="1612"/>
      <c r="S824" s="1612"/>
      <c r="T824" s="1612"/>
      <c r="U824" s="1612"/>
      <c r="V824" s="1612"/>
      <c r="W824" s="1612"/>
      <c r="X824" s="1612"/>
      <c r="Y824" s="1612"/>
      <c r="Z824" s="1612"/>
      <c r="AA824" s="1612"/>
      <c r="AB824" s="1612"/>
      <c r="AC824" s="1612"/>
      <c r="AD824" s="1612"/>
      <c r="AE824" s="1612"/>
      <c r="AF824" s="1612"/>
      <c r="AG824" s="1719"/>
      <c r="AH824" s="1719"/>
      <c r="AI824" s="1719"/>
      <c r="AJ824" s="17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0" t="s">
        <v>40</v>
      </c>
      <c r="D825" s="1375"/>
      <c r="E825" s="1375"/>
      <c r="F825" s="1375"/>
      <c r="G825" s="1375"/>
      <c r="H825" s="1375"/>
      <c r="I825" s="48"/>
      <c r="J825" s="48"/>
      <c r="K825" s="48"/>
      <c r="L825" s="49"/>
      <c r="M825" s="1633"/>
      <c r="N825" s="1633"/>
      <c r="O825" s="1633"/>
      <c r="P825" s="1633"/>
      <c r="Q825" s="1633"/>
      <c r="R825" s="1633"/>
      <c r="S825" s="1633"/>
      <c r="T825" s="1633"/>
      <c r="U825" s="1633"/>
      <c r="V825" s="1633"/>
      <c r="W825" s="1633"/>
      <c r="X825" s="1633"/>
      <c r="Y825" s="1633"/>
      <c r="Z825" s="1633"/>
      <c r="AA825" s="1633"/>
      <c r="AB825" s="1633"/>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16" t="s">
        <v>41</v>
      </c>
      <c r="D826" s="1617"/>
      <c r="E826" s="1617"/>
      <c r="F826" s="1617"/>
      <c r="G826" s="1617"/>
      <c r="H826" s="1617"/>
      <c r="I826" s="5"/>
      <c r="J826" s="5"/>
      <c r="K826" s="5"/>
      <c r="L826" s="46"/>
      <c r="M826" s="1633"/>
      <c r="N826" s="1633"/>
      <c r="O826" s="1633"/>
      <c r="P826" s="1633"/>
      <c r="Q826" s="1633"/>
      <c r="R826" s="1633"/>
      <c r="S826" s="1633"/>
      <c r="T826" s="1633"/>
      <c r="U826" s="1633"/>
      <c r="V826" s="1633"/>
      <c r="W826" s="1633"/>
      <c r="X826" s="1633"/>
      <c r="Y826" s="1633"/>
      <c r="Z826" s="1633"/>
      <c r="AA826" s="1633"/>
      <c r="AB826" s="1633"/>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16" t="s">
        <v>42</v>
      </c>
      <c r="D827" s="1617"/>
      <c r="E827" s="1617"/>
      <c r="F827" s="1617"/>
      <c r="G827" s="1617"/>
      <c r="H827" s="1617"/>
      <c r="I827" s="60"/>
      <c r="J827" s="60"/>
      <c r="K827" s="60"/>
      <c r="L827" s="61"/>
      <c r="M827" s="1633"/>
      <c r="N827" s="1633"/>
      <c r="O827" s="1633"/>
      <c r="P827" s="1633"/>
      <c r="Q827" s="1633"/>
      <c r="R827" s="1633"/>
      <c r="S827" s="1633"/>
      <c r="T827" s="1633"/>
      <c r="U827" s="1633"/>
      <c r="V827" s="1633"/>
      <c r="W827" s="1633"/>
      <c r="X827" s="1633"/>
      <c r="Y827" s="1633"/>
      <c r="Z827" s="1633"/>
      <c r="AA827" s="1633"/>
      <c r="AB827" s="1633"/>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16" t="s">
        <v>763</v>
      </c>
      <c r="D828" s="1617"/>
      <c r="E828" s="1617"/>
      <c r="F828" s="1617"/>
      <c r="G828" s="1617"/>
      <c r="H828" s="1617"/>
      <c r="I828" s="60"/>
      <c r="J828" s="60"/>
      <c r="K828" s="60"/>
      <c r="L828" s="61"/>
      <c r="M828" s="1633"/>
      <c r="N828" s="1633"/>
      <c r="O828" s="1633"/>
      <c r="P828" s="1633"/>
      <c r="Q828" s="1633"/>
      <c r="R828" s="1633"/>
      <c r="S828" s="1633"/>
      <c r="T828" s="1633"/>
      <c r="U828" s="1633"/>
      <c r="V828" s="1633"/>
      <c r="W828" s="1633"/>
      <c r="X828" s="1633"/>
      <c r="Y828" s="1633"/>
      <c r="Z828" s="1633"/>
      <c r="AA828" s="1633"/>
      <c r="AB828" s="1633"/>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16" t="s">
        <v>460</v>
      </c>
      <c r="D829" s="1617"/>
      <c r="E829" s="1617"/>
      <c r="F829" s="1617"/>
      <c r="G829" s="1617"/>
      <c r="H829" s="1617"/>
      <c r="I829" s="60"/>
      <c r="J829" s="60"/>
      <c r="K829" s="60"/>
      <c r="L829" s="61"/>
      <c r="M829" s="1633"/>
      <c r="N829" s="1633"/>
      <c r="O829" s="1633"/>
      <c r="P829" s="1633"/>
      <c r="Q829" s="1633"/>
      <c r="R829" s="1633"/>
      <c r="S829" s="1633"/>
      <c r="T829" s="1633"/>
      <c r="U829" s="1633"/>
      <c r="V829" s="1633"/>
      <c r="W829" s="1633"/>
      <c r="X829" s="1633"/>
      <c r="Y829" s="1633"/>
      <c r="Z829" s="1633"/>
      <c r="AA829" s="1633"/>
      <c r="AB829" s="1633"/>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43" t="s">
        <v>784</v>
      </c>
      <c r="D830" s="1617"/>
      <c r="E830" s="1617"/>
      <c r="F830" s="1617"/>
      <c r="G830" s="1617"/>
      <c r="H830" s="1617"/>
      <c r="I830" s="60"/>
      <c r="J830" s="60"/>
      <c r="K830" s="60"/>
      <c r="L830" s="61"/>
      <c r="M830" s="1633"/>
      <c r="N830" s="1633"/>
      <c r="O830" s="1633"/>
      <c r="P830" s="1633"/>
      <c r="Q830" s="1633"/>
      <c r="R830" s="1633"/>
      <c r="S830" s="1633"/>
      <c r="T830" s="1633"/>
      <c r="U830" s="1633"/>
      <c r="V830" s="1633"/>
      <c r="W830" s="1633"/>
      <c r="X830" s="1633"/>
      <c r="Y830" s="1633"/>
      <c r="Z830" s="1633"/>
      <c r="AA830" s="1633"/>
      <c r="AB830" s="1633"/>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0" t="s">
        <v>2711</v>
      </c>
      <c r="G831" s="1591"/>
      <c r="H831" s="1591"/>
      <c r="I831" s="1591"/>
      <c r="J831" s="1591"/>
      <c r="K831" s="1591"/>
      <c r="L831" s="1591"/>
      <c r="M831" s="1633"/>
      <c r="N831" s="1633"/>
      <c r="O831" s="1633"/>
      <c r="P831" s="1633"/>
      <c r="Q831" s="1633">
        <v>12</v>
      </c>
      <c r="R831" s="1633"/>
      <c r="S831" s="1633"/>
      <c r="T831" s="1633"/>
      <c r="U831" s="1633">
        <v>12</v>
      </c>
      <c r="V831" s="1633"/>
      <c r="W831" s="1633"/>
      <c r="X831" s="1633"/>
      <c r="Y831" s="1633">
        <v>12</v>
      </c>
      <c r="Z831" s="1633"/>
      <c r="AA831" s="1633"/>
      <c r="AB831" s="1633"/>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6" t="s">
        <v>124</v>
      </c>
      <c r="D832" s="1457"/>
      <c r="E832" s="1457"/>
      <c r="F832" s="1457"/>
      <c r="G832" s="1457"/>
      <c r="H832" s="1457"/>
      <c r="I832" s="1457"/>
      <c r="J832" s="1457"/>
      <c r="K832" s="1457"/>
      <c r="L832" s="1458"/>
      <c r="M832" s="1627">
        <f>SUM(M825:P831)</f>
        <v>0</v>
      </c>
      <c r="N832" s="1627"/>
      <c r="O832" s="1627"/>
      <c r="P832" s="1627"/>
      <c r="Q832" s="1627">
        <f>SUM(Q825:T831)</f>
        <v>12</v>
      </c>
      <c r="R832" s="1627"/>
      <c r="S832" s="1627"/>
      <c r="T832" s="1627"/>
      <c r="U832" s="1627">
        <f>SUM(U825:X831)</f>
        <v>12</v>
      </c>
      <c r="V832" s="1627"/>
      <c r="W832" s="1627"/>
      <c r="X832" s="1627"/>
      <c r="Y832" s="1627">
        <f>SUM(Y825:AB831)</f>
        <v>12</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95" t="s">
        <v>2712</v>
      </c>
      <c r="D837" s="1696"/>
      <c r="E837" s="1696"/>
      <c r="F837" s="1696"/>
      <c r="G837" s="1696"/>
      <c r="H837" s="1696"/>
      <c r="I837" s="1696"/>
      <c r="J837" s="1696"/>
      <c r="K837" s="1696"/>
      <c r="L837" s="1696"/>
      <c r="M837" s="1696"/>
      <c r="N837" s="1696"/>
      <c r="O837" s="1696"/>
      <c r="P837" s="1696"/>
      <c r="Q837" s="1696"/>
      <c r="R837" s="1696"/>
      <c r="S837" s="1696"/>
      <c r="T837" s="1696"/>
      <c r="U837" s="1696"/>
      <c r="V837" s="1696"/>
      <c r="W837" s="1696"/>
      <c r="X837" s="1696"/>
      <c r="Y837" s="1696"/>
      <c r="Z837" s="1696"/>
      <c r="AA837" s="1696"/>
      <c r="AB837" s="1696"/>
      <c r="AC837" s="1696"/>
      <c r="AD837" s="1696"/>
      <c r="AE837" s="1696"/>
      <c r="AF837" s="1696"/>
      <c r="AG837" s="1696"/>
      <c r="AH837" s="1696"/>
      <c r="AI837" s="1696"/>
      <c r="AJ837" s="169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1"/>
      <c r="BJ841" s="1651"/>
      <c r="BK841" s="1651"/>
      <c r="BL841" s="165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3">
        <v>580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3">
        <v>4266</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3">
        <v>9180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3">
        <v>14060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5" customHeight="1">
      <c r="J846" s="45" t="s">
        <v>170</v>
      </c>
      <c r="K846" s="5"/>
      <c r="L846" s="5"/>
      <c r="M846" s="1590" t="s">
        <v>334</v>
      </c>
      <c r="N846" s="1591"/>
      <c r="O846" s="1591"/>
      <c r="P846" s="1591"/>
      <c r="Q846" s="1591"/>
      <c r="R846" s="1591"/>
      <c r="S846" s="1591"/>
      <c r="T846" s="1591"/>
      <c r="U846" s="1591"/>
      <c r="V846" s="1592"/>
      <c r="W846" s="1483"/>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3">
        <f>SUM(W842:W846)</f>
        <v>28086</v>
      </c>
      <c r="X847" s="1614"/>
      <c r="Y847" s="1614"/>
      <c r="Z847" s="1614"/>
      <c r="AA847" s="1614"/>
      <c r="AB847" s="1614"/>
      <c r="AC847" s="161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19"/>
      <c r="BH848" s="1619"/>
      <c r="BI848" s="1619"/>
      <c r="BJ848" s="1619"/>
      <c r="BK848" s="1619"/>
      <c r="BL848" s="1619"/>
    </row>
    <row r="849" spans="3:55" ht="12.95" customHeight="1">
      <c r="C849" s="2" t="s">
        <v>344</v>
      </c>
      <c r="J849" s="1456" t="s">
        <v>345</v>
      </c>
      <c r="K849" s="1457"/>
      <c r="L849" s="1457"/>
      <c r="M849" s="1457"/>
      <c r="N849" s="1457"/>
      <c r="O849" s="1457"/>
      <c r="P849" s="1457"/>
      <c r="Q849" s="1457"/>
      <c r="R849" s="1457"/>
      <c r="S849" s="1457"/>
      <c r="T849" s="1457"/>
      <c r="U849" s="1457"/>
      <c r="V849" s="1458"/>
      <c r="W849" s="1474">
        <f>+'15 Year Pro Forma'!E11*0.06</f>
        <v>66192.959999999992</v>
      </c>
      <c r="X849" s="1475"/>
      <c r="Y849" s="1475"/>
      <c r="Z849" s="1475"/>
      <c r="AA849" s="1475"/>
      <c r="AB849" s="1475"/>
      <c r="AC849" s="1476"/>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2">
        <v>614</v>
      </c>
      <c r="X851" s="1642"/>
      <c r="Y851" s="1642"/>
      <c r="Z851" s="1642"/>
      <c r="AA851" s="1642"/>
      <c r="AB851" s="1642"/>
      <c r="AC851" s="1642"/>
      <c r="AZ851" s="1707"/>
      <c r="BA851" s="1707"/>
      <c r="BB851" s="14"/>
      <c r="BC851" s="14"/>
    </row>
    <row r="852" spans="3:55" ht="12.95" customHeight="1">
      <c r="J852" s="45" t="s">
        <v>351</v>
      </c>
      <c r="K852" s="5"/>
      <c r="L852" s="5"/>
      <c r="M852" s="5"/>
      <c r="N852" s="5"/>
      <c r="O852" s="5"/>
      <c r="P852" s="5"/>
      <c r="Q852" s="5"/>
      <c r="R852" s="5"/>
      <c r="S852" s="5"/>
      <c r="T852" s="5"/>
      <c r="U852" s="5"/>
      <c r="V852" s="46"/>
      <c r="W852" s="1642"/>
      <c r="X852" s="1642"/>
      <c r="Y852" s="1642"/>
      <c r="Z852" s="1642"/>
      <c r="AA852" s="1642"/>
      <c r="AB852" s="1642"/>
      <c r="AC852" s="1642"/>
      <c r="AZ852" s="30"/>
      <c r="BA852" s="30"/>
      <c r="BB852" s="14"/>
      <c r="BC852" s="14"/>
    </row>
    <row r="853" spans="3:55" ht="12.95" customHeight="1">
      <c r="J853" s="45" t="s">
        <v>460</v>
      </c>
      <c r="K853" s="5"/>
      <c r="L853" s="5"/>
      <c r="M853" s="5"/>
      <c r="N853" s="5"/>
      <c r="O853" s="5"/>
      <c r="P853" s="5"/>
      <c r="Q853" s="5"/>
      <c r="R853" s="5"/>
      <c r="S853" s="5"/>
      <c r="T853" s="5"/>
      <c r="U853" s="5"/>
      <c r="V853" s="46"/>
      <c r="W853" s="1642">
        <v>10169</v>
      </c>
      <c r="X853" s="1642"/>
      <c r="Y853" s="1642"/>
      <c r="Z853" s="1642"/>
      <c r="AA853" s="1642"/>
      <c r="AB853" s="1642"/>
      <c r="AC853" s="1642"/>
      <c r="AZ853" s="30"/>
      <c r="BA853" s="30"/>
      <c r="BB853" s="14"/>
      <c r="BC853" s="14"/>
    </row>
    <row r="854" spans="3:55" ht="12.95" customHeight="1">
      <c r="J854" s="62" t="s">
        <v>621</v>
      </c>
      <c r="K854" s="5"/>
      <c r="L854" s="5"/>
      <c r="M854" s="5"/>
      <c r="N854" s="5"/>
      <c r="O854" s="5"/>
      <c r="P854" s="5"/>
      <c r="Q854" s="5"/>
      <c r="R854" s="5"/>
      <c r="S854" s="5"/>
      <c r="T854" s="5"/>
      <c r="U854" s="5"/>
      <c r="V854" s="46"/>
      <c r="W854" s="1642">
        <v>69990</v>
      </c>
      <c r="X854" s="1642"/>
      <c r="Y854" s="1642"/>
      <c r="Z854" s="1642"/>
      <c r="AA854" s="1642"/>
      <c r="AB854" s="1642"/>
      <c r="AC854" s="1642"/>
      <c r="AZ854" s="34"/>
      <c r="BA854" s="34"/>
      <c r="BB854" s="34"/>
      <c r="BC854" s="34"/>
    </row>
    <row r="855" spans="3:55" ht="12.95" customHeight="1">
      <c r="J855" s="63"/>
      <c r="K855" s="48"/>
      <c r="L855" s="48"/>
      <c r="M855" s="48"/>
      <c r="N855" s="48"/>
      <c r="O855" s="48"/>
      <c r="P855" s="48"/>
      <c r="Q855" s="48"/>
      <c r="R855" s="48"/>
      <c r="S855" s="48"/>
      <c r="T855" s="48"/>
      <c r="U855" s="48"/>
      <c r="V855" s="54" t="s">
        <v>272</v>
      </c>
      <c r="W855" s="1694">
        <f>SUM(W851:W854)</f>
        <v>80773</v>
      </c>
      <c r="X855" s="1694"/>
      <c r="Y855" s="1694"/>
      <c r="Z855" s="1694"/>
      <c r="AA855" s="1694"/>
      <c r="AB855" s="1694"/>
      <c r="AC855" s="1694"/>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1">
        <v>48389</v>
      </c>
      <c r="X857" s="1622"/>
      <c r="Y857" s="1622"/>
      <c r="Z857" s="1622"/>
      <c r="AA857" s="1622"/>
      <c r="AB857" s="1622"/>
      <c r="AC857" s="1623"/>
      <c r="AD857" s="528"/>
      <c r="AZ857" s="34"/>
      <c r="BA857" s="34"/>
      <c r="BB857" s="34"/>
      <c r="BC857" s="34"/>
    </row>
    <row r="858" spans="3:55" ht="12.95" customHeight="1">
      <c r="C858" s="2" t="s">
        <v>347</v>
      </c>
      <c r="J858" s="121" t="s">
        <v>1656</v>
      </c>
      <c r="K858" s="5"/>
      <c r="L858" s="5"/>
      <c r="M858" s="5"/>
      <c r="N858" s="5"/>
      <c r="O858" s="5"/>
      <c r="P858" s="5"/>
      <c r="Q858" s="5"/>
      <c r="R858" s="5"/>
      <c r="S858" s="5"/>
      <c r="T858" s="1698"/>
      <c r="U858" s="1686"/>
      <c r="V858" s="1699"/>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1"/>
      <c r="X859" s="1622"/>
      <c r="Y859" s="1622"/>
      <c r="Z859" s="1622"/>
      <c r="AA859" s="1622"/>
      <c r="AB859" s="1622"/>
      <c r="AC859" s="1623"/>
      <c r="AD859" s="533"/>
      <c r="AZ859" s="34"/>
      <c r="BA859" s="34"/>
      <c r="BB859" s="34"/>
      <c r="BC859" s="34"/>
    </row>
    <row r="860" spans="3:55" ht="12.95" customHeight="1">
      <c r="C860" s="2"/>
      <c r="J860" s="121" t="s">
        <v>1657</v>
      </c>
      <c r="K860" s="5"/>
      <c r="L860" s="5"/>
      <c r="M860" s="5"/>
      <c r="N860" s="5"/>
      <c r="O860" s="5"/>
      <c r="P860" s="5"/>
      <c r="Q860" s="5"/>
      <c r="R860" s="5"/>
      <c r="S860" s="5"/>
      <c r="T860" s="1698"/>
      <c r="U860" s="1686"/>
      <c r="V860" s="1699"/>
      <c r="W860" s="874"/>
      <c r="X860" s="875"/>
      <c r="Y860" s="875"/>
      <c r="Z860" s="875"/>
      <c r="AA860" s="875"/>
      <c r="AB860" s="875"/>
      <c r="AC860" s="876"/>
      <c r="AD860" s="533"/>
      <c r="AZ860" s="34"/>
      <c r="BA860" s="34"/>
      <c r="BB860" s="34"/>
      <c r="BC860" s="34"/>
    </row>
    <row r="861" spans="3:55" ht="12.95" customHeight="1">
      <c r="J861" s="45" t="s">
        <v>170</v>
      </c>
      <c r="K861" s="5"/>
      <c r="L861" s="5"/>
      <c r="M861" s="1590" t="s">
        <v>334</v>
      </c>
      <c r="N861" s="1591"/>
      <c r="O861" s="1591"/>
      <c r="P861" s="1591"/>
      <c r="Q861" s="1591"/>
      <c r="R861" s="1591"/>
      <c r="S861" s="1591"/>
      <c r="T861" s="1591"/>
      <c r="U861" s="1591"/>
      <c r="V861" s="1592"/>
      <c r="W861" s="1621"/>
      <c r="X861" s="1622"/>
      <c r="Y861" s="1622"/>
      <c r="Z861" s="1622"/>
      <c r="AA861" s="1622"/>
      <c r="AB861" s="1622"/>
      <c r="AC861" s="162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00">
        <f>SUM(W857:W861)</f>
        <v>48389</v>
      </c>
      <c r="X862" s="1701"/>
      <c r="Y862" s="1701"/>
      <c r="Z862" s="1701"/>
      <c r="AA862" s="1701"/>
      <c r="AB862" s="1701"/>
      <c r="AC862" s="170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1">
        <v>50000</v>
      </c>
      <c r="X863" s="1622"/>
      <c r="Y863" s="1622"/>
      <c r="Z863" s="1622"/>
      <c r="AA863" s="1622"/>
      <c r="AB863" s="1622"/>
      <c r="AC863" s="162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3">
        <v>11968</v>
      </c>
      <c r="X865" s="1483"/>
      <c r="Y865" s="1483"/>
      <c r="Z865" s="1483"/>
      <c r="AA865" s="1483"/>
      <c r="AB865" s="1483"/>
      <c r="AC865" s="1483"/>
      <c r="AU865" s="14"/>
      <c r="AZ865" s="34"/>
      <c r="BA865" s="34"/>
      <c r="BB865" s="34"/>
      <c r="BC865" s="34"/>
    </row>
    <row r="866" spans="3:55" ht="12.95" customHeight="1">
      <c r="J866" s="45" t="s">
        <v>523</v>
      </c>
      <c r="K866" s="5"/>
      <c r="L866" s="5"/>
      <c r="M866" s="5"/>
      <c r="N866" s="5"/>
      <c r="O866" s="5"/>
      <c r="P866" s="5"/>
      <c r="Q866" s="5"/>
      <c r="R866" s="5"/>
      <c r="S866" s="5"/>
      <c r="T866" s="5"/>
      <c r="U866" s="5"/>
      <c r="V866" s="46"/>
      <c r="W866" s="1483">
        <v>23985</v>
      </c>
      <c r="X866" s="1483"/>
      <c r="Y866" s="1483"/>
      <c r="Z866" s="1483"/>
      <c r="AA866" s="1483"/>
      <c r="AB866" s="1483"/>
      <c r="AC866" s="1483"/>
      <c r="AU866" s="4"/>
      <c r="AZ866" s="34"/>
      <c r="BA866" s="34"/>
      <c r="BB866" s="34"/>
      <c r="BC866" s="34"/>
    </row>
    <row r="867" spans="3:55" ht="12.95" customHeight="1">
      <c r="J867" s="45" t="s">
        <v>522</v>
      </c>
      <c r="K867" s="5"/>
      <c r="L867" s="5"/>
      <c r="M867" s="5"/>
      <c r="N867" s="5"/>
      <c r="O867" s="5"/>
      <c r="P867" s="5"/>
      <c r="Q867" s="5"/>
      <c r="R867" s="5"/>
      <c r="S867" s="5"/>
      <c r="T867" s="5"/>
      <c r="U867" s="5"/>
      <c r="V867" s="46"/>
      <c r="W867" s="1483">
        <v>30678</v>
      </c>
      <c r="X867" s="1483"/>
      <c r="Y867" s="1483"/>
      <c r="Z867" s="1483"/>
      <c r="AA867" s="1483"/>
      <c r="AB867" s="1483"/>
      <c r="AC867" s="1483"/>
      <c r="AU867" s="4"/>
      <c r="AZ867" s="34"/>
      <c r="BA867" s="34"/>
      <c r="BB867" s="34"/>
      <c r="BC867" s="34"/>
    </row>
    <row r="868" spans="3:55" ht="12.95" customHeight="1">
      <c r="J868" s="45" t="s">
        <v>521</v>
      </c>
      <c r="K868" s="5"/>
      <c r="L868" s="5"/>
      <c r="M868" s="5"/>
      <c r="N868" s="5"/>
      <c r="O868" s="5"/>
      <c r="P868" s="5"/>
      <c r="Q868" s="5"/>
      <c r="R868" s="5"/>
      <c r="S868" s="5"/>
      <c r="T868" s="5"/>
      <c r="U868" s="5"/>
      <c r="V868" s="46"/>
      <c r="W868" s="1483">
        <f>343896-340072</f>
        <v>3824</v>
      </c>
      <c r="X868" s="1483"/>
      <c r="Y868" s="1483"/>
      <c r="Z868" s="1483"/>
      <c r="AA868" s="1483"/>
      <c r="AB868" s="1483"/>
      <c r="AC868" s="1483"/>
      <c r="AU868" s="4"/>
      <c r="AZ868" s="34"/>
      <c r="BA868" s="34"/>
      <c r="BB868" s="34"/>
      <c r="BC868" s="34"/>
    </row>
    <row r="869" spans="3:55" ht="12.95" customHeight="1">
      <c r="J869" s="45" t="s">
        <v>520</v>
      </c>
      <c r="K869" s="5"/>
      <c r="L869" s="5"/>
      <c r="M869" s="5"/>
      <c r="N869" s="5"/>
      <c r="O869" s="5"/>
      <c r="P869" s="5"/>
      <c r="Q869" s="5"/>
      <c r="R869" s="5"/>
      <c r="S869" s="5"/>
      <c r="T869" s="5"/>
      <c r="U869" s="5"/>
      <c r="V869" s="46"/>
      <c r="W869" s="1483"/>
      <c r="X869" s="1483"/>
      <c r="Y869" s="1483"/>
      <c r="Z869" s="1483"/>
      <c r="AA869" s="1483"/>
      <c r="AB869" s="1483"/>
      <c r="AC869" s="1483"/>
      <c r="AU869" s="4"/>
      <c r="AZ869" s="34"/>
      <c r="BA869" s="34"/>
      <c r="BB869" s="34"/>
      <c r="BC869" s="34"/>
    </row>
    <row r="870" spans="3:55" ht="12.95" customHeight="1">
      <c r="J870" s="45" t="s">
        <v>519</v>
      </c>
      <c r="K870" s="5"/>
      <c r="L870" s="5"/>
      <c r="M870" s="5"/>
      <c r="N870" s="5"/>
      <c r="O870" s="5"/>
      <c r="P870" s="5"/>
      <c r="Q870" s="5"/>
      <c r="R870" s="5"/>
      <c r="S870" s="5"/>
      <c r="T870" s="5"/>
      <c r="U870" s="5"/>
      <c r="V870" s="46"/>
      <c r="W870" s="1483"/>
      <c r="X870" s="1483"/>
      <c r="Y870" s="1483"/>
      <c r="Z870" s="1483"/>
      <c r="AA870" s="1483"/>
      <c r="AB870" s="1483"/>
      <c r="AC870" s="1483"/>
      <c r="AU870" s="4"/>
      <c r="AZ870" s="34"/>
      <c r="BA870" s="34"/>
      <c r="BB870" s="34"/>
      <c r="BC870" s="34"/>
    </row>
    <row r="871" spans="3:55" ht="12.95" customHeight="1">
      <c r="J871" s="45" t="s">
        <v>170</v>
      </c>
      <c r="K871" s="5"/>
      <c r="L871" s="5"/>
      <c r="M871" s="1590" t="s">
        <v>334</v>
      </c>
      <c r="N871" s="1591"/>
      <c r="O871" s="1591"/>
      <c r="P871" s="1591"/>
      <c r="Q871" s="1591"/>
      <c r="R871" s="1591"/>
      <c r="S871" s="1591"/>
      <c r="T871" s="1591"/>
      <c r="U871" s="1591"/>
      <c r="V871" s="1592"/>
      <c r="W871" s="1483"/>
      <c r="X871" s="1483"/>
      <c r="Y871" s="1483"/>
      <c r="Z871" s="1483"/>
      <c r="AA871" s="1483"/>
      <c r="AB871" s="1483"/>
      <c r="AC871" s="148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92">
        <f>SUM(W865:W871)</f>
        <v>70455</v>
      </c>
      <c r="X872" s="1692"/>
      <c r="Y872" s="1692"/>
      <c r="Z872" s="1692"/>
      <c r="AA872" s="1692"/>
      <c r="AB872" s="1692"/>
      <c r="AC872" s="169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0" t="s">
        <v>334</v>
      </c>
      <c r="N874" s="1591"/>
      <c r="O874" s="1591"/>
      <c r="P874" s="1591"/>
      <c r="Q874" s="1591"/>
      <c r="R874" s="1591"/>
      <c r="S874" s="1591"/>
      <c r="T874" s="1591"/>
      <c r="U874" s="1591"/>
      <c r="V874" s="1592"/>
      <c r="W874" s="1474"/>
      <c r="X874" s="1475"/>
      <c r="Y874" s="1475"/>
      <c r="Z874" s="1475"/>
      <c r="AA874" s="1475"/>
      <c r="AB874" s="1475"/>
      <c r="AC874" s="1476"/>
      <c r="AD874" s="533"/>
      <c r="AV874" s="14"/>
      <c r="AW874" s="14"/>
      <c r="AX874" s="14"/>
      <c r="AY874" s="14"/>
      <c r="AZ874" s="34"/>
      <c r="BA874" s="34"/>
      <c r="BB874" s="34"/>
      <c r="BC874" s="34"/>
    </row>
    <row r="875" spans="3:55" ht="12.95" customHeight="1">
      <c r="C875" s="2" t="s">
        <v>1245</v>
      </c>
      <c r="J875" s="45" t="s">
        <v>170</v>
      </c>
      <c r="K875" s="5"/>
      <c r="L875" s="5"/>
      <c r="M875" s="1590" t="s">
        <v>334</v>
      </c>
      <c r="N875" s="1591"/>
      <c r="O875" s="1591"/>
      <c r="P875" s="1591"/>
      <c r="Q875" s="1591"/>
      <c r="R875" s="1591"/>
      <c r="S875" s="1591"/>
      <c r="T875" s="1591"/>
      <c r="U875" s="1591"/>
      <c r="V875" s="1592"/>
      <c r="W875" s="1474"/>
      <c r="X875" s="1475"/>
      <c r="Y875" s="1475"/>
      <c r="Z875" s="1475"/>
      <c r="AA875" s="1475"/>
      <c r="AB875" s="1475"/>
      <c r="AC875" s="1476"/>
      <c r="AD875" s="533"/>
      <c r="AV875" s="14"/>
      <c r="AW875" s="14"/>
      <c r="AX875" s="14"/>
      <c r="AY875" s="14"/>
      <c r="AZ875" s="34"/>
      <c r="BA875" s="34"/>
      <c r="BB875" s="34"/>
      <c r="BC875" s="34"/>
    </row>
    <row r="876" spans="3:55" ht="12.95" customHeight="1">
      <c r="J876" s="45" t="s">
        <v>170</v>
      </c>
      <c r="K876" s="5"/>
      <c r="L876" s="5"/>
      <c r="M876" s="1590" t="s">
        <v>334</v>
      </c>
      <c r="N876" s="1591"/>
      <c r="O876" s="1591"/>
      <c r="P876" s="1591"/>
      <c r="Q876" s="1591"/>
      <c r="R876" s="1591"/>
      <c r="S876" s="1591"/>
      <c r="T876" s="1591"/>
      <c r="U876" s="1591"/>
      <c r="V876" s="1592"/>
      <c r="W876" s="1474"/>
      <c r="X876" s="1475"/>
      <c r="Y876" s="1475"/>
      <c r="Z876" s="1475"/>
      <c r="AA876" s="1475"/>
      <c r="AB876" s="1475"/>
      <c r="AC876" s="1476"/>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0" t="s">
        <v>334</v>
      </c>
      <c r="N877" s="1591"/>
      <c r="O877" s="1591"/>
      <c r="P877" s="1591"/>
      <c r="Q877" s="1591"/>
      <c r="R877" s="1591"/>
      <c r="S877" s="1591"/>
      <c r="T877" s="1591"/>
      <c r="U877" s="1591"/>
      <c r="V877" s="1592"/>
      <c r="W877" s="1474"/>
      <c r="X877" s="1475"/>
      <c r="Y877" s="1475"/>
      <c r="Z877" s="1475"/>
      <c r="AA877" s="1475"/>
      <c r="AB877" s="1475"/>
      <c r="AC877" s="1476"/>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0" t="s">
        <v>334</v>
      </c>
      <c r="N878" s="1591"/>
      <c r="O878" s="1591"/>
      <c r="P878" s="1591"/>
      <c r="Q878" s="1591"/>
      <c r="R878" s="1591"/>
      <c r="S878" s="1591"/>
      <c r="T878" s="1591"/>
      <c r="U878" s="1591"/>
      <c r="V878" s="1592"/>
      <c r="W878" s="1474"/>
      <c r="X878" s="1475"/>
      <c r="Y878" s="1475"/>
      <c r="Z878" s="1475"/>
      <c r="AA878" s="1475"/>
      <c r="AB878" s="1475"/>
      <c r="AC878" s="1476"/>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3">
        <f>SUM(W874:W878)</f>
        <v>0</v>
      </c>
      <c r="X879" s="1614"/>
      <c r="Y879" s="1614"/>
      <c r="Z879" s="1614"/>
      <c r="AA879" s="1614"/>
      <c r="AB879" s="1614"/>
      <c r="AC879" s="161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4">
        <f>W847+W855+W862+W863+W872+W879+W849</f>
        <v>343895.95999999996</v>
      </c>
      <c r="AD883" s="1614"/>
      <c r="AE883" s="1614"/>
      <c r="AF883" s="1614"/>
      <c r="AG883" s="1614"/>
      <c r="AH883" s="161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03">
        <f>O797+O777+G753</f>
        <v>50</v>
      </c>
      <c r="AD884" s="1703"/>
      <c r="AE884" s="1703"/>
      <c r="AF884" s="1703"/>
      <c r="AG884" s="1703"/>
      <c r="AH884" s="1704"/>
      <c r="AL884" s="4"/>
      <c r="AM884" s="4"/>
      <c r="AN884" s="4"/>
      <c r="AO884" s="4"/>
      <c r="AP884" s="4"/>
      <c r="AQ884" s="4"/>
      <c r="AR884" s="4"/>
      <c r="AS884" s="4"/>
      <c r="AT884" s="4"/>
      <c r="AZ884" s="34"/>
      <c r="BA884" s="34"/>
      <c r="BB884" s="34"/>
      <c r="BC884" s="34"/>
    </row>
    <row r="885" spans="3:55" ht="12.95" customHeight="1">
      <c r="C885" s="41"/>
      <c r="D885" s="42"/>
      <c r="E885" s="1637" t="s">
        <v>32</v>
      </c>
      <c r="F885" s="1637"/>
      <c r="G885" s="1637"/>
      <c r="H885" s="1637"/>
      <c r="I885" s="1637"/>
      <c r="J885" s="1637"/>
      <c r="K885" s="1637"/>
      <c r="L885" s="1637"/>
      <c r="M885" s="1637"/>
      <c r="N885" s="1637"/>
      <c r="O885" s="1637"/>
      <c r="P885" s="1637"/>
      <c r="Q885" s="1637"/>
      <c r="R885" s="1637"/>
      <c r="S885" s="1637"/>
      <c r="T885" s="1637"/>
      <c r="U885" s="1637"/>
      <c r="V885" s="1637"/>
      <c r="W885" s="1637"/>
      <c r="X885" s="1637"/>
      <c r="Y885" s="1637"/>
      <c r="Z885" s="1637"/>
      <c r="AA885" s="1637"/>
      <c r="AB885" s="1638"/>
      <c r="AC885" s="1692">
        <f>IF(ISERROR((ROUNDDOWN(AC883/AC884,0))),0,(ROUNDDOWN(AC883/AC884,0)))</f>
        <v>6877</v>
      </c>
      <c r="AD885" s="1692"/>
      <c r="AE885" s="1692"/>
      <c r="AF885" s="1692"/>
      <c r="AG885" s="1692"/>
      <c r="AH885" s="169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05">
        <f>'Sources and Uses Budget'!C75</f>
        <v>252195</v>
      </c>
      <c r="AD886" s="1706"/>
      <c r="AE886" s="1706"/>
      <c r="AF886" s="1706"/>
      <c r="AG886" s="1706"/>
      <c r="AH886" s="170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6"/>
      <c r="AD887" s="1483"/>
      <c r="AE887" s="1483"/>
      <c r="AF887" s="1483"/>
      <c r="AG887" s="1483"/>
      <c r="AH887" s="148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75">
        <v>22800</v>
      </c>
      <c r="AD888" s="1475"/>
      <c r="AE888" s="1475"/>
      <c r="AF888" s="1475"/>
      <c r="AG888" s="1475"/>
      <c r="AH888" s="1476"/>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5">
        <v>12500</v>
      </c>
      <c r="AD889" s="1475"/>
      <c r="AE889" s="1475"/>
      <c r="AF889" s="1475"/>
      <c r="AG889" s="1475"/>
      <c r="AH889" s="1476"/>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7"/>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5"/>
      <c r="AD891" s="1475"/>
      <c r="AE891" s="1475"/>
      <c r="AF891" s="1475"/>
      <c r="AG891" s="1475"/>
      <c r="AH891" s="1476"/>
      <c r="AZ891" s="34"/>
      <c r="BA891" s="34"/>
      <c r="BB891" s="34"/>
      <c r="BC891" s="34"/>
    </row>
    <row r="892" spans="3:55" ht="12.95" hidden="1" customHeight="1">
      <c r="C892" s="1456" t="s">
        <v>2233</v>
      </c>
      <c r="D892" s="1457"/>
      <c r="E892" s="1457"/>
      <c r="F892" s="1457"/>
      <c r="G892" s="1457"/>
      <c r="H892" s="1457"/>
      <c r="I892" s="1457"/>
      <c r="J892" s="1457"/>
      <c r="K892" s="1457"/>
      <c r="L892" s="1457"/>
      <c r="M892" s="1457"/>
      <c r="N892" s="1457"/>
      <c r="O892" s="1457"/>
      <c r="P892" s="1457"/>
      <c r="Q892" s="1457"/>
      <c r="R892" s="1457"/>
      <c r="S892" s="1457"/>
      <c r="T892" s="1457"/>
      <c r="U892" s="1457"/>
      <c r="V892" s="1457"/>
      <c r="W892" s="1457"/>
      <c r="X892" s="1457"/>
      <c r="Y892" s="1457"/>
      <c r="Z892" s="1457"/>
      <c r="AA892" s="1457"/>
      <c r="AB892" s="1458"/>
      <c r="AC892" s="1475"/>
      <c r="AD892" s="1475"/>
      <c r="AE892" s="1475"/>
      <c r="AF892" s="1475"/>
      <c r="AG892" s="1475"/>
      <c r="AH892" s="1476"/>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75"/>
      <c r="AD893" s="1475"/>
      <c r="AE893" s="1475"/>
      <c r="AF893" s="1475"/>
      <c r="AG893" s="1475"/>
      <c r="AH893" s="1476"/>
      <c r="AZ893" s="34"/>
      <c r="BA893" s="34"/>
      <c r="BB893" s="34"/>
      <c r="BC893" s="34"/>
    </row>
    <row r="894" spans="3:55" ht="12.95" customHeight="1">
      <c r="C894" s="1624" t="s">
        <v>957</v>
      </c>
      <c r="D894" s="1625"/>
      <c r="E894" s="1625"/>
      <c r="F894" s="1625"/>
      <c r="G894" s="1625"/>
      <c r="H894" s="1625"/>
      <c r="I894" s="1625"/>
      <c r="J894" s="1625"/>
      <c r="K894" s="1625"/>
      <c r="L894" s="1625"/>
      <c r="M894" s="1625"/>
      <c r="N894" s="1625"/>
      <c r="O894" s="1625"/>
      <c r="P894" s="1625"/>
      <c r="Q894" s="1625"/>
      <c r="R894" s="1625"/>
      <c r="S894" s="1625"/>
      <c r="T894" s="1625"/>
      <c r="U894" s="1625"/>
      <c r="V894" s="1625"/>
      <c r="W894" s="1625"/>
      <c r="X894" s="1625"/>
      <c r="Y894" s="1625"/>
      <c r="Z894" s="1625"/>
      <c r="AA894" s="1625"/>
      <c r="AB894" s="1626"/>
      <c r="AC894" s="1483"/>
      <c r="AD894" s="1483"/>
      <c r="AE894" s="1483"/>
      <c r="AF894" s="1483"/>
      <c r="AG894" s="1483"/>
      <c r="AH894" s="1483"/>
      <c r="AZ894" s="34"/>
      <c r="BA894" s="34"/>
      <c r="BB894" s="34"/>
      <c r="BC894" s="34"/>
    </row>
    <row r="895" spans="3:55" ht="12.95" customHeight="1">
      <c r="C895" s="1624" t="s">
        <v>957</v>
      </c>
      <c r="D895" s="1625"/>
      <c r="E895" s="1625"/>
      <c r="F895" s="1625"/>
      <c r="G895" s="1625"/>
      <c r="H895" s="1625"/>
      <c r="I895" s="1625"/>
      <c r="J895" s="1625"/>
      <c r="K895" s="1625"/>
      <c r="L895" s="1625"/>
      <c r="M895" s="1625"/>
      <c r="N895" s="1625"/>
      <c r="O895" s="1625"/>
      <c r="P895" s="1625"/>
      <c r="Q895" s="1625"/>
      <c r="R895" s="1625"/>
      <c r="S895" s="1625"/>
      <c r="T895" s="1625"/>
      <c r="U895" s="1625"/>
      <c r="V895" s="1625"/>
      <c r="W895" s="1625"/>
      <c r="X895" s="1625"/>
      <c r="Y895" s="1625"/>
      <c r="Z895" s="1625"/>
      <c r="AA895" s="1625"/>
      <c r="AB895" s="1626"/>
      <c r="AC895" s="1483"/>
      <c r="AD895" s="1483"/>
      <c r="AE895" s="1483"/>
      <c r="AF895" s="1483"/>
      <c r="AG895" s="1483"/>
      <c r="AH895" s="148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4"/>
      <c r="AA899" s="1475"/>
      <c r="AB899" s="1475"/>
      <c r="AC899" s="1475"/>
      <c r="AD899" s="1475"/>
      <c r="AE899" s="1476"/>
      <c r="AF899" s="533"/>
      <c r="AZ899" s="34"/>
      <c r="BB899" s="30"/>
      <c r="BC899" s="816"/>
      <c r="BD899" s="1620"/>
      <c r="BE899" s="162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4"/>
      <c r="AA900" s="1475"/>
      <c r="AB900" s="1475"/>
      <c r="AC900" s="1475"/>
      <c r="AD900" s="1475"/>
      <c r="AE900" s="1476"/>
      <c r="AZ900" s="34"/>
      <c r="BB900" s="30"/>
      <c r="BC900" s="816"/>
      <c r="BD900" s="1620"/>
      <c r="BE900" s="162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4"/>
      <c r="AA901" s="1475"/>
      <c r="AB901" s="1475"/>
      <c r="AC901" s="1475"/>
      <c r="AD901" s="1475"/>
      <c r="AE901" s="1476"/>
      <c r="AZ901" s="34"/>
      <c r="BB901" s="30"/>
      <c r="BC901" s="816"/>
      <c r="BD901" s="1619"/>
      <c r="BE901" s="161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3">
        <f>Z899-(Z900+Z901)</f>
        <v>0</v>
      </c>
      <c r="AA902" s="1614"/>
      <c r="AB902" s="1614"/>
      <c r="AC902" s="1614"/>
      <c r="AD902" s="1614"/>
      <c r="AE902" s="1615"/>
      <c r="AZ902" s="34"/>
      <c r="BB902" s="30"/>
      <c r="BC902" s="816"/>
      <c r="BD902" s="1619"/>
      <c r="BE902" s="161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19"/>
      <c r="BE903" s="161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0"/>
      <c r="BE904" s="161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93"/>
      <c r="BE905" s="1693"/>
      <c r="BF905" s="169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1"/>
      <c r="BE906" s="1651"/>
      <c r="BF906" s="165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19"/>
      <c r="BE907" s="161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0"/>
      <c r="BE908" s="161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0"/>
      <c r="BE910" s="161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39" t="s">
        <v>793</v>
      </c>
      <c r="G915" s="1640"/>
      <c r="H915" s="1640"/>
      <c r="I915" s="1640"/>
      <c r="J915" s="1640"/>
      <c r="K915" s="1640"/>
      <c r="L915" s="1640"/>
      <c r="M915" s="1640"/>
      <c r="N915" s="1640"/>
      <c r="O915" s="1640"/>
      <c r="P915" s="1640"/>
      <c r="Q915" s="1640"/>
      <c r="R915" s="1640"/>
      <c r="S915" s="1640"/>
      <c r="T915" s="1641"/>
      <c r="U915" s="1581" t="s">
        <v>31</v>
      </c>
      <c r="V915" s="1582"/>
      <c r="W915" s="1582"/>
      <c r="X915" s="1582"/>
      <c r="Y915" s="1582"/>
      <c r="Z915" s="1582"/>
      <c r="AA915" s="43"/>
      <c r="AB915" s="105"/>
      <c r="AC915" s="105"/>
      <c r="AD915" s="105"/>
      <c r="AE915" s="105"/>
      <c r="AF915" s="106"/>
      <c r="AZ915" s="34"/>
      <c r="BA915" s="34"/>
      <c r="BB915" s="34"/>
      <c r="BC915" s="34"/>
    </row>
    <row r="916" spans="1:58" ht="12.95" customHeight="1">
      <c r="B916" s="2"/>
      <c r="F916" s="1583" t="s">
        <v>819</v>
      </c>
      <c r="G916" s="1584"/>
      <c r="H916" s="1584"/>
      <c r="I916" s="1584"/>
      <c r="J916" s="1584"/>
      <c r="K916" s="1584"/>
      <c r="L916" s="1584"/>
      <c r="M916" s="1584"/>
      <c r="N916" s="1584"/>
      <c r="O916" s="1584"/>
      <c r="P916" s="1584"/>
      <c r="Q916" s="1584"/>
      <c r="R916" s="1584"/>
      <c r="S916" s="1584"/>
      <c r="T916" s="1596"/>
      <c r="U916" s="1583"/>
      <c r="V916" s="1584"/>
      <c r="W916" s="1584"/>
      <c r="X916" s="1584"/>
      <c r="Y916" s="1584"/>
      <c r="Z916" s="1584"/>
      <c r="AA916" s="44"/>
      <c r="AB916" s="4"/>
      <c r="AC916" s="4"/>
      <c r="AD916" s="4"/>
      <c r="AE916" s="4"/>
      <c r="AF916" s="107"/>
      <c r="AZ916" s="34"/>
      <c r="BA916" s="34"/>
      <c r="BB916" s="34"/>
      <c r="BC916" s="34"/>
    </row>
    <row r="917" spans="1:58" ht="12.95" customHeight="1">
      <c r="B917" s="2"/>
      <c r="F917" s="1585"/>
      <c r="G917" s="1586"/>
      <c r="H917" s="1586"/>
      <c r="I917" s="1586"/>
      <c r="J917" s="1586"/>
      <c r="K917" s="1586"/>
      <c r="L917" s="1586"/>
      <c r="M917" s="1586"/>
      <c r="N917" s="1586"/>
      <c r="O917" s="1586"/>
      <c r="P917" s="1586"/>
      <c r="Q917" s="1586"/>
      <c r="R917" s="1586"/>
      <c r="S917" s="1586"/>
      <c r="T917" s="1597"/>
      <c r="U917" s="1585"/>
      <c r="V917" s="1586"/>
      <c r="W917" s="1586"/>
      <c r="X917" s="1586"/>
      <c r="Y917" s="1586"/>
      <c r="Z917" s="1586"/>
      <c r="AA917" s="108"/>
      <c r="AB917" s="1628" t="s">
        <v>391</v>
      </c>
      <c r="AC917" s="1628"/>
      <c r="AD917" s="1628"/>
      <c r="AE917" s="162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5" t="s">
        <v>546</v>
      </c>
      <c r="V918" s="1406"/>
      <c r="W918" s="1406"/>
      <c r="X918" s="1406"/>
      <c r="Y918" s="1406"/>
      <c r="Z918" s="1407"/>
      <c r="AA918" s="1358">
        <f>+AM554</f>
        <v>7672330</v>
      </c>
      <c r="AB918" s="1359"/>
      <c r="AC918" s="1359"/>
      <c r="AD918" s="1359"/>
      <c r="AE918" s="1359"/>
      <c r="AF918" s="136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5" t="s">
        <v>546</v>
      </c>
      <c r="V919" s="1406"/>
      <c r="W919" s="1406"/>
      <c r="X919" s="1406"/>
      <c r="Y919" s="1406"/>
      <c r="Z919" s="1407"/>
      <c r="AA919" s="1358">
        <f>+AM555</f>
        <v>16781277</v>
      </c>
      <c r="AB919" s="1359"/>
      <c r="AC919" s="1359"/>
      <c r="AD919" s="1359"/>
      <c r="AE919" s="1359"/>
      <c r="AF919" s="136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5" t="s">
        <v>592</v>
      </c>
      <c r="V920" s="1406"/>
      <c r="W920" s="1406"/>
      <c r="X920" s="1406"/>
      <c r="Y920" s="1406"/>
      <c r="Z920" s="1407"/>
      <c r="AA920" s="1358"/>
      <c r="AB920" s="1359"/>
      <c r="AC920" s="1359"/>
      <c r="AD920" s="1359"/>
      <c r="AE920" s="1359"/>
      <c r="AF920" s="136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5" t="s">
        <v>592</v>
      </c>
      <c r="V921" s="1406"/>
      <c r="W921" s="1406"/>
      <c r="X921" s="1406"/>
      <c r="Y921" s="1406"/>
      <c r="Z921" s="1407"/>
      <c r="AA921" s="1358"/>
      <c r="AB921" s="1359"/>
      <c r="AC921" s="1359"/>
      <c r="AD921" s="1359"/>
      <c r="AE921" s="1359"/>
      <c r="AF921" s="136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5" t="s">
        <v>592</v>
      </c>
      <c r="V922" s="1406"/>
      <c r="W922" s="1406"/>
      <c r="X922" s="1406"/>
      <c r="Y922" s="1406"/>
      <c r="Z922" s="1407"/>
      <c r="AA922" s="1358"/>
      <c r="AB922" s="1359"/>
      <c r="AC922" s="1359"/>
      <c r="AD922" s="1359"/>
      <c r="AE922" s="1359"/>
      <c r="AF922" s="136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5" t="s">
        <v>592</v>
      </c>
      <c r="V923" s="1406"/>
      <c r="W923" s="1406"/>
      <c r="X923" s="1406"/>
      <c r="Y923" s="1406"/>
      <c r="Z923" s="1407"/>
      <c r="AA923" s="1358"/>
      <c r="AB923" s="1359"/>
      <c r="AC923" s="1359"/>
      <c r="AD923" s="1359"/>
      <c r="AE923" s="1359"/>
      <c r="AF923" s="136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5" t="s">
        <v>592</v>
      </c>
      <c r="V924" s="1406"/>
      <c r="W924" s="1406"/>
      <c r="X924" s="1406"/>
      <c r="Y924" s="1406"/>
      <c r="Z924" s="1407"/>
      <c r="AA924" s="1358"/>
      <c r="AB924" s="1359"/>
      <c r="AC924" s="1359"/>
      <c r="AD924" s="1359"/>
      <c r="AE924" s="1359"/>
      <c r="AF924" s="136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5" t="s">
        <v>592</v>
      </c>
      <c r="V925" s="1406"/>
      <c r="W925" s="1406"/>
      <c r="X925" s="1406"/>
      <c r="Y925" s="1406"/>
      <c r="Z925" s="1407"/>
      <c r="AA925" s="1358"/>
      <c r="AB925" s="1359"/>
      <c r="AC925" s="1359"/>
      <c r="AD925" s="1359"/>
      <c r="AE925" s="1359"/>
      <c r="AF925" s="1360"/>
      <c r="AZ925" s="34"/>
      <c r="BA925" s="34"/>
      <c r="BB925" s="34"/>
      <c r="BC925" s="34"/>
    </row>
    <row r="926" spans="1:58" ht="12.95" customHeight="1">
      <c r="F926" s="1598" t="s">
        <v>2193</v>
      </c>
      <c r="G926" s="1599"/>
      <c r="H926" s="1599"/>
      <c r="I926" s="1599"/>
      <c r="J926" s="1599"/>
      <c r="K926" s="1599"/>
      <c r="L926" s="1599"/>
      <c r="M926" s="1599"/>
      <c r="N926" s="1599"/>
      <c r="O926" s="1599"/>
      <c r="P926" s="1599"/>
      <c r="Q926" s="1599"/>
      <c r="R926" s="1599"/>
      <c r="S926" s="1599"/>
      <c r="T926" s="1600"/>
      <c r="U926" s="1405" t="s">
        <v>592</v>
      </c>
      <c r="V926" s="1406"/>
      <c r="W926" s="1406"/>
      <c r="X926" s="1406"/>
      <c r="Y926" s="1406"/>
      <c r="Z926" s="1407"/>
      <c r="AA926" s="1358"/>
      <c r="AB926" s="1359"/>
      <c r="AC926" s="1359"/>
      <c r="AD926" s="1359"/>
      <c r="AE926" s="1359"/>
      <c r="AF926" s="1360"/>
      <c r="AZ926" s="34"/>
      <c r="BA926" s="34"/>
      <c r="BB926" s="34"/>
      <c r="BC926" s="34"/>
    </row>
    <row r="927" spans="1:58" ht="12.95" customHeight="1">
      <c r="F927" s="1598" t="s">
        <v>680</v>
      </c>
      <c r="G927" s="1599"/>
      <c r="H927" s="1599"/>
      <c r="I927" s="1599"/>
      <c r="J927" s="1599"/>
      <c r="K927" s="1599"/>
      <c r="L927" s="1599"/>
      <c r="M927" s="1599"/>
      <c r="N927" s="1599"/>
      <c r="O927" s="1599"/>
      <c r="P927" s="1599"/>
      <c r="Q927" s="1599"/>
      <c r="R927" s="1599"/>
      <c r="S927" s="1599"/>
      <c r="T927" s="1600"/>
      <c r="U927" s="1405" t="s">
        <v>592</v>
      </c>
      <c r="V927" s="1406"/>
      <c r="W927" s="1406"/>
      <c r="X927" s="1406"/>
      <c r="Y927" s="1406"/>
      <c r="Z927" s="1407"/>
      <c r="AA927" s="1358"/>
      <c r="AB927" s="1359"/>
      <c r="AC927" s="1359"/>
      <c r="AD927" s="1359"/>
      <c r="AE927" s="1359"/>
      <c r="AF927" s="1360"/>
      <c r="AU927" s="2"/>
      <c r="AZ927" s="34"/>
      <c r="BA927" s="34"/>
      <c r="BB927" s="34"/>
      <c r="BC927" s="34"/>
    </row>
    <row r="928" spans="1:58" ht="12.95" customHeight="1">
      <c r="F928" s="1598" t="s">
        <v>2194</v>
      </c>
      <c r="G928" s="1599"/>
      <c r="H928" s="1599"/>
      <c r="I928" s="1599"/>
      <c r="J928" s="1599"/>
      <c r="K928" s="1599"/>
      <c r="L928" s="1599"/>
      <c r="M928" s="1599"/>
      <c r="N928" s="1599"/>
      <c r="O928" s="1599"/>
      <c r="P928" s="1599"/>
      <c r="Q928" s="1599"/>
      <c r="R928" s="1599"/>
      <c r="S928" s="1599"/>
      <c r="T928" s="1600"/>
      <c r="U928" s="1405" t="s">
        <v>592</v>
      </c>
      <c r="V928" s="1406"/>
      <c r="W928" s="1406"/>
      <c r="X928" s="1406"/>
      <c r="Y928" s="1406"/>
      <c r="Z928" s="1407"/>
      <c r="AA928" s="1358"/>
      <c r="AB928" s="1359"/>
      <c r="AC928" s="1359"/>
      <c r="AD928" s="1359"/>
      <c r="AE928" s="1359"/>
      <c r="AF928" s="1360"/>
      <c r="AU928" s="2"/>
      <c r="AZ928" s="34"/>
      <c r="BA928" s="34"/>
      <c r="BB928" s="34"/>
      <c r="BC928" s="34"/>
    </row>
    <row r="929" spans="6:55" ht="12.95" customHeight="1">
      <c r="F929" s="1598" t="s">
        <v>2195</v>
      </c>
      <c r="G929" s="1599"/>
      <c r="H929" s="1599"/>
      <c r="I929" s="1599"/>
      <c r="J929" s="1599"/>
      <c r="K929" s="1599"/>
      <c r="L929" s="1599"/>
      <c r="M929" s="1599"/>
      <c r="N929" s="1599"/>
      <c r="O929" s="1599"/>
      <c r="P929" s="1599"/>
      <c r="Q929" s="1599"/>
      <c r="R929" s="1599"/>
      <c r="S929" s="1599"/>
      <c r="T929" s="1600"/>
      <c r="U929" s="1405" t="s">
        <v>592</v>
      </c>
      <c r="V929" s="1406"/>
      <c r="W929" s="1406"/>
      <c r="X929" s="1406"/>
      <c r="Y929" s="1406"/>
      <c r="Z929" s="1407"/>
      <c r="AA929" s="1358"/>
      <c r="AB929" s="1359"/>
      <c r="AC929" s="1359"/>
      <c r="AD929" s="1359"/>
      <c r="AE929" s="1359"/>
      <c r="AF929" s="1360"/>
      <c r="AU929" s="2"/>
      <c r="AZ929" s="34"/>
      <c r="BA929" s="34"/>
      <c r="BB929" s="34"/>
      <c r="BC929" s="34"/>
    </row>
    <row r="930" spans="6:55" ht="12.95" customHeight="1">
      <c r="F930" s="1598" t="s">
        <v>2196</v>
      </c>
      <c r="G930" s="1599"/>
      <c r="H930" s="1599"/>
      <c r="I930" s="1599"/>
      <c r="J930" s="1599"/>
      <c r="K930" s="1599"/>
      <c r="L930" s="1599"/>
      <c r="M930" s="1599"/>
      <c r="N930" s="1599"/>
      <c r="O930" s="1599"/>
      <c r="P930" s="1599"/>
      <c r="Q930" s="1599"/>
      <c r="R930" s="1599"/>
      <c r="S930" s="1599"/>
      <c r="T930" s="1600"/>
      <c r="U930" s="1405" t="s">
        <v>592</v>
      </c>
      <c r="V930" s="1406"/>
      <c r="W930" s="1406"/>
      <c r="X930" s="1406"/>
      <c r="Y930" s="1406"/>
      <c r="Z930" s="1407"/>
      <c r="AA930" s="1358"/>
      <c r="AB930" s="1359"/>
      <c r="AC930" s="1359"/>
      <c r="AD930" s="1359"/>
      <c r="AE930" s="1359"/>
      <c r="AF930" s="1360"/>
      <c r="AU930" s="2"/>
      <c r="AZ930" s="34"/>
      <c r="BA930" s="34"/>
      <c r="BB930" s="34"/>
      <c r="BC930" s="34"/>
    </row>
    <row r="931" spans="6:55" ht="12.95" customHeight="1">
      <c r="F931" s="1598" t="s">
        <v>2197</v>
      </c>
      <c r="G931" s="1599"/>
      <c r="H931" s="1599"/>
      <c r="I931" s="1599"/>
      <c r="J931" s="1599"/>
      <c r="K931" s="1599"/>
      <c r="L931" s="1599"/>
      <c r="M931" s="1599"/>
      <c r="N931" s="1599"/>
      <c r="O931" s="1599"/>
      <c r="P931" s="1599"/>
      <c r="Q931" s="1599"/>
      <c r="R931" s="1599"/>
      <c r="S931" s="1599"/>
      <c r="T931" s="1600"/>
      <c r="U931" s="1405" t="s">
        <v>592</v>
      </c>
      <c r="V931" s="1406"/>
      <c r="W931" s="1406"/>
      <c r="X931" s="1406"/>
      <c r="Y931" s="1406"/>
      <c r="Z931" s="1407"/>
      <c r="AA931" s="1358"/>
      <c r="AB931" s="1359"/>
      <c r="AC931" s="1359"/>
      <c r="AD931" s="1359"/>
      <c r="AE931" s="1359"/>
      <c r="AF931" s="1360"/>
      <c r="AU931" s="2"/>
      <c r="AZ931" s="34"/>
      <c r="BA931" s="34"/>
      <c r="BB931" s="34"/>
      <c r="BC931" s="34"/>
    </row>
    <row r="932" spans="6:55" ht="12.95" customHeight="1">
      <c r="F932" s="1598" t="s">
        <v>2198</v>
      </c>
      <c r="G932" s="1599"/>
      <c r="H932" s="1599"/>
      <c r="I932" s="1599"/>
      <c r="J932" s="1599"/>
      <c r="K932" s="1599"/>
      <c r="L932" s="1599"/>
      <c r="M932" s="1599"/>
      <c r="N932" s="1599"/>
      <c r="O932" s="1599"/>
      <c r="P932" s="1599"/>
      <c r="Q932" s="1599"/>
      <c r="R932" s="1599"/>
      <c r="S932" s="1599"/>
      <c r="T932" s="1600"/>
      <c r="U932" s="1405" t="s">
        <v>592</v>
      </c>
      <c r="V932" s="1406"/>
      <c r="W932" s="1406"/>
      <c r="X932" s="1406"/>
      <c r="Y932" s="1406"/>
      <c r="Z932" s="1407"/>
      <c r="AA932" s="1358"/>
      <c r="AB932" s="1359"/>
      <c r="AC932" s="1359"/>
      <c r="AD932" s="1359"/>
      <c r="AE932" s="1359"/>
      <c r="AF932" s="1360"/>
      <c r="AZ932" s="30"/>
      <c r="BA932" s="30"/>
    </row>
    <row r="933" spans="6:55" ht="12.95" customHeight="1">
      <c r="F933" s="178" t="s">
        <v>677</v>
      </c>
      <c r="G933" s="5"/>
      <c r="H933" s="5"/>
      <c r="I933" s="5"/>
      <c r="J933" s="5"/>
      <c r="K933" s="5"/>
      <c r="L933" s="5"/>
      <c r="M933" s="5"/>
      <c r="N933" s="5"/>
      <c r="O933" s="5"/>
      <c r="P933" s="5"/>
      <c r="Q933" s="5"/>
      <c r="R933" s="5"/>
      <c r="S933" s="5"/>
      <c r="T933" s="46"/>
      <c r="U933" s="1405" t="s">
        <v>592</v>
      </c>
      <c r="V933" s="1406"/>
      <c r="W933" s="1406"/>
      <c r="X933" s="1406"/>
      <c r="Y933" s="1406"/>
      <c r="Z933" s="1407"/>
      <c r="AA933" s="1358"/>
      <c r="AB933" s="1359"/>
      <c r="AC933" s="1359"/>
      <c r="AD933" s="1359"/>
      <c r="AE933" s="1359"/>
      <c r="AF933" s="1360"/>
    </row>
    <row r="934" spans="6:55" ht="12.95" customHeight="1">
      <c r="F934" s="121" t="s">
        <v>1278</v>
      </c>
      <c r="G934" s="5"/>
      <c r="H934" s="5"/>
      <c r="I934" s="5"/>
      <c r="J934" s="5"/>
      <c r="K934" s="5"/>
      <c r="L934" s="5"/>
      <c r="M934" s="5"/>
      <c r="N934" s="5"/>
      <c r="O934" s="5"/>
      <c r="P934" s="5"/>
      <c r="Q934" s="5"/>
      <c r="R934" s="5"/>
      <c r="S934" s="5"/>
      <c r="T934" s="46"/>
      <c r="U934" s="1405" t="s">
        <v>592</v>
      </c>
      <c r="V934" s="1406"/>
      <c r="W934" s="1406"/>
      <c r="X934" s="1406"/>
      <c r="Y934" s="1406"/>
      <c r="Z934" s="1407"/>
      <c r="AA934" s="1358"/>
      <c r="AB934" s="1359"/>
      <c r="AC934" s="1359"/>
      <c r="AD934" s="1359"/>
      <c r="AE934" s="1359"/>
      <c r="AF934" s="1360"/>
      <c r="AZ934" s="30"/>
      <c r="BA934" s="14"/>
    </row>
    <row r="935" spans="6:55" ht="12.95" customHeight="1">
      <c r="F935" s="66" t="s">
        <v>803</v>
      </c>
      <c r="G935" s="5"/>
      <c r="H935" s="5"/>
      <c r="I935" s="5"/>
      <c r="J935" s="5"/>
      <c r="K935" s="5"/>
      <c r="L935" s="5"/>
      <c r="M935" s="5"/>
      <c r="N935" s="5"/>
      <c r="O935" s="5"/>
      <c r="P935" s="5"/>
      <c r="Q935" s="5"/>
      <c r="R935" s="5"/>
      <c r="S935" s="5"/>
      <c r="T935" s="46"/>
      <c r="U935" s="1405" t="s">
        <v>592</v>
      </c>
      <c r="V935" s="1406"/>
      <c r="W935" s="1406"/>
      <c r="X935" s="1406"/>
      <c r="Y935" s="1406"/>
      <c r="Z935" s="1407"/>
      <c r="AA935" s="1358"/>
      <c r="AB935" s="1359"/>
      <c r="AC935" s="1359"/>
      <c r="AD935" s="1359"/>
      <c r="AE935" s="1359"/>
      <c r="AF935" s="1360"/>
      <c r="AZ935" s="30"/>
      <c r="BA935" s="14"/>
    </row>
    <row r="936" spans="6:55" ht="12.95" customHeight="1">
      <c r="F936" s="1630" t="s">
        <v>2202</v>
      </c>
      <c r="G936" s="1631"/>
      <c r="H936" s="1631"/>
      <c r="I936" s="1631"/>
      <c r="J936" s="1631"/>
      <c r="K936" s="1631"/>
      <c r="L936" s="1631"/>
      <c r="M936" s="1631"/>
      <c r="N936" s="1631"/>
      <c r="O936" s="1631"/>
      <c r="P936" s="1631"/>
      <c r="Q936" s="1631"/>
      <c r="R936" s="1631"/>
      <c r="S936" s="1631"/>
      <c r="T936" s="1632"/>
      <c r="U936" s="1405" t="s">
        <v>592</v>
      </c>
      <c r="V936" s="1406"/>
      <c r="W936" s="1406"/>
      <c r="X936" s="1406"/>
      <c r="Y936" s="1406"/>
      <c r="Z936" s="1407"/>
      <c r="AA936" s="1358"/>
      <c r="AB936" s="1359"/>
      <c r="AC936" s="1359"/>
      <c r="AD936" s="1359"/>
      <c r="AE936" s="1359"/>
      <c r="AF936" s="1360"/>
      <c r="AZ936" s="30"/>
      <c r="BA936" s="14"/>
    </row>
    <row r="937" spans="6:55" ht="12.95" customHeight="1">
      <c r="F937" s="1630" t="s">
        <v>2203</v>
      </c>
      <c r="G937" s="1631"/>
      <c r="H937" s="1631"/>
      <c r="I937" s="1631"/>
      <c r="J937" s="1631"/>
      <c r="K937" s="1631"/>
      <c r="L937" s="1631"/>
      <c r="M937" s="1631"/>
      <c r="N937" s="1631"/>
      <c r="O937" s="1631"/>
      <c r="P937" s="1631"/>
      <c r="Q937" s="1631"/>
      <c r="R937" s="1631"/>
      <c r="S937" s="1631"/>
      <c r="T937" s="1632"/>
      <c r="U937" s="1405" t="s">
        <v>592</v>
      </c>
      <c r="V937" s="1406"/>
      <c r="W937" s="1406"/>
      <c r="X937" s="1406"/>
      <c r="Y937" s="1406"/>
      <c r="Z937" s="1407"/>
      <c r="AA937" s="1358"/>
      <c r="AB937" s="1359"/>
      <c r="AC937" s="1359"/>
      <c r="AD937" s="1359"/>
      <c r="AE937" s="1359"/>
      <c r="AF937" s="1360"/>
      <c r="AZ937" s="30"/>
      <c r="BA937" s="30"/>
    </row>
    <row r="938" spans="6:55" ht="12.95" customHeight="1">
      <c r="F938" s="1598" t="s">
        <v>2199</v>
      </c>
      <c r="G938" s="1599"/>
      <c r="H938" s="1599"/>
      <c r="I938" s="1599"/>
      <c r="J938" s="1599"/>
      <c r="K938" s="1599"/>
      <c r="L938" s="1599"/>
      <c r="M938" s="1599"/>
      <c r="N938" s="1599"/>
      <c r="O938" s="1599"/>
      <c r="P938" s="1599"/>
      <c r="Q938" s="1599"/>
      <c r="R938" s="1599"/>
      <c r="S938" s="1599"/>
      <c r="T938" s="1600"/>
      <c r="U938" s="1405" t="s">
        <v>592</v>
      </c>
      <c r="V938" s="1406"/>
      <c r="W938" s="1406"/>
      <c r="X938" s="1406"/>
      <c r="Y938" s="1406"/>
      <c r="Z938" s="1407"/>
      <c r="AA938" s="1358"/>
      <c r="AB938" s="1359"/>
      <c r="AC938" s="1359"/>
      <c r="AD938" s="1359"/>
      <c r="AE938" s="1359"/>
      <c r="AF938" s="1360"/>
      <c r="AZ938" s="30"/>
      <c r="BA938" s="30"/>
    </row>
    <row r="939" spans="6:55" ht="12.95" customHeight="1">
      <c r="F939" s="1598" t="s">
        <v>2200</v>
      </c>
      <c r="G939" s="1599"/>
      <c r="H939" s="1599"/>
      <c r="I939" s="1599"/>
      <c r="J939" s="1599"/>
      <c r="K939" s="1599"/>
      <c r="L939" s="1599"/>
      <c r="M939" s="1599"/>
      <c r="N939" s="1599"/>
      <c r="O939" s="1599"/>
      <c r="P939" s="1599"/>
      <c r="Q939" s="1599"/>
      <c r="R939" s="1599"/>
      <c r="S939" s="1599"/>
      <c r="T939" s="1600"/>
      <c r="U939" s="1405" t="s">
        <v>592</v>
      </c>
      <c r="V939" s="1406"/>
      <c r="W939" s="1406"/>
      <c r="X939" s="1406"/>
      <c r="Y939" s="1406"/>
      <c r="Z939" s="1407"/>
      <c r="AA939" s="1358"/>
      <c r="AB939" s="1359"/>
      <c r="AC939" s="1359"/>
      <c r="AD939" s="1359"/>
      <c r="AE939" s="1359"/>
      <c r="AF939" s="1360"/>
      <c r="AZ939" s="30"/>
      <c r="BA939" s="30"/>
    </row>
    <row r="940" spans="6:55" ht="12.95" customHeight="1">
      <c r="F940" s="1598" t="s">
        <v>2201</v>
      </c>
      <c r="G940" s="1599"/>
      <c r="H940" s="1599"/>
      <c r="I940" s="1599"/>
      <c r="J940" s="1599"/>
      <c r="K940" s="1599"/>
      <c r="L940" s="1599"/>
      <c r="M940" s="1599"/>
      <c r="N940" s="1599"/>
      <c r="O940" s="1599"/>
      <c r="P940" s="1599"/>
      <c r="Q940" s="1599"/>
      <c r="R940" s="1599"/>
      <c r="S940" s="1599"/>
      <c r="T940" s="1600"/>
      <c r="U940" s="1405" t="s">
        <v>592</v>
      </c>
      <c r="V940" s="1406"/>
      <c r="W940" s="1406"/>
      <c r="X940" s="1406"/>
      <c r="Y940" s="1406"/>
      <c r="Z940" s="1407"/>
      <c r="AA940" s="1358"/>
      <c r="AB940" s="1359"/>
      <c r="AC940" s="1359"/>
      <c r="AD940" s="1359"/>
      <c r="AE940" s="1359"/>
      <c r="AF940" s="136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5" t="s">
        <v>592</v>
      </c>
      <c r="V941" s="1406"/>
      <c r="W941" s="1406"/>
      <c r="X941" s="1406"/>
      <c r="Y941" s="1406"/>
      <c r="Z941" s="1407"/>
      <c r="AA941" s="1358"/>
      <c r="AB941" s="1359"/>
      <c r="AC941" s="1359"/>
      <c r="AD941" s="1359"/>
      <c r="AE941" s="1359"/>
      <c r="AF941" s="1360"/>
      <c r="AZ941" s="34"/>
      <c r="BA941" s="34"/>
      <c r="BB941" s="14"/>
      <c r="BC941" s="14"/>
    </row>
    <row r="942" spans="6:55" ht="12.95" customHeight="1">
      <c r="F942" s="1630" t="s">
        <v>2204</v>
      </c>
      <c r="G942" s="1631"/>
      <c r="H942" s="1631"/>
      <c r="I942" s="1631"/>
      <c r="J942" s="1631"/>
      <c r="K942" s="1631"/>
      <c r="L942" s="1631"/>
      <c r="M942" s="1631"/>
      <c r="N942" s="1631"/>
      <c r="O942" s="1631"/>
      <c r="P942" s="1631"/>
      <c r="Q942" s="1631"/>
      <c r="R942" s="1631"/>
      <c r="S942" s="1631"/>
      <c r="T942" s="1632"/>
      <c r="U942" s="1405" t="s">
        <v>592</v>
      </c>
      <c r="V942" s="1406"/>
      <c r="W942" s="1406"/>
      <c r="X942" s="1406"/>
      <c r="Y942" s="1406"/>
      <c r="Z942" s="1407"/>
      <c r="AA942" s="1358"/>
      <c r="AB942" s="1359"/>
      <c r="AC942" s="1359"/>
      <c r="AD942" s="1359"/>
      <c r="AE942" s="1359"/>
      <c r="AF942" s="136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5" t="s">
        <v>592</v>
      </c>
      <c r="V943" s="1406"/>
      <c r="W943" s="1406"/>
      <c r="X943" s="1406"/>
      <c r="Y943" s="1406"/>
      <c r="Z943" s="1407"/>
      <c r="AA943" s="1358"/>
      <c r="AB943" s="1359"/>
      <c r="AC943" s="1359"/>
      <c r="AD943" s="1359"/>
      <c r="AE943" s="1359"/>
      <c r="AF943" s="1360"/>
      <c r="AZ943" s="34"/>
      <c r="BA943" s="34"/>
      <c r="BB943" s="34"/>
      <c r="BC943" s="34"/>
    </row>
    <row r="944" spans="6:55" ht="12.95" customHeight="1">
      <c r="F944" s="1630" t="s">
        <v>2205</v>
      </c>
      <c r="G944" s="1631"/>
      <c r="H944" s="1631"/>
      <c r="I944" s="1631"/>
      <c r="J944" s="1631"/>
      <c r="K944" s="1631"/>
      <c r="L944" s="1631"/>
      <c r="M944" s="1631"/>
      <c r="N944" s="1631"/>
      <c r="O944" s="1631"/>
      <c r="P944" s="1631"/>
      <c r="Q944" s="1631"/>
      <c r="R944" s="1631"/>
      <c r="S944" s="1631"/>
      <c r="T944" s="1632"/>
      <c r="U944" s="1405" t="s">
        <v>592</v>
      </c>
      <c r="V944" s="1406"/>
      <c r="W944" s="1406"/>
      <c r="X944" s="1406"/>
      <c r="Y944" s="1406"/>
      <c r="Z944" s="1407"/>
      <c r="AA944" s="1358"/>
      <c r="AB944" s="1359"/>
      <c r="AC944" s="1359"/>
      <c r="AD944" s="1359"/>
      <c r="AE944" s="1359"/>
      <c r="AF944" s="1360"/>
      <c r="AZ944" s="34"/>
      <c r="BA944" s="34"/>
      <c r="BB944" s="34"/>
      <c r="BC944" s="34"/>
    </row>
    <row r="945" spans="1:55" ht="12.95" customHeight="1">
      <c r="F945" s="45" t="s">
        <v>807</v>
      </c>
      <c r="G945" s="5"/>
      <c r="H945" s="5"/>
      <c r="I945" s="5"/>
      <c r="J945" s="5"/>
      <c r="K945" s="5"/>
      <c r="L945" s="5"/>
      <c r="M945" s="5"/>
      <c r="N945" s="5"/>
      <c r="O945" s="5"/>
      <c r="P945" s="1405" t="s">
        <v>670</v>
      </c>
      <c r="Q945" s="1406"/>
      <c r="R945" s="1406"/>
      <c r="S945" s="1406"/>
      <c r="T945" s="1407"/>
      <c r="U945" s="1405" t="s">
        <v>592</v>
      </c>
      <c r="V945" s="1406"/>
      <c r="W945" s="1406"/>
      <c r="X945" s="1406"/>
      <c r="Y945" s="1406"/>
      <c r="Z945" s="1407"/>
      <c r="AA945" s="1358"/>
      <c r="AB945" s="1359"/>
      <c r="AC945" s="1359"/>
      <c r="AD945" s="1359"/>
      <c r="AE945" s="1359"/>
      <c r="AF945" s="1360"/>
      <c r="AZ945" s="34"/>
      <c r="BA945" s="34"/>
      <c r="BB945" s="34"/>
      <c r="BC945" s="34"/>
    </row>
    <row r="946" spans="1:55" ht="12.95" customHeight="1">
      <c r="F946" s="1598" t="s">
        <v>2192</v>
      </c>
      <c r="G946" s="1599"/>
      <c r="H946" s="1600"/>
      <c r="I946" s="1590" t="s">
        <v>334</v>
      </c>
      <c r="J946" s="1591"/>
      <c r="K946" s="1591"/>
      <c r="L946" s="1591"/>
      <c r="M946" s="1591"/>
      <c r="N946" s="1591"/>
      <c r="O946" s="1591"/>
      <c r="P946" s="1591"/>
      <c r="Q946" s="1591"/>
      <c r="R946" s="1591"/>
      <c r="S946" s="1591"/>
      <c r="T946" s="1592"/>
      <c r="U946" s="1405" t="s">
        <v>592</v>
      </c>
      <c r="V946" s="1406"/>
      <c r="W946" s="1406"/>
      <c r="X946" s="1406"/>
      <c r="Y946" s="1406"/>
      <c r="Z946" s="1407"/>
      <c r="AA946" s="1358"/>
      <c r="AB946" s="1359"/>
      <c r="AC946" s="1359"/>
      <c r="AD946" s="1359"/>
      <c r="AE946" s="1359"/>
      <c r="AF946" s="1360"/>
      <c r="AZ946" s="34"/>
      <c r="BA946" s="34"/>
      <c r="BB946" s="34"/>
      <c r="BC946" s="34"/>
    </row>
    <row r="947" spans="1:55" ht="12.95" customHeight="1">
      <c r="F947" s="45" t="s">
        <v>86</v>
      </c>
      <c r="G947" s="48"/>
      <c r="H947" s="48"/>
      <c r="I947" s="1590" t="s">
        <v>334</v>
      </c>
      <c r="J947" s="1591"/>
      <c r="K947" s="1591"/>
      <c r="L947" s="1591"/>
      <c r="M947" s="1591"/>
      <c r="N947" s="1591"/>
      <c r="O947" s="1591"/>
      <c r="P947" s="1591"/>
      <c r="Q947" s="1591"/>
      <c r="R947" s="1591"/>
      <c r="S947" s="1591"/>
      <c r="T947" s="1592"/>
      <c r="U947" s="1405" t="s">
        <v>592</v>
      </c>
      <c r="V947" s="1406"/>
      <c r="W947" s="1406"/>
      <c r="X947" s="1406"/>
      <c r="Y947" s="1406"/>
      <c r="Z947" s="1407"/>
      <c r="AA947" s="1358"/>
      <c r="AB947" s="1359"/>
      <c r="AC947" s="1359"/>
      <c r="AD947" s="1359"/>
      <c r="AE947" s="1359"/>
      <c r="AF947" s="1360"/>
      <c r="AZ947" s="34"/>
      <c r="BA947" s="34"/>
      <c r="BB947" s="34"/>
      <c r="BC947" s="34"/>
    </row>
    <row r="948" spans="1:55" ht="12.95" customHeight="1">
      <c r="F948" s="45" t="s">
        <v>10</v>
      </c>
      <c r="G948" s="48"/>
      <c r="H948" s="48"/>
      <c r="I948" s="1590" t="s">
        <v>2615</v>
      </c>
      <c r="J948" s="1524"/>
      <c r="K948" s="1524"/>
      <c r="L948" s="1524"/>
      <c r="M948" s="1524"/>
      <c r="N948" s="1524"/>
      <c r="O948" s="1524"/>
      <c r="P948" s="1524"/>
      <c r="Q948" s="1524"/>
      <c r="R948" s="1524"/>
      <c r="S948" s="1524"/>
      <c r="T948" s="1525"/>
      <c r="U948" s="1405" t="s">
        <v>546</v>
      </c>
      <c r="V948" s="1406"/>
      <c r="W948" s="1406"/>
      <c r="X948" s="1406"/>
      <c r="Y948" s="1406"/>
      <c r="Z948" s="1407"/>
      <c r="AA948" s="1358">
        <f>+AO629</f>
        <v>5932262</v>
      </c>
      <c r="AB948" s="1359"/>
      <c r="AC948" s="1359"/>
      <c r="AD948" s="1359"/>
      <c r="AE948" s="1359"/>
      <c r="AF948" s="1360"/>
      <c r="AV948" s="2"/>
      <c r="AW948" s="2"/>
      <c r="AX948" s="2"/>
      <c r="AY948" s="2"/>
      <c r="AZ948" s="34"/>
      <c r="BA948" s="34"/>
      <c r="BB948" s="34"/>
      <c r="BC948" s="34"/>
    </row>
    <row r="949" spans="1:55" ht="12.95" customHeight="1">
      <c r="F949" s="47" t="s">
        <v>170</v>
      </c>
      <c r="G949" s="48"/>
      <c r="H949" s="48"/>
      <c r="I949" s="1523" t="s">
        <v>334</v>
      </c>
      <c r="J949" s="1524"/>
      <c r="K949" s="1524"/>
      <c r="L949" s="1524"/>
      <c r="M949" s="1524"/>
      <c r="N949" s="1524"/>
      <c r="O949" s="1524"/>
      <c r="P949" s="1524"/>
      <c r="Q949" s="1524"/>
      <c r="R949" s="1524"/>
      <c r="S949" s="1524"/>
      <c r="T949" s="1525"/>
      <c r="U949" s="1405" t="s">
        <v>592</v>
      </c>
      <c r="V949" s="1406"/>
      <c r="W949" s="1406"/>
      <c r="X949" s="1406"/>
      <c r="Y949" s="1406"/>
      <c r="Z949" s="1407"/>
      <c r="AA949" s="1358"/>
      <c r="AB949" s="1359"/>
      <c r="AC949" s="1359"/>
      <c r="AD949" s="1359"/>
      <c r="AE949" s="1359"/>
      <c r="AF949" s="1360"/>
      <c r="AU949" s="2"/>
      <c r="AZ949" s="34"/>
      <c r="BA949" s="34"/>
      <c r="BB949" s="34"/>
      <c r="BC949" s="34"/>
    </row>
    <row r="950" spans="1:55" ht="12.95" customHeight="1">
      <c r="F950" s="47" t="s">
        <v>170</v>
      </c>
      <c r="G950" s="48"/>
      <c r="H950" s="48"/>
      <c r="I950" s="1523" t="s">
        <v>334</v>
      </c>
      <c r="J950" s="1524"/>
      <c r="K950" s="1524"/>
      <c r="L950" s="1524"/>
      <c r="M950" s="1524"/>
      <c r="N950" s="1524"/>
      <c r="O950" s="1524"/>
      <c r="P950" s="1524"/>
      <c r="Q950" s="1524"/>
      <c r="R950" s="1524"/>
      <c r="S950" s="1524"/>
      <c r="T950" s="1525"/>
      <c r="U950" s="1405" t="s">
        <v>592</v>
      </c>
      <c r="V950" s="1406"/>
      <c r="W950" s="1406"/>
      <c r="X950" s="1406"/>
      <c r="Y950" s="1406"/>
      <c r="Z950" s="1407"/>
      <c r="AA950" s="1358"/>
      <c r="AB950" s="1359"/>
      <c r="AC950" s="1359"/>
      <c r="AD950" s="1359"/>
      <c r="AE950" s="1359"/>
      <c r="AF950" s="136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20"/>
      <c r="N955" s="1521"/>
      <c r="O955" s="1521"/>
      <c r="P955" s="1521"/>
      <c r="Q955" s="1521"/>
      <c r="R955" s="1521"/>
      <c r="S955" s="1522"/>
      <c r="U955" s="66" t="s">
        <v>11</v>
      </c>
      <c r="V955" s="5"/>
      <c r="W955" s="5"/>
      <c r="X955" s="5"/>
      <c r="Y955" s="5"/>
      <c r="Z955" s="5"/>
      <c r="AA955" s="5"/>
      <c r="AB955" s="5"/>
      <c r="AC955" s="5"/>
      <c r="AD955" s="46"/>
      <c r="AE955" s="1520"/>
      <c r="AF955" s="1521"/>
      <c r="AG955" s="1521"/>
      <c r="AH955" s="1521"/>
      <c r="AI955" s="1521"/>
      <c r="AJ955" s="1521"/>
      <c r="AK955" s="1522"/>
      <c r="AZ955" s="34"/>
      <c r="BA955" s="34"/>
      <c r="BB955" s="34"/>
      <c r="BC955" s="34"/>
    </row>
    <row r="956" spans="1:55" ht="12.95" customHeight="1">
      <c r="C956" s="66" t="s">
        <v>12</v>
      </c>
      <c r="D956" s="5"/>
      <c r="E956" s="5"/>
      <c r="F956" s="5"/>
      <c r="G956" s="5"/>
      <c r="H956" s="5"/>
      <c r="I956" s="5"/>
      <c r="J956" s="5"/>
      <c r="K956" s="5"/>
      <c r="L956" s="46"/>
      <c r="M956" s="1532"/>
      <c r="N956" s="1465"/>
      <c r="O956" s="1465"/>
      <c r="P956" s="1465"/>
      <c r="Q956" s="1465"/>
      <c r="R956" s="1465"/>
      <c r="S956" s="1533"/>
      <c r="U956" s="66" t="s">
        <v>12</v>
      </c>
      <c r="V956" s="5"/>
      <c r="W956" s="5"/>
      <c r="X956" s="5"/>
      <c r="Y956" s="5"/>
      <c r="Z956" s="5"/>
      <c r="AA956" s="5"/>
      <c r="AB956" s="5"/>
      <c r="AC956" s="5"/>
      <c r="AD956" s="46"/>
      <c r="AE956" s="1532"/>
      <c r="AF956" s="1465"/>
      <c r="AG956" s="1465"/>
      <c r="AH956" s="1465"/>
      <c r="AI956" s="1465"/>
      <c r="AJ956" s="1465"/>
      <c r="AK956" s="1533"/>
      <c r="AZ956" s="34"/>
      <c r="BA956" s="34"/>
      <c r="BB956" s="34"/>
      <c r="BC956" s="34"/>
    </row>
    <row r="957" spans="1:55" ht="12.95" customHeight="1">
      <c r="C957" s="66" t="s">
        <v>881</v>
      </c>
      <c r="D957" s="5"/>
      <c r="E957" s="5"/>
      <c r="J957" s="1494" t="s">
        <v>307</v>
      </c>
      <c r="K957" s="1495"/>
      <c r="L957" s="1495"/>
      <c r="M957" s="1495"/>
      <c r="N957" s="1495"/>
      <c r="O957" s="1495"/>
      <c r="P957" s="1495"/>
      <c r="Q957" s="1495"/>
      <c r="R957" s="1495"/>
      <c r="S957" s="1496"/>
      <c r="U957" s="66" t="s">
        <v>881</v>
      </c>
      <c r="V957" s="5"/>
      <c r="W957" s="5"/>
      <c r="AB957" s="1494" t="s">
        <v>307</v>
      </c>
      <c r="AC957" s="1495"/>
      <c r="AD957" s="1495"/>
      <c r="AE957" s="1495"/>
      <c r="AF957" s="1495"/>
      <c r="AG957" s="1495"/>
      <c r="AH957" s="1495"/>
      <c r="AI957" s="1495"/>
      <c r="AJ957" s="1495"/>
      <c r="AK957" s="1496"/>
      <c r="AZ957" s="34"/>
      <c r="BA957" s="34"/>
      <c r="BB957" s="34"/>
      <c r="BC957" s="34"/>
    </row>
    <row r="958" spans="1:55" ht="12.95" customHeight="1">
      <c r="C958" s="66" t="s">
        <v>13</v>
      </c>
      <c r="D958" s="5"/>
      <c r="E958" s="5"/>
      <c r="F958" s="5"/>
      <c r="G958" s="5"/>
      <c r="H958" s="5"/>
      <c r="I958" s="5"/>
      <c r="J958" s="5"/>
      <c r="K958" s="5"/>
      <c r="L958" s="46"/>
      <c r="M958" s="1629"/>
      <c r="N958" s="1594"/>
      <c r="O958" s="1594"/>
      <c r="P958" s="1594"/>
      <c r="Q958" s="1594"/>
      <c r="R958" s="1594"/>
      <c r="S958" s="1595"/>
      <c r="U958" s="66" t="s">
        <v>13</v>
      </c>
      <c r="V958" s="5"/>
      <c r="W958" s="5"/>
      <c r="X958" s="5"/>
      <c r="Y958" s="5"/>
      <c r="Z958" s="5"/>
      <c r="AA958" s="5"/>
      <c r="AB958" s="5"/>
      <c r="AC958" s="5"/>
      <c r="AD958" s="46"/>
      <c r="AE958" s="1593"/>
      <c r="AF958" s="1594"/>
      <c r="AG958" s="1594"/>
      <c r="AH958" s="1594"/>
      <c r="AI958" s="1594"/>
      <c r="AJ958" s="1594"/>
      <c r="AK958" s="1595"/>
      <c r="AZ958" s="34"/>
      <c r="BA958" s="34"/>
      <c r="BB958" s="34"/>
      <c r="BC958" s="34"/>
    </row>
    <row r="959" spans="1:55" ht="12.95" customHeight="1">
      <c r="C959" s="66" t="s">
        <v>14</v>
      </c>
      <c r="D959" s="5"/>
      <c r="E959" s="5"/>
      <c r="F959" s="5"/>
      <c r="G959" s="5"/>
      <c r="H959" s="5"/>
      <c r="I959" s="5"/>
      <c r="J959" s="5"/>
      <c r="K959" s="5"/>
      <c r="L959" s="46"/>
      <c r="M959" s="1500"/>
      <c r="N959" s="1501"/>
      <c r="O959" s="1501"/>
      <c r="P959" s="1501"/>
      <c r="Q959" s="1501"/>
      <c r="R959" s="1501"/>
      <c r="S959" s="1502"/>
      <c r="U959" s="66" t="s">
        <v>14</v>
      </c>
      <c r="V959" s="5"/>
      <c r="W959" s="5"/>
      <c r="X959" s="5"/>
      <c r="Y959" s="5"/>
      <c r="Z959" s="5"/>
      <c r="AA959" s="5"/>
      <c r="AB959" s="5"/>
      <c r="AC959" s="5"/>
      <c r="AD959" s="46"/>
      <c r="AE959" s="1500"/>
      <c r="AF959" s="1501"/>
      <c r="AG959" s="1501"/>
      <c r="AH959" s="1501"/>
      <c r="AI959" s="1501"/>
      <c r="AJ959" s="1501"/>
      <c r="AK959" s="1502"/>
      <c r="AV959" s="2"/>
      <c r="AW959" s="2"/>
      <c r="AX959" s="2"/>
      <c r="AY959" s="2"/>
      <c r="AZ959" s="34"/>
      <c r="BA959" s="34"/>
      <c r="BB959" s="34"/>
      <c r="BC959" s="34"/>
    </row>
    <row r="960" spans="1:55" ht="12.95" customHeight="1">
      <c r="C960" s="66" t="s">
        <v>15</v>
      </c>
      <c r="D960" s="5"/>
      <c r="E960" s="5"/>
      <c r="F960" s="5"/>
      <c r="G960" s="5"/>
      <c r="H960" s="5"/>
      <c r="I960" s="5"/>
      <c r="J960" s="5"/>
      <c r="K960" s="5"/>
      <c r="L960" s="46"/>
      <c r="M960" s="1358"/>
      <c r="N960" s="1359"/>
      <c r="O960" s="1359"/>
      <c r="P960" s="1359"/>
      <c r="Q960" s="1359"/>
      <c r="R960" s="1359"/>
      <c r="S960" s="1360"/>
      <c r="U960" s="66" t="s">
        <v>15</v>
      </c>
      <c r="V960" s="5"/>
      <c r="W960" s="5"/>
      <c r="X960" s="5"/>
      <c r="Y960" s="5"/>
      <c r="Z960" s="5"/>
      <c r="AA960" s="5"/>
      <c r="AB960" s="5"/>
      <c r="AC960" s="5"/>
      <c r="AD960" s="46"/>
      <c r="AE960" s="1358"/>
      <c r="AF960" s="1359"/>
      <c r="AG960" s="1359"/>
      <c r="AH960" s="1359"/>
      <c r="AI960" s="1359"/>
      <c r="AJ960" s="1359"/>
      <c r="AK960" s="1360"/>
      <c r="AV960" s="2"/>
      <c r="AW960" s="2"/>
      <c r="AX960" s="2"/>
      <c r="AY960" s="2"/>
      <c r="AZ960" s="34"/>
      <c r="BA960" s="34"/>
      <c r="BB960" s="34"/>
      <c r="BC960" s="34"/>
    </row>
    <row r="961" spans="1:64" ht="12.95" customHeight="1">
      <c r="C961" s="66" t="s">
        <v>16</v>
      </c>
      <c r="D961" s="5"/>
      <c r="E961" s="5"/>
      <c r="F961" s="5"/>
      <c r="G961" s="5"/>
      <c r="H961" s="5"/>
      <c r="I961" s="5"/>
      <c r="J961" s="5"/>
      <c r="K961" s="5"/>
      <c r="L961" s="46"/>
      <c r="M961" s="1358"/>
      <c r="N961" s="1359"/>
      <c r="O961" s="1359"/>
      <c r="P961" s="1359"/>
      <c r="Q961" s="1359"/>
      <c r="R961" s="1359"/>
      <c r="S961" s="1360"/>
      <c r="U961" s="66" t="s">
        <v>16</v>
      </c>
      <c r="V961" s="5"/>
      <c r="W961" s="5"/>
      <c r="X961" s="5"/>
      <c r="Y961" s="5"/>
      <c r="Z961" s="5"/>
      <c r="AA961" s="5"/>
      <c r="AB961" s="5"/>
      <c r="AC961" s="5"/>
      <c r="AD961" s="46"/>
      <c r="AE961" s="1358"/>
      <c r="AF961" s="1359"/>
      <c r="AG961" s="1359"/>
      <c r="AH961" s="1359"/>
      <c r="AI961" s="1359"/>
      <c r="AJ961" s="1359"/>
      <c r="AK961" s="1360"/>
      <c r="AV961" s="2"/>
      <c r="AW961" s="2"/>
      <c r="AX961" s="2"/>
      <c r="AY961" s="2"/>
      <c r="AZ961" s="34"/>
      <c r="BB961" s="34"/>
      <c r="BC961" s="34"/>
    </row>
    <row r="962" spans="1:64" ht="12.95" customHeight="1">
      <c r="C962" s="121" t="s">
        <v>1662</v>
      </c>
      <c r="D962" s="5"/>
      <c r="E962" s="5"/>
      <c r="F962" s="5"/>
      <c r="G962" s="5"/>
      <c r="H962" s="5"/>
      <c r="I962" s="5"/>
      <c r="J962" s="5"/>
      <c r="K962" s="5"/>
      <c r="L962" s="46"/>
      <c r="M962" s="1355"/>
      <c r="N962" s="1356"/>
      <c r="O962" s="1356"/>
      <c r="P962" s="1356"/>
      <c r="Q962" s="1356"/>
      <c r="R962" s="1356"/>
      <c r="S962" s="1357"/>
      <c r="U962" s="121" t="s">
        <v>1662</v>
      </c>
      <c r="V962" s="5"/>
      <c r="W962" s="5"/>
      <c r="X962" s="5"/>
      <c r="Y962" s="5"/>
      <c r="Z962" s="5"/>
      <c r="AA962" s="5"/>
      <c r="AB962" s="5"/>
      <c r="AC962" s="5"/>
      <c r="AD962" s="46"/>
      <c r="AE962" s="1355"/>
      <c r="AF962" s="1356"/>
      <c r="AG962" s="1356"/>
      <c r="AH962" s="1356"/>
      <c r="AI962" s="1356"/>
      <c r="AJ962" s="1356"/>
      <c r="AK962" s="135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484"/>
      <c r="N967" s="1485"/>
      <c r="O967" s="1485"/>
      <c r="P967" s="1485"/>
      <c r="Q967" s="1485"/>
      <c r="R967" s="1485"/>
      <c r="S967" s="1486"/>
      <c r="T967" s="66" t="s">
        <v>791</v>
      </c>
      <c r="U967" s="5"/>
      <c r="V967" s="5"/>
      <c r="W967" s="5"/>
      <c r="X967" s="5"/>
      <c r="Y967" s="5"/>
      <c r="Z967" s="46"/>
      <c r="AA967" s="1484"/>
      <c r="AB967" s="1485"/>
      <c r="AC967" s="1485"/>
      <c r="AD967" s="1485"/>
      <c r="AE967" s="1485"/>
      <c r="AF967" s="1485"/>
      <c r="AG967" s="148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484"/>
      <c r="N968" s="1485"/>
      <c r="O968" s="1485"/>
      <c r="P968" s="1485"/>
      <c r="Q968" s="1485"/>
      <c r="R968" s="1485"/>
      <c r="S968" s="1486"/>
      <c r="T968" s="66" t="s">
        <v>790</v>
      </c>
      <c r="U968" s="5"/>
      <c r="V968" s="5"/>
      <c r="W968" s="5"/>
      <c r="X968" s="5"/>
      <c r="Y968" s="5"/>
      <c r="Z968" s="46"/>
      <c r="AA968" s="1484"/>
      <c r="AB968" s="1485"/>
      <c r="AC968" s="1485"/>
      <c r="AD968" s="1485"/>
      <c r="AE968" s="1485"/>
      <c r="AF968" s="1485"/>
      <c r="AG968" s="148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34" t="s">
        <v>592</v>
      </c>
      <c r="N969" s="1635"/>
      <c r="O969" s="1635"/>
      <c r="P969" s="1635"/>
      <c r="Q969" s="1635"/>
      <c r="R969" s="1635"/>
      <c r="S969" s="1636"/>
      <c r="T969" s="45" t="s">
        <v>337</v>
      </c>
      <c r="U969" s="5"/>
      <c r="V969" s="5"/>
      <c r="W969" s="5"/>
      <c r="X969" s="5"/>
      <c r="Y969" s="5"/>
      <c r="Z969" s="46"/>
      <c r="AA969" s="1484"/>
      <c r="AB969" s="1485"/>
      <c r="AC969" s="1485"/>
      <c r="AD969" s="1485"/>
      <c r="AE969" s="1485"/>
      <c r="AF969" s="1485"/>
      <c r="AG969" s="148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484"/>
      <c r="N970" s="1485"/>
      <c r="O970" s="1485"/>
      <c r="P970" s="1485"/>
      <c r="Q970" s="1485"/>
      <c r="R970" s="1485"/>
      <c r="S970" s="1486"/>
      <c r="T970" s="45" t="s">
        <v>338</v>
      </c>
      <c r="U970" s="5"/>
      <c r="V970" s="5"/>
      <c r="W970" s="5"/>
      <c r="X970" s="5"/>
      <c r="Y970" s="5"/>
      <c r="Z970" s="46"/>
      <c r="AA970" s="1484"/>
      <c r="AB970" s="1485"/>
      <c r="AC970" s="1485"/>
      <c r="AD970" s="1485"/>
      <c r="AE970" s="1485"/>
      <c r="AF970" s="1485"/>
      <c r="AG970" s="148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484"/>
      <c r="N971" s="1485"/>
      <c r="O971" s="1485"/>
      <c r="P971" s="1485"/>
      <c r="Q971" s="1485"/>
      <c r="R971" s="1485"/>
      <c r="S971" s="1486"/>
      <c r="T971" s="45" t="s">
        <v>376</v>
      </c>
      <c r="U971" s="5"/>
      <c r="V971" s="5"/>
      <c r="W971" s="5"/>
      <c r="X971" s="5"/>
      <c r="Y971" s="5"/>
      <c r="Z971" s="46"/>
      <c r="AA971" s="1484"/>
      <c r="AB971" s="1485"/>
      <c r="AC971" s="1485"/>
      <c r="AD971" s="1485"/>
      <c r="AE971" s="1485"/>
      <c r="AF971" s="1485"/>
      <c r="AG971" s="148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494" t="s">
        <v>307</v>
      </c>
      <c r="N972" s="1495"/>
      <c r="O972" s="1495"/>
      <c r="P972" s="1495"/>
      <c r="Q972" s="1495"/>
      <c r="R972" s="1495"/>
      <c r="S972" s="1496"/>
      <c r="T972" s="1487"/>
      <c r="U972" s="1488"/>
      <c r="V972" s="1488"/>
      <c r="W972" s="1488"/>
      <c r="X972" s="1488"/>
      <c r="Y972" s="1488"/>
      <c r="Z972" s="1489"/>
      <c r="AA972" s="1484"/>
      <c r="AB972" s="1485"/>
      <c r="AC972" s="1485"/>
      <c r="AD972" s="1485"/>
      <c r="AE972" s="1485"/>
      <c r="AF972" s="1485"/>
      <c r="AG972" s="148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484"/>
      <c r="N973" s="1485"/>
      <c r="O973" s="1485"/>
      <c r="P973" s="1485"/>
      <c r="Q973" s="1485"/>
      <c r="R973" s="1485"/>
      <c r="S973" s="1486"/>
      <c r="T973" s="1487"/>
      <c r="U973" s="1488"/>
      <c r="V973" s="1488"/>
      <c r="W973" s="1488"/>
      <c r="X973" s="1488"/>
      <c r="Y973" s="1488"/>
      <c r="Z973" s="1489"/>
      <c r="AA973" s="1484"/>
      <c r="AB973" s="1485"/>
      <c r="AC973" s="1485"/>
      <c r="AD973" s="1485"/>
      <c r="AE973" s="1485"/>
      <c r="AF973" s="1485"/>
      <c r="AG973" s="148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4" t="s">
        <v>670</v>
      </c>
      <c r="P974" s="1575"/>
      <c r="Q974" s="92"/>
      <c r="R974" s="92"/>
      <c r="S974" s="93"/>
      <c r="T974" s="41" t="s">
        <v>170</v>
      </c>
      <c r="U974" s="42"/>
      <c r="V974" s="42"/>
      <c r="W974" s="1503" t="s">
        <v>334</v>
      </c>
      <c r="X974" s="1504"/>
      <c r="Y974" s="1504"/>
      <c r="Z974" s="1504"/>
      <c r="AA974" s="1504"/>
      <c r="AB974" s="1504"/>
      <c r="AC974" s="1504"/>
      <c r="AD974" s="1504"/>
      <c r="AE974" s="1504"/>
      <c r="AF974" s="1504"/>
      <c r="AG974" s="1505"/>
      <c r="AU974" s="68"/>
      <c r="AV974" s="95"/>
      <c r="AW974" s="95"/>
      <c r="AX974" s="95"/>
      <c r="AY974" s="95"/>
      <c r="AZ974" s="34"/>
      <c r="BB974" s="34"/>
      <c r="BC974" s="34"/>
      <c r="BD974" s="34"/>
      <c r="BE974" s="34"/>
      <c r="BF974" s="34"/>
      <c r="BG974" s="34"/>
      <c r="BH974" s="34"/>
      <c r="BI974" s="34"/>
      <c r="BJ974" s="34"/>
      <c r="BK974" s="34"/>
      <c r="BL974" s="34"/>
    </row>
    <row r="975" spans="1:64" ht="12.95" customHeight="1">
      <c r="F975" s="1610" t="s">
        <v>33</v>
      </c>
      <c r="G975" s="1375"/>
      <c r="H975" s="1375"/>
      <c r="I975" s="1375"/>
      <c r="J975" s="1375"/>
      <c r="K975" s="1375"/>
      <c r="L975" s="1375"/>
      <c r="M975" s="1484"/>
      <c r="N975" s="1485"/>
      <c r="O975" s="1485"/>
      <c r="P975" s="1485"/>
      <c r="Q975" s="1485"/>
      <c r="R975" s="1485"/>
      <c r="S975" s="1486"/>
      <c r="T975" s="47"/>
      <c r="U975" s="48"/>
      <c r="V975" s="48"/>
      <c r="W975" s="48"/>
      <c r="X975" s="48"/>
      <c r="Y975" s="48"/>
      <c r="Z975" s="124" t="s">
        <v>134</v>
      </c>
      <c r="AA975" s="1587"/>
      <c r="AB975" s="1588"/>
      <c r="AC975" s="1588"/>
      <c r="AD975" s="1588"/>
      <c r="AE975" s="1588"/>
      <c r="AF975" s="1588"/>
      <c r="AG975" s="158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19"/>
      <c r="BH976" s="1619"/>
      <c r="BI976" s="1619"/>
      <c r="BJ976" s="1619"/>
      <c r="BK976" s="1619"/>
      <c r="BL976" s="161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34" t="s">
        <v>639</v>
      </c>
      <c r="E985" s="1535"/>
      <c r="F985" s="1535"/>
      <c r="G985" s="1535"/>
      <c r="H985" s="1535"/>
      <c r="I985" s="1535"/>
      <c r="J985" s="1535"/>
      <c r="K985" s="1535"/>
      <c r="L985" s="1535"/>
      <c r="M985" s="1535"/>
      <c r="N985" s="1535"/>
      <c r="O985" s="1535"/>
      <c r="P985" s="1535"/>
      <c r="Q985" s="1536"/>
      <c r="R985" s="1534" t="s">
        <v>640</v>
      </c>
      <c r="S985" s="1535"/>
      <c r="T985" s="1535"/>
      <c r="U985" s="1535"/>
      <c r="V985" s="1535"/>
      <c r="W985" s="1535"/>
      <c r="X985" s="1535"/>
      <c r="Y985" s="1535"/>
      <c r="Z985" s="1535"/>
      <c r="AA985" s="1536"/>
      <c r="AB985" s="1534" t="s">
        <v>641</v>
      </c>
      <c r="AC985" s="1535"/>
      <c r="AD985" s="1535"/>
      <c r="AE985" s="1535"/>
      <c r="AF985" s="1535"/>
      <c r="AG985" s="1535"/>
      <c r="AH985" s="1535"/>
      <c r="AI985" s="1536"/>
      <c r="AJ985" s="1534" t="s">
        <v>642</v>
      </c>
      <c r="AK985" s="1535"/>
      <c r="AL985" s="1535"/>
      <c r="AM985" s="1535"/>
      <c r="AN985" s="1535"/>
      <c r="AO985" s="1535"/>
      <c r="AP985" s="1535"/>
      <c r="AQ985" s="1536"/>
      <c r="AR985" s="68"/>
      <c r="AS985" s="68"/>
      <c r="AT985" s="68"/>
      <c r="AU985" s="68"/>
      <c r="AV985" s="68"/>
      <c r="AW985" s="68"/>
      <c r="AX985" s="68"/>
      <c r="AY985" s="68"/>
      <c r="AZ985" s="30"/>
      <c r="BB985" s="14"/>
      <c r="BC985" s="14"/>
    </row>
    <row r="986" spans="1:64" ht="12.95" customHeight="1">
      <c r="A986" s="14"/>
      <c r="B986" s="73"/>
      <c r="C986" s="929"/>
      <c r="D986" s="1390" t="s">
        <v>634</v>
      </c>
      <c r="E986" s="1391"/>
      <c r="F986" s="1391"/>
      <c r="G986" s="1391"/>
      <c r="H986" s="1391"/>
      <c r="I986" s="1391"/>
      <c r="J986" s="1391"/>
      <c r="K986" s="1391"/>
      <c r="L986" s="1391"/>
      <c r="M986" s="1391"/>
      <c r="N986" s="1391"/>
      <c r="O986" s="1391"/>
      <c r="P986" s="1391"/>
      <c r="Q986" s="1392"/>
      <c r="R986" s="1493">
        <f>IF(ISNA(IF($CU$122="4%",(INDEX($CS$160:$CW$217,MATCH($DG$122,$CR$160:$CR$217,0),MATCH(D986,$CS$159:$CW$159,0))),(INDEX($CZ$160:$DD$217,MATCH($DG$122,$CY$160:$CY$217,0),MATCH(D986,$CZ$159:$DD$159,0))))),0,IF($CU$122="4%",(INDEX($CS$160:$CW$217,MATCH($DG$122,$CR$160:$CR$217,0),MATCH(D986,$CS$159:$CW$159,0))),(INDEX($CZ$160:$DD$217,MATCH($DG$122,$CY$160:$CY$217,0),MATCH(D986,$CZ$159:$DD$159,0)))))</f>
        <v>473390</v>
      </c>
      <c r="S986" s="1493"/>
      <c r="T986" s="1493"/>
      <c r="U986" s="1493"/>
      <c r="V986" s="1493"/>
      <c r="W986" s="1493"/>
      <c r="X986" s="1493"/>
      <c r="Y986" s="1493"/>
      <c r="Z986" s="1493"/>
      <c r="AA986" s="1493"/>
      <c r="AB986" s="1393">
        <f>CP802</f>
        <v>0</v>
      </c>
      <c r="AC986" s="1394"/>
      <c r="AD986" s="1394"/>
      <c r="AE986" s="1394"/>
      <c r="AF986" s="1394"/>
      <c r="AG986" s="1394"/>
      <c r="AH986" s="1394"/>
      <c r="AI986" s="1395"/>
      <c r="AJ986" s="1497">
        <f>IF(ISERROR((R986*AB986)),0,(R986*AB986))</f>
        <v>0</v>
      </c>
      <c r="AK986" s="1498"/>
      <c r="AL986" s="1498"/>
      <c r="AM986" s="1498"/>
      <c r="AN986" s="1498"/>
      <c r="AO986" s="1498"/>
      <c r="AP986" s="1498"/>
      <c r="AQ986" s="1499"/>
      <c r="AR986" s="68"/>
      <c r="AS986" s="68"/>
      <c r="AT986" s="68"/>
      <c r="AU986" s="68"/>
      <c r="AV986" s="68"/>
      <c r="AW986" s="68"/>
      <c r="AX986" s="68"/>
      <c r="AY986" s="68"/>
      <c r="AZ986" s="30"/>
      <c r="BB986" s="14"/>
      <c r="BC986" s="14"/>
    </row>
    <row r="987" spans="1:64" ht="12.95" customHeight="1">
      <c r="A987" s="14"/>
      <c r="B987" s="73"/>
      <c r="C987" s="83"/>
      <c r="D987" s="1390" t="s">
        <v>325</v>
      </c>
      <c r="E987" s="1391"/>
      <c r="F987" s="1391"/>
      <c r="G987" s="1391"/>
      <c r="H987" s="1391"/>
      <c r="I987" s="1391"/>
      <c r="J987" s="1391"/>
      <c r="K987" s="1391"/>
      <c r="L987" s="1391"/>
      <c r="M987" s="1391"/>
      <c r="N987" s="1391"/>
      <c r="O987" s="1391"/>
      <c r="P987" s="1391"/>
      <c r="Q987" s="1392"/>
      <c r="R987" s="1493">
        <f>IF(ISNA(IF($CU$122="4%",(INDEX($CS$160:$CW$217,MATCH($DG$122,$CR$160:$CR$217,0),MATCH(D987,$CS$159:$CW$159,0))),(INDEX($CZ$160:$DD$217,MATCH($DG$122,$CY$160:$CY$217,0),MATCH(D987,$CZ$159:$DD$159,0))))),0,IF($CU$122="4%",(INDEX($CS$160:$CW$217,MATCH($DG$122,$CR$160:$CR$217,0),MATCH(D987,$CS$159:$CW$159,0))),(INDEX($CZ$160:$DD$217,MATCH($DG$122,$CY$160:$CY$217,0),MATCH(D987,$CZ$159:$DD$159,0)))))</f>
        <v>545814</v>
      </c>
      <c r="S987" s="1493"/>
      <c r="T987" s="1493"/>
      <c r="U987" s="1493"/>
      <c r="V987" s="1493"/>
      <c r="W987" s="1493"/>
      <c r="X987" s="1493"/>
      <c r="Y987" s="1493"/>
      <c r="Z987" s="1493"/>
      <c r="AA987" s="1493"/>
      <c r="AB987" s="1393">
        <f>CU802</f>
        <v>23</v>
      </c>
      <c r="AC987" s="1394"/>
      <c r="AD987" s="1394"/>
      <c r="AE987" s="1394"/>
      <c r="AF987" s="1394"/>
      <c r="AG987" s="1394"/>
      <c r="AH987" s="1394"/>
      <c r="AI987" s="1395"/>
      <c r="AJ987" s="1497">
        <f>IF(ISERROR((R987*AB987)),0,(R987*AB987))</f>
        <v>12553722</v>
      </c>
      <c r="AK987" s="1498"/>
      <c r="AL987" s="1498"/>
      <c r="AM987" s="1498"/>
      <c r="AN987" s="1498"/>
      <c r="AO987" s="1498"/>
      <c r="AP987" s="1498"/>
      <c r="AQ987" s="1499"/>
      <c r="AR987" s="68"/>
      <c r="AS987" s="68"/>
      <c r="AT987" s="68"/>
      <c r="AU987" s="68"/>
      <c r="AV987" s="68"/>
      <c r="AW987" s="68"/>
      <c r="AX987" s="68"/>
      <c r="AY987" s="68"/>
      <c r="AZ987" s="30"/>
      <c r="BB987" s="14"/>
      <c r="BC987" s="14"/>
    </row>
    <row r="988" spans="1:64" ht="12.95" customHeight="1">
      <c r="A988" s="14"/>
      <c r="B988" s="73"/>
      <c r="C988" s="83"/>
      <c r="D988" s="1390" t="s">
        <v>163</v>
      </c>
      <c r="E988" s="1391"/>
      <c r="F988" s="1391"/>
      <c r="G988" s="1391"/>
      <c r="H988" s="1391"/>
      <c r="I988" s="1391"/>
      <c r="J988" s="1391"/>
      <c r="K988" s="1391"/>
      <c r="L988" s="1391"/>
      <c r="M988" s="1391"/>
      <c r="N988" s="1391"/>
      <c r="O988" s="1391"/>
      <c r="P988" s="1391"/>
      <c r="Q988" s="1392"/>
      <c r="R988" s="1493">
        <f>IF(ISNA(IF($CU$122="4%",(INDEX($CS$160:$CW$217,MATCH($DG$122,$CR$160:$CR$217,0),MATCH(D988,$CS$159:$CW$159,0))),(INDEX($CZ$160:$DD$217,MATCH($DG$122,$CY$160:$CY$217,0),MATCH(D988,$CZ$159:$DD$159,0))))),0,IF($CU$122="4%",(INDEX($CS$160:$CW$217,MATCH($DG$122,$CR$160:$CR$217,0),MATCH(D988,$CS$159:$CW$159,0))),(INDEX($CZ$160:$DD$217,MATCH($DG$122,$CY$160:$CY$217,0),MATCH(D988,$CZ$159:$DD$159,0)))))</f>
        <v>658400</v>
      </c>
      <c r="S988" s="1493"/>
      <c r="T988" s="1493"/>
      <c r="U988" s="1493"/>
      <c r="V988" s="1493"/>
      <c r="W988" s="1493"/>
      <c r="X988" s="1493"/>
      <c r="Y988" s="1493"/>
      <c r="Z988" s="1493"/>
      <c r="AA988" s="1493"/>
      <c r="AB988" s="1393">
        <f>CZ802</f>
        <v>13</v>
      </c>
      <c r="AC988" s="1394"/>
      <c r="AD988" s="1394"/>
      <c r="AE988" s="1394"/>
      <c r="AF988" s="1394"/>
      <c r="AG988" s="1394"/>
      <c r="AH988" s="1394"/>
      <c r="AI988" s="1395"/>
      <c r="AJ988" s="1497">
        <f>IF(ISERROR((R988*AB988)),0,(R988*AB988))</f>
        <v>8559200</v>
      </c>
      <c r="AK988" s="1498"/>
      <c r="AL988" s="1498"/>
      <c r="AM988" s="1498"/>
      <c r="AN988" s="1498"/>
      <c r="AO988" s="1498"/>
      <c r="AP988" s="1498"/>
      <c r="AQ988" s="1499"/>
      <c r="AR988" s="68"/>
      <c r="AS988" s="68"/>
      <c r="AT988" s="68"/>
      <c r="AU988" s="68"/>
      <c r="AV988" s="68"/>
      <c r="AW988" s="68"/>
      <c r="AX988" s="68"/>
      <c r="AY988" s="68"/>
      <c r="AZ988" s="30"/>
      <c r="BB988" s="14"/>
      <c r="BC988" s="14"/>
    </row>
    <row r="989" spans="1:64" ht="12.95" customHeight="1">
      <c r="A989" s="14"/>
      <c r="B989" s="73"/>
      <c r="C989" s="83"/>
      <c r="D989" s="1390" t="s">
        <v>164</v>
      </c>
      <c r="E989" s="1391"/>
      <c r="F989" s="1391"/>
      <c r="G989" s="1391"/>
      <c r="H989" s="1391"/>
      <c r="I989" s="1391"/>
      <c r="J989" s="1391"/>
      <c r="K989" s="1391"/>
      <c r="L989" s="1391"/>
      <c r="M989" s="1391"/>
      <c r="N989" s="1391"/>
      <c r="O989" s="1391"/>
      <c r="P989" s="1391"/>
      <c r="Q989" s="1392"/>
      <c r="R989" s="1493">
        <f>IF(ISNA(IF($CU$122="4%",(INDEX($CS$160:$CW$217,MATCH($DG$122,$CR$160:$CR$217,0),MATCH(D989,$CS$159:$CW$159,0))),(INDEX($CZ$160:$DD$217,MATCH($DG$122,$CY$160:$CY$217,0),MATCH(D989,$CZ$159:$DD$159,0))))),0,IF($CU$122="4%",(INDEX($CS$160:$CW$217,MATCH($DG$122,$CR$160:$CR$217,0),MATCH(D989,$CS$159:$CW$159,0))),(INDEX($CZ$160:$DD$217,MATCH($DG$122,$CY$160:$CY$217,0),MATCH(D989,$CZ$159:$DD$159,0)))))</f>
        <v>842752</v>
      </c>
      <c r="S989" s="1493"/>
      <c r="T989" s="1493"/>
      <c r="U989" s="1493"/>
      <c r="V989" s="1493"/>
      <c r="W989" s="1493"/>
      <c r="X989" s="1493"/>
      <c r="Y989" s="1493"/>
      <c r="Z989" s="1493"/>
      <c r="AA989" s="1493"/>
      <c r="AB989" s="1393">
        <f>DE802</f>
        <v>14</v>
      </c>
      <c r="AC989" s="1394"/>
      <c r="AD989" s="1394"/>
      <c r="AE989" s="1394"/>
      <c r="AF989" s="1394"/>
      <c r="AG989" s="1394"/>
      <c r="AH989" s="1394"/>
      <c r="AI989" s="1395"/>
      <c r="AJ989" s="1497">
        <f>IF(ISERROR((R989*AB989)),0,(R989*AB989))</f>
        <v>11798528</v>
      </c>
      <c r="AK989" s="1498"/>
      <c r="AL989" s="1498"/>
      <c r="AM989" s="1498"/>
      <c r="AN989" s="1498"/>
      <c r="AO989" s="1498"/>
      <c r="AP989" s="1498"/>
      <c r="AQ989" s="1499"/>
      <c r="AR989" s="68"/>
      <c r="AS989" s="68"/>
      <c r="AT989" s="68"/>
      <c r="AU989" s="68"/>
      <c r="AV989" s="68"/>
      <c r="AW989" s="68"/>
      <c r="AX989" s="68"/>
      <c r="AY989" s="68"/>
      <c r="AZ989" s="30"/>
      <c r="BA989" s="34"/>
      <c r="BB989" s="14"/>
      <c r="BC989" s="14"/>
    </row>
    <row r="990" spans="1:64" ht="12.95" customHeight="1">
      <c r="A990" s="14"/>
      <c r="B990" s="47"/>
      <c r="C990" s="78"/>
      <c r="D990" s="1390" t="s">
        <v>461</v>
      </c>
      <c r="E990" s="1391"/>
      <c r="F990" s="1391"/>
      <c r="G990" s="1391"/>
      <c r="H990" s="1391"/>
      <c r="I990" s="1391"/>
      <c r="J990" s="1391"/>
      <c r="K990" s="1391"/>
      <c r="L990" s="1391"/>
      <c r="M990" s="1391"/>
      <c r="N990" s="1391"/>
      <c r="O990" s="1391"/>
      <c r="P990" s="1391"/>
      <c r="Q990" s="1392"/>
      <c r="R990" s="1493">
        <f>IF(ISNA(IF($CU$122="4%",(INDEX($CS$160:$CW$217,MATCH($DG$122,$CR$160:$CR$217,0),MATCH(D990,$CS$159:$CW$159,0))),(INDEX($CZ$160:$DD$217,MATCH($DG$122,$CY$160:$CY$217,0),MATCH(D990,$CZ$159:$DD$159,0))))),0,IF($CU$122="4%",(INDEX($CS$160:$CW$217,MATCH($DG$122,$CR$160:$CR$217,0),MATCH(D990,$CS$159:$CW$159,0))),(INDEX($CZ$160:$DD$217,MATCH($DG$122,$CY$160:$CY$217,0),MATCH(D990,$CZ$159:$DD$159,0)))))</f>
        <v>938878</v>
      </c>
      <c r="S990" s="1493"/>
      <c r="T990" s="1493"/>
      <c r="U990" s="1493"/>
      <c r="V990" s="1493"/>
      <c r="W990" s="1493"/>
      <c r="X990" s="1493"/>
      <c r="Y990" s="1493"/>
      <c r="Z990" s="1493"/>
      <c r="AA990" s="1493"/>
      <c r="AB990" s="1393">
        <f>DO802+DJ802</f>
        <v>0</v>
      </c>
      <c r="AC990" s="1394"/>
      <c r="AD990" s="1394"/>
      <c r="AE990" s="1394"/>
      <c r="AF990" s="1394"/>
      <c r="AG990" s="1394"/>
      <c r="AH990" s="1394"/>
      <c r="AI990" s="1395"/>
      <c r="AJ990" s="1497">
        <f>IF(ISERROR((R990*AB990)),0,(R990*AB990))</f>
        <v>0</v>
      </c>
      <c r="AK990" s="1498"/>
      <c r="AL990" s="1498"/>
      <c r="AM990" s="1498"/>
      <c r="AN990" s="1498"/>
      <c r="AO990" s="1498"/>
      <c r="AP990" s="1498"/>
      <c r="AQ990" s="1499"/>
      <c r="AR990" s="68"/>
      <c r="AS990" s="68"/>
      <c r="AT990" s="68"/>
      <c r="AU990" s="68"/>
      <c r="AV990" s="68"/>
      <c r="AW990" s="68"/>
      <c r="AX990" s="68"/>
      <c r="AY990" s="68"/>
      <c r="AZ990" s="30"/>
      <c r="BB990" s="14"/>
      <c r="BC990" s="14"/>
    </row>
    <row r="991" spans="1:64" ht="12.95" customHeight="1">
      <c r="A991" s="14"/>
      <c r="B991" s="1604" t="s">
        <v>792</v>
      </c>
      <c r="C991" s="1605"/>
      <c r="D991" s="1605"/>
      <c r="E991" s="1605"/>
      <c r="F991" s="1605"/>
      <c r="G991" s="1605"/>
      <c r="H991" s="1605"/>
      <c r="I991" s="1605"/>
      <c r="J991" s="1605"/>
      <c r="K991" s="1605"/>
      <c r="L991" s="1605"/>
      <c r="M991" s="1605"/>
      <c r="N991" s="1605"/>
      <c r="O991" s="1605"/>
      <c r="P991" s="1605"/>
      <c r="Q991" s="1605"/>
      <c r="R991" s="1605"/>
      <c r="S991" s="1605"/>
      <c r="T991" s="1605"/>
      <c r="U991" s="1605"/>
      <c r="V991" s="1605"/>
      <c r="W991" s="1605"/>
      <c r="X991" s="1605"/>
      <c r="Y991" s="1605"/>
      <c r="Z991" s="1605"/>
      <c r="AA991" s="1606"/>
      <c r="AB991" s="1393">
        <f>SUM(AB986:AI990)</f>
        <v>50</v>
      </c>
      <c r="AC991" s="1394"/>
      <c r="AD991" s="1394"/>
      <c r="AE991" s="1394"/>
      <c r="AF991" s="1394"/>
      <c r="AG991" s="1394"/>
      <c r="AH991" s="1394"/>
      <c r="AI991" s="1395"/>
      <c r="AJ991" s="1497"/>
      <c r="AK991" s="1498"/>
      <c r="AL991" s="1498"/>
      <c r="AM991" s="1498"/>
      <c r="AN991" s="1498"/>
      <c r="AO991" s="1498"/>
      <c r="AP991" s="1498"/>
      <c r="AQ991" s="1499"/>
      <c r="AR991" s="68"/>
      <c r="AS991" s="68"/>
      <c r="AT991" s="68"/>
      <c r="AU991" s="68"/>
      <c r="AV991" s="68"/>
      <c r="AW991" s="68"/>
      <c r="AX991" s="68"/>
      <c r="AY991" s="68"/>
      <c r="AZ991" s="34"/>
      <c r="BA991" s="34"/>
      <c r="BB991" s="14"/>
      <c r="BC991" s="14"/>
    </row>
    <row r="992" spans="1:64" ht="12.95" customHeight="1">
      <c r="A992" s="14"/>
      <c r="B992" s="1571" t="s">
        <v>513</v>
      </c>
      <c r="C992" s="1572"/>
      <c r="D992" s="1572"/>
      <c r="E992" s="1572"/>
      <c r="F992" s="1572"/>
      <c r="G992" s="1572"/>
      <c r="H992" s="1572"/>
      <c r="I992" s="1572"/>
      <c r="J992" s="1572"/>
      <c r="K992" s="1572"/>
      <c r="L992" s="1572"/>
      <c r="M992" s="1572"/>
      <c r="N992" s="1572"/>
      <c r="O992" s="1572"/>
      <c r="P992" s="1572"/>
      <c r="Q992" s="1572"/>
      <c r="R992" s="1572"/>
      <c r="S992" s="1572"/>
      <c r="T992" s="1572"/>
      <c r="U992" s="1572"/>
      <c r="V992" s="1572"/>
      <c r="W992" s="1572"/>
      <c r="X992" s="1572"/>
      <c r="Y992" s="1572"/>
      <c r="Z992" s="1572"/>
      <c r="AA992" s="1572"/>
      <c r="AB992" s="1572"/>
      <c r="AC992" s="1572"/>
      <c r="AD992" s="1572"/>
      <c r="AE992" s="1572"/>
      <c r="AF992" s="1572"/>
      <c r="AG992" s="1572"/>
      <c r="AH992" s="1572"/>
      <c r="AI992" s="1573"/>
      <c r="AJ992" s="1497">
        <f>SUM(AJ986:AQ990)</f>
        <v>32911450</v>
      </c>
      <c r="AK992" s="1498"/>
      <c r="AL992" s="1498"/>
      <c r="AM992" s="1498"/>
      <c r="AN992" s="1498"/>
      <c r="AO992" s="1498"/>
      <c r="AP992" s="1498"/>
      <c r="AQ992" s="1499"/>
      <c r="AR992" s="68"/>
      <c r="AS992" s="68"/>
      <c r="AT992" s="68"/>
      <c r="AU992" s="68"/>
      <c r="AV992" s="68"/>
      <c r="AW992" s="68"/>
      <c r="AX992" s="68"/>
      <c r="AY992" s="68"/>
      <c r="AZ992" s="34"/>
      <c r="BB992" s="34"/>
      <c r="BC992" s="34"/>
    </row>
    <row r="993" spans="1:55" ht="12.95" customHeight="1">
      <c r="A993" s="14"/>
      <c r="B993" s="1540"/>
      <c r="C993" s="1541"/>
      <c r="D993" s="1541"/>
      <c r="E993" s="1541"/>
      <c r="F993" s="1541"/>
      <c r="G993" s="1541"/>
      <c r="H993" s="1541"/>
      <c r="I993" s="1541"/>
      <c r="J993" s="1541"/>
      <c r="K993" s="1541"/>
      <c r="L993" s="1541"/>
      <c r="M993" s="1541"/>
      <c r="N993" s="1541"/>
      <c r="O993" s="1541"/>
      <c r="P993" s="1541"/>
      <c r="Q993" s="1541"/>
      <c r="R993" s="1541"/>
      <c r="S993" s="1541"/>
      <c r="T993" s="1541"/>
      <c r="U993" s="1541"/>
      <c r="V993" s="1541"/>
      <c r="W993" s="1541"/>
      <c r="X993" s="1541"/>
      <c r="Y993" s="1541"/>
      <c r="Z993" s="1541"/>
      <c r="AA993" s="1541"/>
      <c r="AB993" s="1541"/>
      <c r="AC993" s="1541"/>
      <c r="AD993" s="1541"/>
      <c r="AE993" s="1542"/>
      <c r="AF993" s="1543" t="s">
        <v>667</v>
      </c>
      <c r="AG993" s="1544"/>
      <c r="AH993" s="1544"/>
      <c r="AI993" s="1545"/>
      <c r="AJ993" s="1540"/>
      <c r="AK993" s="1541"/>
      <c r="AL993" s="1541"/>
      <c r="AM993" s="1541"/>
      <c r="AN993" s="1541"/>
      <c r="AO993" s="1541"/>
      <c r="AP993" s="1541"/>
      <c r="AQ993" s="1542"/>
      <c r="AR993" s="68"/>
      <c r="AS993" s="68"/>
      <c r="AT993" s="68"/>
      <c r="AU993" s="68"/>
      <c r="AV993" s="68"/>
      <c r="AW993" s="68"/>
      <c r="AX993" s="68"/>
      <c r="AY993" s="68"/>
      <c r="AZ993" s="34"/>
      <c r="BA993" s="34"/>
      <c r="BB993" s="34"/>
      <c r="BC993" s="34"/>
    </row>
    <row r="994" spans="1:55" ht="12.95" customHeight="1">
      <c r="A994" s="14"/>
      <c r="B994" s="73"/>
      <c r="C994" s="927" t="s">
        <v>669</v>
      </c>
      <c r="D994" s="1551" t="s">
        <v>1221</v>
      </c>
      <c r="E994" s="1552"/>
      <c r="F994" s="1552"/>
      <c r="G994" s="1552"/>
      <c r="H994" s="1552"/>
      <c r="I994" s="1552"/>
      <c r="J994" s="1552"/>
      <c r="K994" s="1552"/>
      <c r="L994" s="1552"/>
      <c r="M994" s="1552"/>
      <c r="N994" s="1552"/>
      <c r="O994" s="1552"/>
      <c r="P994" s="1552"/>
      <c r="Q994" s="1552"/>
      <c r="R994" s="1552"/>
      <c r="S994" s="1552"/>
      <c r="T994" s="1552"/>
      <c r="U994" s="1552"/>
      <c r="V994" s="1552"/>
      <c r="W994" s="1552"/>
      <c r="X994" s="1552"/>
      <c r="Y994" s="1552"/>
      <c r="Z994" s="1552"/>
      <c r="AA994" s="1552"/>
      <c r="AB994" s="1552"/>
      <c r="AC994" s="1552"/>
      <c r="AD994" s="1552"/>
      <c r="AE994" s="1553"/>
      <c r="AF994" s="79"/>
      <c r="AG994" s="1546" t="s">
        <v>670</v>
      </c>
      <c r="AH994" s="1547"/>
      <c r="AI994" s="87"/>
      <c r="AJ994" s="1396">
        <f>ROUND(IF(AND(AG994="yes",D1000&gt;0),AJ992*0.2,0),0)</f>
        <v>0</v>
      </c>
      <c r="AK994" s="1397"/>
      <c r="AL994" s="1397"/>
      <c r="AM994" s="1397"/>
      <c r="AN994" s="1397"/>
      <c r="AO994" s="1397"/>
      <c r="AP994" s="1397"/>
      <c r="AQ994" s="1398"/>
      <c r="AR994" s="68"/>
      <c r="AS994" s="68"/>
      <c r="AT994" s="68"/>
      <c r="AU994" s="68"/>
      <c r="AV994" s="68"/>
      <c r="AW994" s="68"/>
      <c r="AX994" s="68"/>
      <c r="AY994" s="68"/>
      <c r="AZ994" s="34"/>
      <c r="BA994" s="34"/>
      <c r="BB994" s="34"/>
      <c r="BC994" s="34"/>
    </row>
    <row r="995" spans="1:55" ht="12.95" customHeight="1">
      <c r="A995" s="14"/>
      <c r="B995" s="257"/>
      <c r="C995" s="256"/>
      <c r="D995" s="1526" t="s">
        <v>2235</v>
      </c>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1528"/>
      <c r="AF995" s="73"/>
      <c r="AG995" s="14"/>
      <c r="AH995" s="14"/>
      <c r="AI995" s="83"/>
      <c r="AJ995" s="1399"/>
      <c r="AK995" s="1400"/>
      <c r="AL995" s="1400"/>
      <c r="AM995" s="1400"/>
      <c r="AN995" s="1400"/>
      <c r="AO995" s="1400"/>
      <c r="AP995" s="1400"/>
      <c r="AQ995" s="1401"/>
      <c r="AR995" s="68"/>
      <c r="AS995" s="68"/>
      <c r="AT995" s="68"/>
      <c r="AU995" s="68"/>
      <c r="AV995" s="68"/>
      <c r="AW995" s="68"/>
      <c r="AX995" s="68"/>
      <c r="AY995" s="68"/>
      <c r="AZ995" s="34"/>
      <c r="BA995" s="34"/>
      <c r="BB995" s="34"/>
      <c r="BC995" s="34"/>
    </row>
    <row r="996" spans="1:55" ht="12.95" customHeight="1">
      <c r="A996" s="14"/>
      <c r="B996" s="257"/>
      <c r="C996" s="256"/>
      <c r="D996" s="1526"/>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1528"/>
      <c r="AF996" s="73"/>
      <c r="AG996" s="14"/>
      <c r="AH996" s="14"/>
      <c r="AI996" s="83"/>
      <c r="AJ996" s="1399"/>
      <c r="AK996" s="1400"/>
      <c r="AL996" s="1400"/>
      <c r="AM996" s="1400"/>
      <c r="AN996" s="1400"/>
      <c r="AO996" s="1400"/>
      <c r="AP996" s="1400"/>
      <c r="AQ996" s="1401"/>
      <c r="AR996" s="68"/>
      <c r="AS996" s="68"/>
      <c r="AT996" s="68"/>
      <c r="AU996" s="68"/>
      <c r="AV996" s="68"/>
      <c r="AW996" s="68"/>
      <c r="AX996" s="68"/>
      <c r="AY996" s="68"/>
      <c r="AZ996" s="34"/>
      <c r="BA996" s="34"/>
      <c r="BB996" s="34"/>
      <c r="BC996" s="34"/>
    </row>
    <row r="997" spans="1:55" ht="12.95" customHeight="1">
      <c r="A997" s="14"/>
      <c r="B997" s="257"/>
      <c r="C997" s="256"/>
      <c r="D997" s="1526"/>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8"/>
      <c r="AF997" s="73"/>
      <c r="AG997" s="14"/>
      <c r="AH997" s="14"/>
      <c r="AI997" s="83"/>
      <c r="AJ997" s="1399"/>
      <c r="AK997" s="1400"/>
      <c r="AL997" s="1400"/>
      <c r="AM997" s="1400"/>
      <c r="AN997" s="1400"/>
      <c r="AO997" s="1400"/>
      <c r="AP997" s="1400"/>
      <c r="AQ997" s="1401"/>
      <c r="AR997" s="68"/>
      <c r="AS997" s="68"/>
      <c r="AT997" s="68"/>
      <c r="AU997" s="68"/>
      <c r="AV997" s="68"/>
      <c r="AW997" s="68"/>
      <c r="AX997" s="68"/>
      <c r="AY997" s="68"/>
      <c r="AZ997" s="34"/>
      <c r="BA997" s="34"/>
      <c r="BB997" s="34"/>
      <c r="BC997" s="34"/>
    </row>
    <row r="998" spans="1:55" ht="12.95" customHeight="1">
      <c r="A998" s="14"/>
      <c r="B998" s="257"/>
      <c r="C998" s="256"/>
      <c r="D998" s="1526"/>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8"/>
      <c r="AF998" s="73"/>
      <c r="AG998" s="14"/>
      <c r="AH998" s="14"/>
      <c r="AI998" s="83"/>
      <c r="AJ998" s="1399"/>
      <c r="AK998" s="1400"/>
      <c r="AL998" s="1400"/>
      <c r="AM998" s="1400"/>
      <c r="AN998" s="1400"/>
      <c r="AO998" s="1400"/>
      <c r="AP998" s="1400"/>
      <c r="AQ998" s="1401"/>
      <c r="AR998" s="68"/>
      <c r="AS998" s="68"/>
      <c r="AT998" s="68"/>
      <c r="AU998" s="68"/>
      <c r="AV998" s="68"/>
      <c r="AW998" s="68"/>
      <c r="AX998" s="68"/>
      <c r="AY998" s="68"/>
      <c r="AZ998" s="34"/>
      <c r="BA998" s="34"/>
      <c r="BB998" s="34"/>
      <c r="BC998" s="34"/>
    </row>
    <row r="999" spans="1:55" ht="12.95" customHeight="1">
      <c r="A999" s="14"/>
      <c r="B999" s="257"/>
      <c r="C999" s="256"/>
      <c r="D999" s="1529" t="s">
        <v>2206</v>
      </c>
      <c r="E999" s="1530"/>
      <c r="F999" s="1530"/>
      <c r="G999" s="1530"/>
      <c r="H999" s="1530"/>
      <c r="I999" s="1530"/>
      <c r="J999" s="1530"/>
      <c r="K999" s="1530"/>
      <c r="L999" s="1530"/>
      <c r="M999" s="1530"/>
      <c r="N999" s="1530"/>
      <c r="O999" s="1530"/>
      <c r="P999" s="1530"/>
      <c r="Q999" s="1530"/>
      <c r="R999" s="1530"/>
      <c r="S999" s="1530"/>
      <c r="T999" s="1530"/>
      <c r="U999" s="1530"/>
      <c r="V999" s="1530"/>
      <c r="W999" s="1530"/>
      <c r="X999" s="1530"/>
      <c r="Y999" s="1530"/>
      <c r="Z999" s="1530"/>
      <c r="AA999" s="1530"/>
      <c r="AB999" s="1530"/>
      <c r="AC999" s="1530"/>
      <c r="AD999" s="1530"/>
      <c r="AE999" s="1531"/>
      <c r="AF999" s="73"/>
      <c r="AG999" s="14"/>
      <c r="AH999" s="14"/>
      <c r="AI999" s="83"/>
      <c r="AJ999" s="1399"/>
      <c r="AK999" s="1400"/>
      <c r="AL999" s="1400"/>
      <c r="AM999" s="1400"/>
      <c r="AN999" s="1400"/>
      <c r="AO999" s="1400"/>
      <c r="AP999" s="1400"/>
      <c r="AQ999" s="1401"/>
      <c r="AR999" s="68"/>
      <c r="AS999" s="68"/>
      <c r="AT999" s="68"/>
      <c r="AU999" s="68"/>
      <c r="AV999" s="68"/>
      <c r="AW999" s="68"/>
      <c r="AX999" s="68"/>
      <c r="AY999" s="68"/>
      <c r="AZ999" s="34"/>
      <c r="BA999" s="34"/>
      <c r="BB999" s="34"/>
      <c r="BC999" s="34"/>
    </row>
    <row r="1000" spans="1:55" ht="12.95" customHeight="1">
      <c r="A1000" s="14"/>
      <c r="B1000" s="257"/>
      <c r="C1000" s="256"/>
      <c r="D1000" s="1607"/>
      <c r="E1000" s="1608"/>
      <c r="F1000" s="1608"/>
      <c r="G1000" s="1608"/>
      <c r="H1000" s="1608"/>
      <c r="I1000" s="1608"/>
      <c r="J1000" s="1608"/>
      <c r="K1000" s="1608"/>
      <c r="L1000" s="1608"/>
      <c r="M1000" s="1608"/>
      <c r="N1000" s="1608"/>
      <c r="O1000" s="1608"/>
      <c r="P1000" s="1608"/>
      <c r="Q1000" s="1608"/>
      <c r="R1000" s="1608"/>
      <c r="S1000" s="1608"/>
      <c r="T1000" s="1608"/>
      <c r="U1000" s="1608"/>
      <c r="V1000" s="1608"/>
      <c r="W1000" s="1608"/>
      <c r="X1000" s="1608"/>
      <c r="Y1000" s="1608"/>
      <c r="Z1000" s="1608"/>
      <c r="AA1000" s="1608"/>
      <c r="AB1000" s="1608"/>
      <c r="AC1000" s="1608"/>
      <c r="AD1000" s="1608"/>
      <c r="AE1000" s="1609"/>
      <c r="AF1000" s="77"/>
      <c r="AG1000" s="7"/>
      <c r="AH1000" s="7"/>
      <c r="AI1000" s="78"/>
      <c r="AJ1000" s="1402"/>
      <c r="AK1000" s="1403"/>
      <c r="AL1000" s="1403"/>
      <c r="AM1000" s="1403"/>
      <c r="AN1000" s="1403"/>
      <c r="AO1000" s="1403"/>
      <c r="AP1000" s="1403"/>
      <c r="AQ1000" s="1404"/>
      <c r="AR1000" s="68"/>
      <c r="AS1000" s="68"/>
      <c r="AT1000" s="68"/>
      <c r="AU1000" s="68"/>
      <c r="AV1000" s="68"/>
      <c r="AW1000" s="68"/>
      <c r="AX1000" s="68"/>
      <c r="AY1000" s="68"/>
      <c r="AZ1000" s="34"/>
      <c r="BA1000" s="34"/>
      <c r="BB1000" s="34"/>
      <c r="BC1000" s="34"/>
    </row>
    <row r="1001" spans="1:55" ht="12.95" customHeight="1">
      <c r="A1001" s="14"/>
      <c r="B1001" s="255"/>
      <c r="C1001" s="318"/>
      <c r="D1001" s="1490" t="s">
        <v>1287</v>
      </c>
      <c r="E1001" s="1491"/>
      <c r="F1001" s="1491"/>
      <c r="G1001" s="1491"/>
      <c r="H1001" s="1491"/>
      <c r="I1001" s="1491"/>
      <c r="J1001" s="1491"/>
      <c r="K1001" s="1491"/>
      <c r="L1001" s="1491"/>
      <c r="M1001" s="1491"/>
      <c r="N1001" s="1491"/>
      <c r="O1001" s="1491"/>
      <c r="P1001" s="1491"/>
      <c r="Q1001" s="1491"/>
      <c r="R1001" s="1491"/>
      <c r="S1001" s="1491"/>
      <c r="T1001" s="1491"/>
      <c r="U1001" s="1491"/>
      <c r="V1001" s="1491"/>
      <c r="W1001" s="1491"/>
      <c r="X1001" s="1491"/>
      <c r="Y1001" s="1491"/>
      <c r="Z1001" s="1491"/>
      <c r="AA1001" s="1491"/>
      <c r="AB1001" s="1491"/>
      <c r="AC1001" s="1491"/>
      <c r="AD1001" s="1491"/>
      <c r="AE1001" s="1492"/>
      <c r="AF1001" s="79"/>
      <c r="AG1001" s="1548" t="s">
        <v>670</v>
      </c>
      <c r="AH1001" s="1549"/>
      <c r="AI1001" s="87"/>
      <c r="AJ1001" s="1396">
        <f>ROUND(IF(AG1001="yes",AJ992*0.05,0),0)</f>
        <v>0</v>
      </c>
      <c r="AK1001" s="1397"/>
      <c r="AL1001" s="1397"/>
      <c r="AM1001" s="1397"/>
      <c r="AN1001" s="1397"/>
      <c r="AO1001" s="1397"/>
      <c r="AP1001" s="1397"/>
      <c r="AQ1001" s="1398"/>
      <c r="AR1001" s="68"/>
      <c r="AS1001" s="68"/>
      <c r="AT1001" s="68"/>
      <c r="AU1001" s="68"/>
      <c r="AV1001" s="68"/>
      <c r="AW1001" s="68"/>
      <c r="AX1001" s="68"/>
      <c r="AY1001" s="68"/>
      <c r="AZ1001" s="34"/>
      <c r="BA1001" s="34"/>
      <c r="BB1001" s="34"/>
      <c r="BC1001" s="34"/>
    </row>
    <row r="1002" spans="1:55" ht="12.95" customHeight="1">
      <c r="A1002" s="14"/>
      <c r="B1002" s="257"/>
      <c r="C1002" s="82"/>
      <c r="D1002" s="1526" t="s">
        <v>1285</v>
      </c>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8"/>
      <c r="AF1002" s="73"/>
      <c r="AG1002" s="14"/>
      <c r="AH1002" s="14"/>
      <c r="AI1002" s="83"/>
      <c r="AJ1002" s="1399"/>
      <c r="AK1002" s="1400"/>
      <c r="AL1002" s="1400"/>
      <c r="AM1002" s="1400"/>
      <c r="AN1002" s="1400"/>
      <c r="AO1002" s="1400"/>
      <c r="AP1002" s="1400"/>
      <c r="AQ1002" s="1401"/>
      <c r="AR1002" s="68"/>
      <c r="AS1002" s="68"/>
      <c r="AT1002" s="68"/>
      <c r="AU1002" s="68"/>
      <c r="AV1002" s="68"/>
      <c r="AW1002" s="68"/>
      <c r="AX1002" s="68"/>
      <c r="AY1002" s="34"/>
      <c r="AZ1002" s="34"/>
      <c r="BB1002" s="34"/>
    </row>
    <row r="1003" spans="1:55" ht="12.95" customHeight="1">
      <c r="A1003" s="14"/>
      <c r="B1003" s="257"/>
      <c r="C1003" s="82"/>
      <c r="D1003" s="1526"/>
      <c r="E1003" s="1527"/>
      <c r="F1003" s="1527"/>
      <c r="G1003" s="1527"/>
      <c r="H1003" s="1527"/>
      <c r="I1003" s="1527"/>
      <c r="J1003" s="1527"/>
      <c r="K1003" s="1527"/>
      <c r="L1003" s="1527"/>
      <c r="M1003" s="1527"/>
      <c r="N1003" s="1527"/>
      <c r="O1003" s="1527"/>
      <c r="P1003" s="1527"/>
      <c r="Q1003" s="1527"/>
      <c r="R1003" s="1527"/>
      <c r="S1003" s="1527"/>
      <c r="T1003" s="1527"/>
      <c r="U1003" s="1527"/>
      <c r="V1003" s="1527"/>
      <c r="W1003" s="1527"/>
      <c r="X1003" s="1527"/>
      <c r="Y1003" s="1527"/>
      <c r="Z1003" s="1527"/>
      <c r="AA1003" s="1527"/>
      <c r="AB1003" s="1527"/>
      <c r="AC1003" s="1527"/>
      <c r="AD1003" s="1527"/>
      <c r="AE1003" s="1528"/>
      <c r="AF1003" s="73"/>
      <c r="AG1003" s="14"/>
      <c r="AH1003" s="14"/>
      <c r="AI1003" s="83"/>
      <c r="AJ1003" s="1399"/>
      <c r="AK1003" s="1400"/>
      <c r="AL1003" s="1400"/>
      <c r="AM1003" s="1400"/>
      <c r="AN1003" s="1400"/>
      <c r="AO1003" s="1400"/>
      <c r="AP1003" s="1400"/>
      <c r="AQ1003" s="1401"/>
      <c r="AR1003" s="68"/>
      <c r="AS1003" s="68"/>
      <c r="AT1003" s="68"/>
      <c r="AU1003" s="68"/>
      <c r="AV1003" s="68"/>
      <c r="AW1003" s="68"/>
      <c r="AX1003" s="68"/>
      <c r="AY1003" s="914">
        <f>G753+O797</f>
        <v>49</v>
      </c>
      <c r="AZ1003" s="34"/>
      <c r="BB1003" s="34"/>
    </row>
    <row r="1004" spans="1:55" ht="12.95" customHeight="1">
      <c r="A1004" s="14"/>
      <c r="B1004" s="257"/>
      <c r="C1004" s="82"/>
      <c r="D1004" s="1526"/>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7"/>
      <c r="AD1004" s="1527"/>
      <c r="AE1004" s="1528"/>
      <c r="AF1004" s="73"/>
      <c r="AG1004" s="14"/>
      <c r="AH1004" s="14"/>
      <c r="AI1004" s="83"/>
      <c r="AJ1004" s="1399"/>
      <c r="AK1004" s="1400"/>
      <c r="AL1004" s="1400"/>
      <c r="AM1004" s="1400"/>
      <c r="AN1004" s="1400"/>
      <c r="AO1004" s="1400"/>
      <c r="AP1004" s="1400"/>
      <c r="AQ1004" s="1401"/>
      <c r="AR1004" s="68"/>
      <c r="AS1004" s="68"/>
      <c r="AT1004" s="68"/>
      <c r="AU1004" s="68"/>
      <c r="AV1004" s="68"/>
      <c r="AW1004" s="68"/>
      <c r="AX1004" s="68"/>
      <c r="AY1004" s="14"/>
      <c r="AZ1004" s="34"/>
      <c r="BB1004" s="34"/>
    </row>
    <row r="1005" spans="1:55" ht="12.95" customHeight="1">
      <c r="A1005" s="14"/>
      <c r="B1005" s="257"/>
      <c r="C1005" s="82"/>
      <c r="D1005" s="1526"/>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8"/>
      <c r="AF1005" s="73"/>
      <c r="AG1005" s="14"/>
      <c r="AH1005" s="14"/>
      <c r="AI1005" s="83"/>
      <c r="AJ1005" s="1399"/>
      <c r="AK1005" s="1400"/>
      <c r="AL1005" s="1400"/>
      <c r="AM1005" s="1400"/>
      <c r="AN1005" s="1400"/>
      <c r="AO1005" s="1400"/>
      <c r="AP1005" s="1400"/>
      <c r="AQ1005" s="1401"/>
      <c r="AR1005" s="68"/>
      <c r="AS1005" s="68"/>
      <c r="AT1005" s="68"/>
      <c r="AU1005" s="68"/>
      <c r="AV1005" s="68"/>
      <c r="AW1005" s="68"/>
      <c r="AX1005" s="68"/>
      <c r="AY1005" s="913">
        <f>ROUNDDOWN(X1048/I1048,2)</f>
        <v>0.1</v>
      </c>
      <c r="AZ1005" s="34"/>
      <c r="BB1005" s="34"/>
    </row>
    <row r="1006" spans="1:55" ht="12.95" customHeight="1">
      <c r="A1006" s="14"/>
      <c r="B1006" s="75"/>
      <c r="C1006" s="76"/>
      <c r="D1006" s="1529"/>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1"/>
      <c r="AF1006" s="77"/>
      <c r="AG1006" s="7"/>
      <c r="AH1006" s="7"/>
      <c r="AI1006" s="78"/>
      <c r="AJ1006" s="1402"/>
      <c r="AK1006" s="1403"/>
      <c r="AL1006" s="1403"/>
      <c r="AM1006" s="1403"/>
      <c r="AN1006" s="1403"/>
      <c r="AO1006" s="1403"/>
      <c r="AP1006" s="1403"/>
      <c r="AQ1006" s="1404"/>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0" t="s">
        <v>1684</v>
      </c>
      <c r="E1007" s="1491"/>
      <c r="F1007" s="1491"/>
      <c r="G1007" s="1491"/>
      <c r="H1007" s="1491"/>
      <c r="I1007" s="1491"/>
      <c r="J1007" s="1491"/>
      <c r="K1007" s="1491"/>
      <c r="L1007" s="1491"/>
      <c r="M1007" s="1491"/>
      <c r="N1007" s="1491"/>
      <c r="O1007" s="1491"/>
      <c r="P1007" s="1491"/>
      <c r="Q1007" s="1491"/>
      <c r="R1007" s="1491"/>
      <c r="S1007" s="1491"/>
      <c r="T1007" s="1491"/>
      <c r="U1007" s="1491"/>
      <c r="V1007" s="1491"/>
      <c r="W1007" s="1491"/>
      <c r="X1007" s="1491"/>
      <c r="Y1007" s="1491"/>
      <c r="Z1007" s="1491"/>
      <c r="AA1007" s="1491"/>
      <c r="AB1007" s="1491"/>
      <c r="AC1007" s="1491"/>
      <c r="AD1007" s="1491"/>
      <c r="AE1007" s="1492"/>
      <c r="AF1007" s="86"/>
      <c r="AG1007" s="1548" t="s">
        <v>670</v>
      </c>
      <c r="AH1007" s="1549"/>
      <c r="AI1007" s="87"/>
      <c r="AJ1007" s="1396">
        <f>ROUND(IF(AG1007="yes",AJ992*0.1,0),0)</f>
        <v>0</v>
      </c>
      <c r="AK1007" s="1397"/>
      <c r="AL1007" s="1397"/>
      <c r="AM1007" s="1397"/>
      <c r="AN1007" s="1397"/>
      <c r="AO1007" s="1397"/>
      <c r="AP1007" s="1397"/>
      <c r="AQ1007" s="1398"/>
      <c r="AR1007" s="68"/>
      <c r="AS1007" s="68"/>
      <c r="AT1007" s="68"/>
      <c r="AU1007" s="68"/>
      <c r="AV1007" s="68"/>
      <c r="AW1007" s="68"/>
      <c r="AX1007" s="68"/>
      <c r="BB1007" s="34"/>
    </row>
    <row r="1008" spans="1:55" ht="12.95" customHeight="1">
      <c r="A1008" s="14"/>
      <c r="B1008" s="73"/>
      <c r="C1008" s="74"/>
      <c r="D1008" s="1554" t="s">
        <v>1286</v>
      </c>
      <c r="E1008" s="1555"/>
      <c r="F1008" s="1555"/>
      <c r="G1008" s="1555"/>
      <c r="H1008" s="1555"/>
      <c r="I1008" s="1555"/>
      <c r="J1008" s="1555"/>
      <c r="K1008" s="1555"/>
      <c r="L1008" s="1555"/>
      <c r="M1008" s="1555"/>
      <c r="N1008" s="1555"/>
      <c r="O1008" s="1555"/>
      <c r="P1008" s="1555"/>
      <c r="Q1008" s="1555"/>
      <c r="R1008" s="1555"/>
      <c r="S1008" s="1555"/>
      <c r="T1008" s="1555"/>
      <c r="U1008" s="1555"/>
      <c r="V1008" s="1555"/>
      <c r="W1008" s="1555"/>
      <c r="X1008" s="1555"/>
      <c r="Y1008" s="1555"/>
      <c r="Z1008" s="1555"/>
      <c r="AA1008" s="1555"/>
      <c r="AB1008" s="1555"/>
      <c r="AC1008" s="1555"/>
      <c r="AD1008" s="1555"/>
      <c r="AE1008" s="1556"/>
      <c r="AF1008" s="73"/>
      <c r="AI1008" s="83"/>
      <c r="AJ1008" s="1399"/>
      <c r="AK1008" s="1400"/>
      <c r="AL1008" s="1400"/>
      <c r="AM1008" s="1400"/>
      <c r="AN1008" s="1400"/>
      <c r="AO1008" s="1400"/>
      <c r="AP1008" s="1400"/>
      <c r="AQ1008" s="1401"/>
      <c r="AR1008" s="68"/>
      <c r="AS1008" s="68"/>
      <c r="AT1008" s="68"/>
      <c r="AU1008" s="68"/>
      <c r="AV1008" s="68"/>
      <c r="AW1008" s="68"/>
      <c r="AX1008" s="68"/>
    </row>
    <row r="1009" spans="1:52" ht="12.95" customHeight="1">
      <c r="A1009" s="14"/>
      <c r="B1009" s="73"/>
      <c r="C1009" s="74"/>
      <c r="D1009" s="1554"/>
      <c r="E1009" s="1555"/>
      <c r="F1009" s="1555"/>
      <c r="G1009" s="1555"/>
      <c r="H1009" s="1555"/>
      <c r="I1009" s="1555"/>
      <c r="J1009" s="1555"/>
      <c r="K1009" s="1555"/>
      <c r="L1009" s="1555"/>
      <c r="M1009" s="1555"/>
      <c r="N1009" s="1555"/>
      <c r="O1009" s="1555"/>
      <c r="P1009" s="1555"/>
      <c r="Q1009" s="1555"/>
      <c r="R1009" s="1555"/>
      <c r="S1009" s="1555"/>
      <c r="T1009" s="1555"/>
      <c r="U1009" s="1555"/>
      <c r="V1009" s="1555"/>
      <c r="W1009" s="1555"/>
      <c r="X1009" s="1555"/>
      <c r="Y1009" s="1555"/>
      <c r="Z1009" s="1555"/>
      <c r="AA1009" s="1555"/>
      <c r="AB1009" s="1555"/>
      <c r="AC1009" s="1555"/>
      <c r="AD1009" s="1555"/>
      <c r="AE1009" s="1556"/>
      <c r="AF1009" s="73"/>
      <c r="AG1009" s="14"/>
      <c r="AH1009" s="14"/>
      <c r="AI1009" s="83"/>
      <c r="AJ1009" s="1399"/>
      <c r="AK1009" s="1400"/>
      <c r="AL1009" s="1400"/>
      <c r="AM1009" s="1400"/>
      <c r="AN1009" s="1400"/>
      <c r="AO1009" s="1400"/>
      <c r="AP1009" s="1400"/>
      <c r="AQ1009" s="1401"/>
      <c r="AR1009" s="68"/>
      <c r="AS1009" s="68"/>
      <c r="AT1009" s="68"/>
      <c r="AU1009" s="68"/>
      <c r="AV1009" s="68"/>
      <c r="AW1009" s="68"/>
      <c r="AX1009" s="68"/>
    </row>
    <row r="1010" spans="1:52" ht="12.95" customHeight="1">
      <c r="A1010" s="14"/>
      <c r="B1010" s="85"/>
      <c r="C1010" s="76"/>
      <c r="D1010" s="1557"/>
      <c r="E1010" s="1558"/>
      <c r="F1010" s="1558"/>
      <c r="G1010" s="1558"/>
      <c r="H1010" s="1558"/>
      <c r="I1010" s="1558"/>
      <c r="J1010" s="1558"/>
      <c r="K1010" s="1558"/>
      <c r="L1010" s="1558"/>
      <c r="M1010" s="1558"/>
      <c r="N1010" s="1558"/>
      <c r="O1010" s="1558"/>
      <c r="P1010" s="1558"/>
      <c r="Q1010" s="1558"/>
      <c r="R1010" s="1558"/>
      <c r="S1010" s="1558"/>
      <c r="T1010" s="1558"/>
      <c r="U1010" s="1558"/>
      <c r="V1010" s="1558"/>
      <c r="W1010" s="1558"/>
      <c r="X1010" s="1558"/>
      <c r="Y1010" s="1558"/>
      <c r="Z1010" s="1558"/>
      <c r="AA1010" s="1558"/>
      <c r="AB1010" s="1558"/>
      <c r="AC1010" s="1558"/>
      <c r="AD1010" s="1558"/>
      <c r="AE1010" s="1559"/>
      <c r="AF1010" s="77"/>
      <c r="AG1010" s="7"/>
      <c r="AH1010" s="7"/>
      <c r="AI1010" s="78"/>
      <c r="AJ1010" s="1402"/>
      <c r="AK1010" s="1403"/>
      <c r="AL1010" s="1403"/>
      <c r="AM1010" s="1403"/>
      <c r="AN1010" s="1403"/>
      <c r="AO1010" s="1403"/>
      <c r="AP1010" s="1403"/>
      <c r="AQ1010" s="1404"/>
      <c r="AR1010" s="68"/>
      <c r="AS1010" s="68"/>
      <c r="AT1010" s="68"/>
      <c r="AU1010" s="68"/>
      <c r="AV1010" s="68"/>
      <c r="AW1010" s="68"/>
      <c r="AX1010" s="68"/>
    </row>
    <row r="1011" spans="1:52" ht="12.95" customHeight="1">
      <c r="A1011" s="14"/>
      <c r="B1011" s="79"/>
      <c r="C1011" s="80" t="s">
        <v>212</v>
      </c>
      <c r="D1011" s="1490" t="s">
        <v>1288</v>
      </c>
      <c r="E1011" s="1491"/>
      <c r="F1011" s="1491"/>
      <c r="G1011" s="1491"/>
      <c r="H1011" s="1491"/>
      <c r="I1011" s="1491"/>
      <c r="J1011" s="1491"/>
      <c r="K1011" s="1491"/>
      <c r="L1011" s="1491"/>
      <c r="M1011" s="1491"/>
      <c r="N1011" s="1491"/>
      <c r="O1011" s="1491"/>
      <c r="P1011" s="1491"/>
      <c r="Q1011" s="1491"/>
      <c r="R1011" s="1491"/>
      <c r="S1011" s="1491"/>
      <c r="T1011" s="1491"/>
      <c r="U1011" s="1491"/>
      <c r="V1011" s="1491"/>
      <c r="W1011" s="1491"/>
      <c r="X1011" s="1491"/>
      <c r="Y1011" s="1491"/>
      <c r="Z1011" s="1491"/>
      <c r="AA1011" s="1491"/>
      <c r="AB1011" s="1491"/>
      <c r="AC1011" s="1491"/>
      <c r="AD1011" s="1491"/>
      <c r="AE1011" s="1492"/>
      <c r="AF1011" s="79"/>
      <c r="AG1011" s="1548" t="s">
        <v>670</v>
      </c>
      <c r="AH1011" s="1549"/>
      <c r="AI1011" s="87"/>
      <c r="AJ1011" s="1396">
        <f>ROUND(IF(AG1011="yes",AJ992*0.02,0),0)</f>
        <v>0</v>
      </c>
      <c r="AK1011" s="1397"/>
      <c r="AL1011" s="1397"/>
      <c r="AM1011" s="1397"/>
      <c r="AN1011" s="1397"/>
      <c r="AO1011" s="1397"/>
      <c r="AP1011" s="1397"/>
      <c r="AQ1011" s="1398"/>
      <c r="AR1011" s="68"/>
      <c r="AS1011" s="68"/>
      <c r="AT1011" s="68"/>
      <c r="AU1011" s="68"/>
      <c r="AV1011" s="68"/>
      <c r="AW1011" s="68"/>
      <c r="AX1011" s="68"/>
    </row>
    <row r="1012" spans="1:52" ht="14.25" customHeight="1">
      <c r="A1012" s="14"/>
      <c r="B1012" s="73"/>
      <c r="C1012" s="74"/>
      <c r="D1012" s="1557" t="s">
        <v>1289</v>
      </c>
      <c r="E1012" s="1558"/>
      <c r="F1012" s="1558"/>
      <c r="G1012" s="1558"/>
      <c r="H1012" s="1558"/>
      <c r="I1012" s="1558"/>
      <c r="J1012" s="1558"/>
      <c r="K1012" s="1558"/>
      <c r="L1012" s="1558"/>
      <c r="M1012" s="1558"/>
      <c r="N1012" s="1558"/>
      <c r="O1012" s="1558"/>
      <c r="P1012" s="1558"/>
      <c r="Q1012" s="1558"/>
      <c r="R1012" s="1558"/>
      <c r="S1012" s="1558"/>
      <c r="T1012" s="1558"/>
      <c r="U1012" s="1558"/>
      <c r="V1012" s="1558"/>
      <c r="W1012" s="1558"/>
      <c r="X1012" s="1558"/>
      <c r="Y1012" s="1558"/>
      <c r="Z1012" s="1558"/>
      <c r="AA1012" s="1558"/>
      <c r="AB1012" s="1558"/>
      <c r="AC1012" s="1558"/>
      <c r="AD1012" s="1558"/>
      <c r="AE1012" s="1559"/>
      <c r="AF1012" s="77"/>
      <c r="AG1012" s="7"/>
      <c r="AH1012" s="7"/>
      <c r="AI1012" s="78"/>
      <c r="AJ1012" s="1402"/>
      <c r="AK1012" s="1403"/>
      <c r="AL1012" s="1403"/>
      <c r="AM1012" s="1403"/>
      <c r="AN1012" s="1403"/>
      <c r="AO1012" s="1403"/>
      <c r="AP1012" s="1403"/>
      <c r="AQ1012" s="1404"/>
      <c r="AR1012" s="68"/>
      <c r="AS1012" s="68"/>
      <c r="AT1012" s="68"/>
      <c r="AU1012" s="68"/>
      <c r="AV1012" s="68"/>
      <c r="AW1012" s="68"/>
      <c r="AX1012" s="3" t="s">
        <v>1842</v>
      </c>
      <c r="AZ1012" s="3" t="s">
        <v>2607</v>
      </c>
    </row>
    <row r="1013" spans="1:52" ht="12.95" customHeight="1">
      <c r="A1013" s="14"/>
      <c r="B1013" s="79"/>
      <c r="C1013" s="80" t="s">
        <v>215</v>
      </c>
      <c r="D1013" s="1490" t="s">
        <v>1290</v>
      </c>
      <c r="E1013" s="1491"/>
      <c r="F1013" s="1491"/>
      <c r="G1013" s="1491"/>
      <c r="H1013" s="1491"/>
      <c r="I1013" s="1491"/>
      <c r="J1013" s="1491"/>
      <c r="K1013" s="1491"/>
      <c r="L1013" s="1491"/>
      <c r="M1013" s="1491"/>
      <c r="N1013" s="1491"/>
      <c r="O1013" s="1491"/>
      <c r="P1013" s="1491"/>
      <c r="Q1013" s="1491"/>
      <c r="R1013" s="1491"/>
      <c r="S1013" s="1491"/>
      <c r="T1013" s="1491"/>
      <c r="U1013" s="1491"/>
      <c r="V1013" s="1491"/>
      <c r="W1013" s="1491"/>
      <c r="X1013" s="1491"/>
      <c r="Y1013" s="1491"/>
      <c r="Z1013" s="1491"/>
      <c r="AA1013" s="1491"/>
      <c r="AB1013" s="1491"/>
      <c r="AC1013" s="1491"/>
      <c r="AD1013" s="1491"/>
      <c r="AE1013" s="1492"/>
      <c r="AF1013" s="79"/>
      <c r="AG1013" s="1548" t="s">
        <v>670</v>
      </c>
      <c r="AH1013" s="1549"/>
      <c r="AI1013" s="79"/>
      <c r="AJ1013" s="1396">
        <f>ROUND(IF(AG1013="yes",AJ992*0.02,0),0)</f>
        <v>0</v>
      </c>
      <c r="AK1013" s="1397"/>
      <c r="AL1013" s="1397"/>
      <c r="AM1013" s="1397"/>
      <c r="AN1013" s="1397"/>
      <c r="AO1013" s="1397"/>
      <c r="AP1013" s="1397"/>
      <c r="AQ1013" s="1398"/>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54" t="s">
        <v>1291</v>
      </c>
      <c r="E1014" s="1555"/>
      <c r="F1014" s="1555"/>
      <c r="G1014" s="1555"/>
      <c r="H1014" s="1555"/>
      <c r="I1014" s="1555"/>
      <c r="J1014" s="1555"/>
      <c r="K1014" s="1555"/>
      <c r="L1014" s="1555"/>
      <c r="M1014" s="1555"/>
      <c r="N1014" s="1555"/>
      <c r="O1014" s="1555"/>
      <c r="P1014" s="1555"/>
      <c r="Q1014" s="1555"/>
      <c r="R1014" s="1555"/>
      <c r="S1014" s="1555"/>
      <c r="T1014" s="1555"/>
      <c r="U1014" s="1555"/>
      <c r="V1014" s="1555"/>
      <c r="W1014" s="1555"/>
      <c r="X1014" s="1555"/>
      <c r="Y1014" s="1555"/>
      <c r="Z1014" s="1555"/>
      <c r="AA1014" s="1555"/>
      <c r="AB1014" s="1555"/>
      <c r="AC1014" s="1555"/>
      <c r="AD1014" s="1555"/>
      <c r="AE1014" s="1556"/>
      <c r="AF1014" s="1383" t="str">
        <f>IF(AND(AG1013="yes",T212&lt;&gt;1),"The project may not be eligible for this boost","")</f>
        <v/>
      </c>
      <c r="AG1014" s="1384"/>
      <c r="AH1014" s="1384"/>
      <c r="AI1014" s="1385"/>
      <c r="AJ1014" s="1399"/>
      <c r="AK1014" s="1400"/>
      <c r="AL1014" s="1400"/>
      <c r="AM1014" s="1400"/>
      <c r="AN1014" s="1400"/>
      <c r="AO1014" s="1400"/>
      <c r="AP1014" s="1400"/>
      <c r="AQ1014" s="1401"/>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57"/>
      <c r="E1015" s="1558"/>
      <c r="F1015" s="1558"/>
      <c r="G1015" s="1558"/>
      <c r="H1015" s="1558"/>
      <c r="I1015" s="1558"/>
      <c r="J1015" s="1558"/>
      <c r="K1015" s="1558"/>
      <c r="L1015" s="1558"/>
      <c r="M1015" s="1558"/>
      <c r="N1015" s="1558"/>
      <c r="O1015" s="1558"/>
      <c r="P1015" s="1558"/>
      <c r="Q1015" s="1558"/>
      <c r="R1015" s="1558"/>
      <c r="S1015" s="1558"/>
      <c r="T1015" s="1558"/>
      <c r="U1015" s="1558"/>
      <c r="V1015" s="1558"/>
      <c r="W1015" s="1558"/>
      <c r="X1015" s="1558"/>
      <c r="Y1015" s="1558"/>
      <c r="Z1015" s="1558"/>
      <c r="AA1015" s="1558"/>
      <c r="AB1015" s="1558"/>
      <c r="AC1015" s="1558"/>
      <c r="AD1015" s="1558"/>
      <c r="AE1015" s="1559"/>
      <c r="AF1015" s="1386"/>
      <c r="AG1015" s="1387"/>
      <c r="AH1015" s="1387"/>
      <c r="AI1015" s="1388"/>
      <c r="AJ1015" s="1402"/>
      <c r="AK1015" s="1403"/>
      <c r="AL1015" s="1403"/>
      <c r="AM1015" s="1403"/>
      <c r="AN1015" s="1403"/>
      <c r="AO1015" s="1403"/>
      <c r="AP1015" s="1403"/>
      <c r="AQ1015" s="1404"/>
      <c r="AR1015" s="68"/>
      <c r="AS1015" s="68"/>
      <c r="AT1015" s="68"/>
      <c r="AU1015" s="68"/>
      <c r="AV1015" s="68"/>
      <c r="AW1015" s="68"/>
      <c r="AX1015" s="3">
        <v>3</v>
      </c>
      <c r="AY1015" s="200">
        <f t="shared" si="53"/>
        <v>0</v>
      </c>
      <c r="AZ1015" s="1255">
        <v>0.05</v>
      </c>
    </row>
    <row r="1016" spans="1:52" ht="12.95" customHeight="1">
      <c r="A1016" s="14"/>
      <c r="B1016" s="79"/>
      <c r="C1016" s="80" t="s">
        <v>218</v>
      </c>
      <c r="D1016" s="1551" t="s">
        <v>2236</v>
      </c>
      <c r="E1016" s="1552"/>
      <c r="F1016" s="1552"/>
      <c r="G1016" s="1552"/>
      <c r="H1016" s="1552"/>
      <c r="I1016" s="1552"/>
      <c r="J1016" s="1552"/>
      <c r="K1016" s="1552"/>
      <c r="L1016" s="1552"/>
      <c r="M1016" s="1552"/>
      <c r="N1016" s="1552"/>
      <c r="O1016" s="1552"/>
      <c r="P1016" s="1552"/>
      <c r="Q1016" s="1552"/>
      <c r="R1016" s="1552"/>
      <c r="S1016" s="1552"/>
      <c r="T1016" s="1552"/>
      <c r="U1016" s="1552"/>
      <c r="V1016" s="1552"/>
      <c r="W1016" s="1552"/>
      <c r="X1016" s="1552"/>
      <c r="Y1016" s="1552"/>
      <c r="Z1016" s="1552"/>
      <c r="AA1016" s="1552"/>
      <c r="AB1016" s="1552"/>
      <c r="AC1016" s="1552"/>
      <c r="AD1016" s="1552"/>
      <c r="AE1016" s="1553"/>
      <c r="AF1016" s="79"/>
      <c r="AG1016" s="1548" t="s">
        <v>670</v>
      </c>
      <c r="AH1016" s="1549"/>
      <c r="AI1016" s="87"/>
      <c r="AJ1016" s="1396">
        <f>IF(AG1016="yes",AJ992*AY1024,0)</f>
        <v>0</v>
      </c>
      <c r="AK1016" s="1397"/>
      <c r="AL1016" s="1397"/>
      <c r="AM1016" s="1397"/>
      <c r="AN1016" s="1397"/>
      <c r="AO1016" s="1397"/>
      <c r="AP1016" s="1397"/>
      <c r="AQ1016" s="1398"/>
      <c r="AR1016" s="68"/>
      <c r="AS1016" s="68"/>
      <c r="AT1016" s="68"/>
      <c r="AU1016" s="68"/>
      <c r="AV1016" s="68"/>
      <c r="AW1016" s="68"/>
      <c r="AX1016" s="3">
        <v>4</v>
      </c>
      <c r="AY1016" s="200">
        <f t="shared" si="53"/>
        <v>0</v>
      </c>
      <c r="AZ1016" s="1255">
        <v>0.02</v>
      </c>
    </row>
    <row r="1017" spans="1:52" ht="12.95" customHeight="1">
      <c r="A1017" s="14"/>
      <c r="B1017" s="73"/>
      <c r="C1017" s="74"/>
      <c r="D1017" s="1554" t="s">
        <v>1292</v>
      </c>
      <c r="E1017" s="1555"/>
      <c r="F1017" s="1555"/>
      <c r="G1017" s="1555"/>
      <c r="H1017" s="1555"/>
      <c r="I1017" s="1555"/>
      <c r="J1017" s="1555"/>
      <c r="K1017" s="1555"/>
      <c r="L1017" s="1555"/>
      <c r="M1017" s="1555"/>
      <c r="N1017" s="1555"/>
      <c r="O1017" s="1555"/>
      <c r="P1017" s="1555"/>
      <c r="Q1017" s="1555"/>
      <c r="R1017" s="1555"/>
      <c r="S1017" s="1555"/>
      <c r="T1017" s="1555"/>
      <c r="U1017" s="1555"/>
      <c r="V1017" s="1555"/>
      <c r="W1017" s="1555"/>
      <c r="X1017" s="1555"/>
      <c r="Y1017" s="1555"/>
      <c r="Z1017" s="1555"/>
      <c r="AA1017" s="1555"/>
      <c r="AB1017" s="1555"/>
      <c r="AC1017" s="1555"/>
      <c r="AD1017" s="1555"/>
      <c r="AE1017" s="1556"/>
      <c r="AF1017" s="1377" t="str">
        <f>IF(AND(AG1016="Yes",AY1024=0),AY1027,"")</f>
        <v/>
      </c>
      <c r="AG1017" s="1378"/>
      <c r="AH1017" s="1378"/>
      <c r="AI1017" s="1379"/>
      <c r="AJ1017" s="1399"/>
      <c r="AK1017" s="1400"/>
      <c r="AL1017" s="1400"/>
      <c r="AM1017" s="1400"/>
      <c r="AN1017" s="1400"/>
      <c r="AO1017" s="1400"/>
      <c r="AP1017" s="1400"/>
      <c r="AQ1017" s="1401"/>
      <c r="AR1017" s="68"/>
      <c r="AS1017" s="68"/>
      <c r="AT1017" s="68"/>
      <c r="AU1017" s="68"/>
      <c r="AV1017" s="68"/>
      <c r="AW1017" s="68"/>
      <c r="AX1017" s="3">
        <v>5</v>
      </c>
      <c r="AY1017" s="200">
        <f t="shared" si="53"/>
        <v>0</v>
      </c>
      <c r="AZ1017" s="1255">
        <v>0.04</v>
      </c>
    </row>
    <row r="1018" spans="1:52" ht="12.95" customHeight="1">
      <c r="A1018" s="14"/>
      <c r="B1018" s="73"/>
      <c r="C1018" s="74"/>
      <c r="D1018" s="1554"/>
      <c r="E1018" s="1555"/>
      <c r="F1018" s="1555"/>
      <c r="G1018" s="1555"/>
      <c r="H1018" s="1555"/>
      <c r="I1018" s="1555"/>
      <c r="J1018" s="1555"/>
      <c r="K1018" s="1555"/>
      <c r="L1018" s="1555"/>
      <c r="M1018" s="1555"/>
      <c r="N1018" s="1555"/>
      <c r="O1018" s="1555"/>
      <c r="P1018" s="1555"/>
      <c r="Q1018" s="1555"/>
      <c r="R1018" s="1555"/>
      <c r="S1018" s="1555"/>
      <c r="T1018" s="1555"/>
      <c r="U1018" s="1555"/>
      <c r="V1018" s="1555"/>
      <c r="W1018" s="1555"/>
      <c r="X1018" s="1555"/>
      <c r="Y1018" s="1555"/>
      <c r="Z1018" s="1555"/>
      <c r="AA1018" s="1555"/>
      <c r="AB1018" s="1555"/>
      <c r="AC1018" s="1555"/>
      <c r="AD1018" s="1555"/>
      <c r="AE1018" s="1556"/>
      <c r="AF1018" s="1377"/>
      <c r="AG1018" s="1378"/>
      <c r="AH1018" s="1378"/>
      <c r="AI1018" s="1379"/>
      <c r="AJ1018" s="1399"/>
      <c r="AK1018" s="1400"/>
      <c r="AL1018" s="1400"/>
      <c r="AM1018" s="1400"/>
      <c r="AN1018" s="1400"/>
      <c r="AO1018" s="1400"/>
      <c r="AP1018" s="1400"/>
      <c r="AQ1018" s="1401"/>
      <c r="AR1018" s="68"/>
      <c r="AS1018" s="68"/>
      <c r="AT1018" s="68"/>
      <c r="AU1018" s="68"/>
      <c r="AV1018" s="68"/>
      <c r="AW1018" s="68"/>
      <c r="AX1018" s="3">
        <v>6</v>
      </c>
      <c r="AY1018" s="200">
        <f t="shared" si="53"/>
        <v>0</v>
      </c>
      <c r="AZ1018" s="1255">
        <v>0.04</v>
      </c>
    </row>
    <row r="1019" spans="1:52" ht="12.95" customHeight="1">
      <c r="A1019" s="14"/>
      <c r="B1019" s="81"/>
      <c r="C1019" s="82"/>
      <c r="D1019" s="1557"/>
      <c r="E1019" s="1558"/>
      <c r="F1019" s="1558"/>
      <c r="G1019" s="1558"/>
      <c r="H1019" s="1558"/>
      <c r="I1019" s="1558"/>
      <c r="J1019" s="1558"/>
      <c r="K1019" s="1558"/>
      <c r="L1019" s="1558"/>
      <c r="M1019" s="1558"/>
      <c r="N1019" s="1558"/>
      <c r="O1019" s="1558"/>
      <c r="P1019" s="1558"/>
      <c r="Q1019" s="1558"/>
      <c r="R1019" s="1558"/>
      <c r="S1019" s="1558"/>
      <c r="T1019" s="1558"/>
      <c r="U1019" s="1558"/>
      <c r="V1019" s="1558"/>
      <c r="W1019" s="1558"/>
      <c r="X1019" s="1558"/>
      <c r="Y1019" s="1558"/>
      <c r="Z1019" s="1558"/>
      <c r="AA1019" s="1558"/>
      <c r="AB1019" s="1558"/>
      <c r="AC1019" s="1558"/>
      <c r="AD1019" s="1558"/>
      <c r="AE1019" s="1559"/>
      <c r="AF1019" s="1380"/>
      <c r="AG1019" s="1381"/>
      <c r="AH1019" s="1381"/>
      <c r="AI1019" s="1382"/>
      <c r="AJ1019" s="1402"/>
      <c r="AK1019" s="1403"/>
      <c r="AL1019" s="1403"/>
      <c r="AM1019" s="1403"/>
      <c r="AN1019" s="1403"/>
      <c r="AO1019" s="1403"/>
      <c r="AP1019" s="1403"/>
      <c r="AQ1019" s="1404"/>
      <c r="AR1019" s="68"/>
      <c r="AS1019" s="68"/>
      <c r="AT1019" s="68"/>
      <c r="AU1019" s="68"/>
      <c r="AV1019" s="68"/>
      <c r="AW1019" s="68"/>
      <c r="AX1019" s="3">
        <v>7</v>
      </c>
      <c r="AY1019" s="200">
        <f t="shared" si="53"/>
        <v>0</v>
      </c>
      <c r="AZ1019" s="1255">
        <v>0.01</v>
      </c>
    </row>
    <row r="1020" spans="1:52" ht="12.95" customHeight="1">
      <c r="A1020" s="14"/>
      <c r="B1020" s="79"/>
      <c r="C1020" s="80" t="s">
        <v>223</v>
      </c>
      <c r="D1020" s="1511" t="s">
        <v>1293</v>
      </c>
      <c r="E1020" s="1512"/>
      <c r="F1020" s="1512"/>
      <c r="G1020" s="1512"/>
      <c r="H1020" s="1512"/>
      <c r="I1020" s="1512"/>
      <c r="J1020" s="1512"/>
      <c r="K1020" s="1512"/>
      <c r="L1020" s="1512"/>
      <c r="M1020" s="1512"/>
      <c r="N1020" s="1512"/>
      <c r="O1020" s="1512"/>
      <c r="P1020" s="1512"/>
      <c r="Q1020" s="1512"/>
      <c r="R1020" s="1512"/>
      <c r="S1020" s="1512"/>
      <c r="T1020" s="1512"/>
      <c r="U1020" s="1512"/>
      <c r="V1020" s="1512"/>
      <c r="W1020" s="1512"/>
      <c r="X1020" s="1512"/>
      <c r="Y1020" s="1512"/>
      <c r="Z1020" s="1512"/>
      <c r="AA1020" s="1512"/>
      <c r="AB1020" s="1512"/>
      <c r="AC1020" s="1512"/>
      <c r="AD1020" s="1512"/>
      <c r="AE1020" s="1513"/>
      <c r="AF1020" s="79"/>
      <c r="AG1020" s="1548" t="s">
        <v>670</v>
      </c>
      <c r="AH1020" s="1549"/>
      <c r="AI1020" s="87"/>
      <c r="AJ1020" s="1396">
        <f>ROUND(IF(AND(AG1020="Yes",J1024&lt;&gt;"N/A",AF1023&lt;&gt;""),MIN(AF1023,(0.15*AJ992)),0),0)</f>
        <v>0</v>
      </c>
      <c r="AK1020" s="1397"/>
      <c r="AL1020" s="1397"/>
      <c r="AM1020" s="1397"/>
      <c r="AN1020" s="1397"/>
      <c r="AO1020" s="1397"/>
      <c r="AP1020" s="1397"/>
      <c r="AQ1020" s="1398"/>
      <c r="AR1020" s="68"/>
      <c r="AS1020" s="68"/>
      <c r="AT1020" s="68"/>
      <c r="AU1020" s="68"/>
      <c r="AV1020" s="68"/>
      <c r="AW1020" s="68"/>
      <c r="AX1020" s="3">
        <v>8</v>
      </c>
      <c r="AY1020" s="200">
        <f t="shared" si="53"/>
        <v>0</v>
      </c>
      <c r="AZ1020" s="1255">
        <v>0.01</v>
      </c>
    </row>
    <row r="1021" spans="1:52" ht="12.95" customHeight="1">
      <c r="A1021" s="14"/>
      <c r="B1021" s="81"/>
      <c r="C1021" s="84"/>
      <c r="D1021" s="1514"/>
      <c r="E1021" s="1515"/>
      <c r="F1021" s="1515"/>
      <c r="G1021" s="1515"/>
      <c r="H1021" s="1515"/>
      <c r="I1021" s="1515"/>
      <c r="J1021" s="1515"/>
      <c r="K1021" s="1515"/>
      <c r="L1021" s="1515"/>
      <c r="M1021" s="1515"/>
      <c r="N1021" s="1515"/>
      <c r="O1021" s="1515"/>
      <c r="P1021" s="1515"/>
      <c r="Q1021" s="1515"/>
      <c r="R1021" s="1515"/>
      <c r="S1021" s="1515"/>
      <c r="T1021" s="1515"/>
      <c r="U1021" s="1515"/>
      <c r="V1021" s="1515"/>
      <c r="W1021" s="1515"/>
      <c r="X1021" s="1515"/>
      <c r="Y1021" s="1515"/>
      <c r="Z1021" s="1515"/>
      <c r="AA1021" s="1515"/>
      <c r="AB1021" s="1515"/>
      <c r="AC1021" s="1515"/>
      <c r="AD1021" s="1515"/>
      <c r="AE1021" s="1516"/>
      <c r="AF1021" s="1560" t="str">
        <f>IF(AG1020="yes","Please Select Type and Enter Amount:","")</f>
        <v/>
      </c>
      <c r="AG1021" s="1561"/>
      <c r="AH1021" s="1561"/>
      <c r="AI1021" s="1562"/>
      <c r="AJ1021" s="1399"/>
      <c r="AK1021" s="1400"/>
      <c r="AL1021" s="1400"/>
      <c r="AM1021" s="1400"/>
      <c r="AN1021" s="1400"/>
      <c r="AO1021" s="1400"/>
      <c r="AP1021" s="1400"/>
      <c r="AQ1021" s="1401"/>
      <c r="AR1021" s="68"/>
      <c r="AS1021" s="68"/>
      <c r="AT1021" s="68"/>
      <c r="AU1021" s="68"/>
      <c r="AV1021" s="68"/>
      <c r="AW1021" s="68"/>
      <c r="AX1021" s="3">
        <v>9</v>
      </c>
      <c r="AY1021" s="200">
        <f t="shared" si="53"/>
        <v>0</v>
      </c>
      <c r="AZ1021" s="1255">
        <v>0.01</v>
      </c>
    </row>
    <row r="1022" spans="1:52" ht="12.95" customHeight="1">
      <c r="A1022" s="14"/>
      <c r="B1022" s="81"/>
      <c r="C1022" s="84"/>
      <c r="D1022" s="1554" t="s">
        <v>1294</v>
      </c>
      <c r="E1022" s="1555"/>
      <c r="F1022" s="1555"/>
      <c r="G1022" s="1555"/>
      <c r="H1022" s="1555"/>
      <c r="I1022" s="1555"/>
      <c r="J1022" s="1555"/>
      <c r="K1022" s="1555"/>
      <c r="L1022" s="1555"/>
      <c r="M1022" s="1555"/>
      <c r="N1022" s="1555"/>
      <c r="O1022" s="1555"/>
      <c r="P1022" s="1555"/>
      <c r="Q1022" s="1555"/>
      <c r="R1022" s="1555"/>
      <c r="S1022" s="1555"/>
      <c r="T1022" s="1555"/>
      <c r="U1022" s="1555"/>
      <c r="V1022" s="1555"/>
      <c r="W1022" s="1555"/>
      <c r="X1022" s="1555"/>
      <c r="Y1022" s="1555"/>
      <c r="Z1022" s="1555"/>
      <c r="AA1022" s="1555"/>
      <c r="AB1022" s="1555"/>
      <c r="AC1022" s="1555"/>
      <c r="AD1022" s="1555"/>
      <c r="AE1022" s="1556"/>
      <c r="AF1022" s="1560"/>
      <c r="AG1022" s="1561"/>
      <c r="AH1022" s="1561"/>
      <c r="AI1022" s="1562"/>
      <c r="AJ1022" s="1399"/>
      <c r="AK1022" s="1400"/>
      <c r="AL1022" s="1400"/>
      <c r="AM1022" s="1400"/>
      <c r="AN1022" s="1400"/>
      <c r="AO1022" s="1400"/>
      <c r="AP1022" s="1400"/>
      <c r="AQ1022" s="1401"/>
      <c r="AR1022" s="68"/>
      <c r="AS1022" s="68"/>
      <c r="AT1022" s="68"/>
      <c r="AU1022" s="68"/>
      <c r="AV1022" s="68"/>
      <c r="AW1022" s="68"/>
      <c r="AX1022" s="3">
        <v>10</v>
      </c>
      <c r="AY1022" s="200">
        <f t="shared" si="53"/>
        <v>0</v>
      </c>
      <c r="AZ1022" s="1255">
        <v>0.02</v>
      </c>
    </row>
    <row r="1023" spans="1:52" ht="12.95" customHeight="1">
      <c r="A1023" s="14"/>
      <c r="B1023" s="81"/>
      <c r="C1023" s="84"/>
      <c r="D1023" s="1554"/>
      <c r="E1023" s="1555"/>
      <c r="F1023" s="1555"/>
      <c r="G1023" s="1555"/>
      <c r="H1023" s="1555"/>
      <c r="I1023" s="1555"/>
      <c r="J1023" s="1555"/>
      <c r="K1023" s="1555"/>
      <c r="L1023" s="1555"/>
      <c r="M1023" s="1555"/>
      <c r="N1023" s="1555"/>
      <c r="O1023" s="1555"/>
      <c r="P1023" s="1555"/>
      <c r="Q1023" s="1555"/>
      <c r="R1023" s="1555"/>
      <c r="S1023" s="1555"/>
      <c r="T1023" s="1555"/>
      <c r="U1023" s="1555"/>
      <c r="V1023" s="1555"/>
      <c r="W1023" s="1555"/>
      <c r="X1023" s="1555"/>
      <c r="Y1023" s="1555"/>
      <c r="Z1023" s="1555"/>
      <c r="AA1023" s="1555"/>
      <c r="AB1023" s="1555"/>
      <c r="AC1023" s="1555"/>
      <c r="AD1023" s="1555"/>
      <c r="AE1023" s="1556"/>
      <c r="AF1023" s="1550"/>
      <c r="AG1023" s="1550"/>
      <c r="AH1023" s="1550"/>
      <c r="AI1023" s="1550"/>
      <c r="AJ1023" s="1399"/>
      <c r="AK1023" s="1400"/>
      <c r="AL1023" s="1400"/>
      <c r="AM1023" s="1400"/>
      <c r="AN1023" s="1400"/>
      <c r="AO1023" s="1400"/>
      <c r="AP1023" s="1400"/>
      <c r="AQ1023" s="1401"/>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537" t="s">
        <v>592</v>
      </c>
      <c r="K1024" s="1538"/>
      <c r="L1024" s="1538"/>
      <c r="M1024" s="1538"/>
      <c r="N1024" s="1538"/>
      <c r="O1024" s="1538"/>
      <c r="P1024" s="1538"/>
      <c r="Q1024" s="1538"/>
      <c r="R1024" s="1538"/>
      <c r="S1024" s="1538"/>
      <c r="T1024" s="1538"/>
      <c r="U1024" s="1538"/>
      <c r="V1024" s="1538"/>
      <c r="W1024" s="1538"/>
      <c r="X1024" s="1538"/>
      <c r="Y1024" s="1538"/>
      <c r="Z1024" s="1538"/>
      <c r="AA1024" s="1538"/>
      <c r="AB1024" s="1538"/>
      <c r="AC1024" s="1538"/>
      <c r="AD1024" s="1538"/>
      <c r="AE1024" s="1539"/>
      <c r="AF1024" s="1550"/>
      <c r="AG1024" s="1550"/>
      <c r="AH1024" s="1550"/>
      <c r="AI1024" s="1550"/>
      <c r="AJ1024" s="1402"/>
      <c r="AK1024" s="1403"/>
      <c r="AL1024" s="1403"/>
      <c r="AM1024" s="1403"/>
      <c r="AN1024" s="1403"/>
      <c r="AO1024" s="1403"/>
      <c r="AP1024" s="1403"/>
      <c r="AQ1024" s="1404"/>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490" t="s">
        <v>1295</v>
      </c>
      <c r="E1025" s="1491"/>
      <c r="F1025" s="1491"/>
      <c r="G1025" s="1491"/>
      <c r="H1025" s="1491"/>
      <c r="I1025" s="1491"/>
      <c r="J1025" s="1491"/>
      <c r="K1025" s="1491"/>
      <c r="L1025" s="1491"/>
      <c r="M1025" s="1491"/>
      <c r="N1025" s="1491"/>
      <c r="O1025" s="1491"/>
      <c r="P1025" s="1491"/>
      <c r="Q1025" s="1491"/>
      <c r="R1025" s="1491"/>
      <c r="S1025" s="1491"/>
      <c r="T1025" s="1491"/>
      <c r="U1025" s="1491"/>
      <c r="V1025" s="1491"/>
      <c r="W1025" s="1491"/>
      <c r="X1025" s="1491"/>
      <c r="Y1025" s="1491"/>
      <c r="Z1025" s="1491"/>
      <c r="AA1025" s="1491"/>
      <c r="AB1025" s="1491"/>
      <c r="AC1025" s="1491"/>
      <c r="AD1025" s="1491"/>
      <c r="AE1025" s="1492"/>
      <c r="AF1025" s="79"/>
      <c r="AG1025" s="1548" t="s">
        <v>670</v>
      </c>
      <c r="AH1025" s="1549"/>
      <c r="AI1025" s="87"/>
      <c r="AJ1025" s="1396">
        <f>ROUND(IF(AG1025="Yes",AF1027,0),0)</f>
        <v>0</v>
      </c>
      <c r="AK1025" s="1397"/>
      <c r="AL1025" s="1397"/>
      <c r="AM1025" s="1397"/>
      <c r="AN1025" s="1397"/>
      <c r="AO1025" s="1397"/>
      <c r="AP1025" s="1397"/>
      <c r="AQ1025" s="1398"/>
      <c r="AR1025" s="68"/>
      <c r="AS1025" s="68"/>
      <c r="AT1025" s="68"/>
      <c r="AU1025" s="68"/>
      <c r="AV1025" s="68"/>
      <c r="AW1025" s="68"/>
      <c r="AX1025" s="68"/>
      <c r="AY1025" s="68"/>
    </row>
    <row r="1026" spans="1:57" ht="12.95" customHeight="1">
      <c r="A1026" s="14"/>
      <c r="B1026" s="73"/>
      <c r="C1026" s="74"/>
      <c r="D1026" s="1554" t="s">
        <v>1691</v>
      </c>
      <c r="E1026" s="1555"/>
      <c r="F1026" s="1555"/>
      <c r="G1026" s="1555"/>
      <c r="H1026" s="1555"/>
      <c r="I1026" s="1555"/>
      <c r="J1026" s="1555"/>
      <c r="K1026" s="1555"/>
      <c r="L1026" s="1555"/>
      <c r="M1026" s="1555"/>
      <c r="N1026" s="1555"/>
      <c r="O1026" s="1555"/>
      <c r="P1026" s="1555"/>
      <c r="Q1026" s="1555"/>
      <c r="R1026" s="1555"/>
      <c r="S1026" s="1555"/>
      <c r="T1026" s="1555"/>
      <c r="U1026" s="1555"/>
      <c r="V1026" s="1555"/>
      <c r="W1026" s="1555"/>
      <c r="X1026" s="1555"/>
      <c r="Y1026" s="1555"/>
      <c r="Z1026" s="1555"/>
      <c r="AA1026" s="1555"/>
      <c r="AB1026" s="1555"/>
      <c r="AC1026" s="1555"/>
      <c r="AD1026" s="1555"/>
      <c r="AE1026" s="1556"/>
      <c r="AF1026" s="1517" t="str">
        <f>IF(AG1025="yes","Enter Amount:","")</f>
        <v/>
      </c>
      <c r="AG1026" s="1518"/>
      <c r="AH1026" s="1518"/>
      <c r="AI1026" s="1519"/>
      <c r="AJ1026" s="1399"/>
      <c r="AK1026" s="1400"/>
      <c r="AL1026" s="1400"/>
      <c r="AM1026" s="1400"/>
      <c r="AN1026" s="1400"/>
      <c r="AO1026" s="1400"/>
      <c r="AP1026" s="1400"/>
      <c r="AQ1026" s="1401"/>
      <c r="AR1026" s="68"/>
      <c r="AS1026" s="68"/>
      <c r="AT1026" s="68"/>
      <c r="AU1026" s="68"/>
      <c r="AV1026" s="68"/>
      <c r="AW1026" s="68"/>
      <c r="AX1026" s="68"/>
      <c r="AY1026" s="68"/>
    </row>
    <row r="1027" spans="1:57" ht="12.95" customHeight="1">
      <c r="A1027" s="14"/>
      <c r="B1027" s="73"/>
      <c r="C1027" s="74"/>
      <c r="D1027" s="1554"/>
      <c r="E1027" s="1555"/>
      <c r="F1027" s="1555"/>
      <c r="G1027" s="1555"/>
      <c r="H1027" s="1555"/>
      <c r="I1027" s="1555"/>
      <c r="J1027" s="1555"/>
      <c r="K1027" s="1555"/>
      <c r="L1027" s="1555"/>
      <c r="M1027" s="1555"/>
      <c r="N1027" s="1555"/>
      <c r="O1027" s="1555"/>
      <c r="P1027" s="1555"/>
      <c r="Q1027" s="1555"/>
      <c r="R1027" s="1555"/>
      <c r="S1027" s="1555"/>
      <c r="T1027" s="1555"/>
      <c r="U1027" s="1555"/>
      <c r="V1027" s="1555"/>
      <c r="W1027" s="1555"/>
      <c r="X1027" s="1555"/>
      <c r="Y1027" s="1555"/>
      <c r="Z1027" s="1555"/>
      <c r="AA1027" s="1555"/>
      <c r="AB1027" s="1555"/>
      <c r="AC1027" s="1555"/>
      <c r="AD1027" s="1555"/>
      <c r="AE1027" s="1556"/>
      <c r="AF1027" s="1550"/>
      <c r="AG1027" s="1550"/>
      <c r="AH1027" s="1550"/>
      <c r="AI1027" s="1550"/>
      <c r="AJ1027" s="1399"/>
      <c r="AK1027" s="1400"/>
      <c r="AL1027" s="1400"/>
      <c r="AM1027" s="1400"/>
      <c r="AN1027" s="1400"/>
      <c r="AO1027" s="1400"/>
      <c r="AP1027" s="1400"/>
      <c r="AQ1027" s="1401"/>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57"/>
      <c r="E1028" s="1558"/>
      <c r="F1028" s="1558"/>
      <c r="G1028" s="1558"/>
      <c r="H1028" s="1558"/>
      <c r="I1028" s="1558"/>
      <c r="J1028" s="1558"/>
      <c r="K1028" s="1558"/>
      <c r="L1028" s="1558"/>
      <c r="M1028" s="1558"/>
      <c r="N1028" s="1558"/>
      <c r="O1028" s="1558"/>
      <c r="P1028" s="1558"/>
      <c r="Q1028" s="1558"/>
      <c r="R1028" s="1558"/>
      <c r="S1028" s="1558"/>
      <c r="T1028" s="1558"/>
      <c r="U1028" s="1558"/>
      <c r="V1028" s="1558"/>
      <c r="W1028" s="1558"/>
      <c r="X1028" s="1558"/>
      <c r="Y1028" s="1558"/>
      <c r="Z1028" s="1558"/>
      <c r="AA1028" s="1558"/>
      <c r="AB1028" s="1558"/>
      <c r="AC1028" s="1558"/>
      <c r="AD1028" s="1558"/>
      <c r="AE1028" s="1559"/>
      <c r="AF1028" s="1550"/>
      <c r="AG1028" s="1550"/>
      <c r="AH1028" s="1550"/>
      <c r="AI1028" s="1550"/>
      <c r="AJ1028" s="1402"/>
      <c r="AK1028" s="1403"/>
      <c r="AL1028" s="1403"/>
      <c r="AM1028" s="1403"/>
      <c r="AN1028" s="1403"/>
      <c r="AO1028" s="1403"/>
      <c r="AP1028" s="1403"/>
      <c r="AQ1028" s="1404"/>
      <c r="AR1028" s="68"/>
      <c r="AS1028" s="68"/>
      <c r="AT1028" s="68"/>
      <c r="AU1028" s="68"/>
      <c r="AV1028" s="68"/>
      <c r="AW1028" s="68"/>
      <c r="AX1028" s="68"/>
      <c r="AY1028" s="68"/>
    </row>
    <row r="1029" spans="1:57" ht="12.95" customHeight="1">
      <c r="A1029" s="14"/>
      <c r="B1029" s="79"/>
      <c r="C1029" s="80" t="s">
        <v>234</v>
      </c>
      <c r="D1029" s="1551" t="s">
        <v>1296</v>
      </c>
      <c r="E1029" s="1552"/>
      <c r="F1029" s="1552"/>
      <c r="G1029" s="1552"/>
      <c r="H1029" s="1552"/>
      <c r="I1029" s="1552"/>
      <c r="J1029" s="1552"/>
      <c r="K1029" s="1552"/>
      <c r="L1029" s="1552"/>
      <c r="M1029" s="1552"/>
      <c r="N1029" s="1552"/>
      <c r="O1029" s="1552"/>
      <c r="P1029" s="1552"/>
      <c r="Q1029" s="1552"/>
      <c r="R1029" s="1552"/>
      <c r="S1029" s="1552"/>
      <c r="T1029" s="1552"/>
      <c r="U1029" s="1552"/>
      <c r="V1029" s="1552"/>
      <c r="W1029" s="1552"/>
      <c r="X1029" s="1552"/>
      <c r="Y1029" s="1552"/>
      <c r="Z1029" s="1552"/>
      <c r="AA1029" s="1552"/>
      <c r="AB1029" s="1552"/>
      <c r="AC1029" s="1552"/>
      <c r="AD1029" s="1552"/>
      <c r="AE1029" s="1553"/>
      <c r="AF1029" s="79"/>
      <c r="AG1029" s="1548" t="s">
        <v>670</v>
      </c>
      <c r="AH1029" s="1549"/>
      <c r="AI1029" s="87"/>
      <c r="AJ1029" s="1396">
        <f>ROUND(IF(AG1029="yes",(AJ992*0.1),0),0)</f>
        <v>0</v>
      </c>
      <c r="AK1029" s="1397"/>
      <c r="AL1029" s="1397"/>
      <c r="AM1029" s="1397"/>
      <c r="AN1029" s="1397"/>
      <c r="AO1029" s="1397"/>
      <c r="AP1029" s="1397"/>
      <c r="AQ1029" s="1398"/>
      <c r="AR1029" s="68"/>
      <c r="AS1029" s="68"/>
      <c r="AT1029" s="68"/>
      <c r="AU1029" s="68"/>
      <c r="AV1029" s="68"/>
      <c r="AW1029" s="68"/>
      <c r="AX1029" s="68"/>
      <c r="AY1029" s="68"/>
    </row>
    <row r="1030" spans="1:57" ht="12.95" customHeight="1">
      <c r="A1030" s="14"/>
      <c r="B1030" s="73"/>
      <c r="C1030" s="74"/>
      <c r="D1030" s="1554" t="s">
        <v>1297</v>
      </c>
      <c r="E1030" s="1555"/>
      <c r="F1030" s="1555"/>
      <c r="G1030" s="1555"/>
      <c r="H1030" s="1555"/>
      <c r="I1030" s="1555"/>
      <c r="J1030" s="1555"/>
      <c r="K1030" s="1555"/>
      <c r="L1030" s="1555"/>
      <c r="M1030" s="1555"/>
      <c r="N1030" s="1555"/>
      <c r="O1030" s="1555"/>
      <c r="P1030" s="1555"/>
      <c r="Q1030" s="1555"/>
      <c r="R1030" s="1555"/>
      <c r="S1030" s="1555"/>
      <c r="T1030" s="1555"/>
      <c r="U1030" s="1555"/>
      <c r="V1030" s="1555"/>
      <c r="W1030" s="1555"/>
      <c r="X1030" s="1555"/>
      <c r="Y1030" s="1555"/>
      <c r="Z1030" s="1555"/>
      <c r="AA1030" s="1555"/>
      <c r="AB1030" s="1555"/>
      <c r="AC1030" s="1555"/>
      <c r="AD1030" s="1555"/>
      <c r="AE1030" s="1556"/>
      <c r="AF1030" s="73"/>
      <c r="AG1030" s="14"/>
      <c r="AH1030" s="14"/>
      <c r="AI1030" s="83"/>
      <c r="AJ1030" s="1399"/>
      <c r="AK1030" s="1400"/>
      <c r="AL1030" s="1400"/>
      <c r="AM1030" s="1400"/>
      <c r="AN1030" s="1400"/>
      <c r="AO1030" s="1400"/>
      <c r="AP1030" s="1400"/>
      <c r="AQ1030" s="1401"/>
      <c r="AR1030" s="68"/>
      <c r="AS1030" s="68"/>
      <c r="AT1030" s="68"/>
      <c r="AU1030" s="68"/>
      <c r="AV1030" s="68"/>
      <c r="AW1030" s="68"/>
      <c r="AX1030" s="68"/>
      <c r="AY1030" s="68"/>
    </row>
    <row r="1031" spans="1:57" ht="12.95" customHeight="1">
      <c r="A1031" s="14"/>
      <c r="B1031" s="77"/>
      <c r="C1031" s="74"/>
      <c r="D1031" s="1557"/>
      <c r="E1031" s="1558"/>
      <c r="F1031" s="1558"/>
      <c r="G1031" s="1558"/>
      <c r="H1031" s="1558"/>
      <c r="I1031" s="1558"/>
      <c r="J1031" s="1558"/>
      <c r="K1031" s="1558"/>
      <c r="L1031" s="1558"/>
      <c r="M1031" s="1558"/>
      <c r="N1031" s="1558"/>
      <c r="O1031" s="1558"/>
      <c r="P1031" s="1558"/>
      <c r="Q1031" s="1558"/>
      <c r="R1031" s="1558"/>
      <c r="S1031" s="1558"/>
      <c r="T1031" s="1558"/>
      <c r="U1031" s="1558"/>
      <c r="V1031" s="1558"/>
      <c r="W1031" s="1558"/>
      <c r="X1031" s="1558"/>
      <c r="Y1031" s="1558"/>
      <c r="Z1031" s="1558"/>
      <c r="AA1031" s="1558"/>
      <c r="AB1031" s="1558"/>
      <c r="AC1031" s="1558"/>
      <c r="AD1031" s="1558"/>
      <c r="AE1031" s="1559"/>
      <c r="AF1031" s="73"/>
      <c r="AG1031" s="14"/>
      <c r="AH1031" s="14"/>
      <c r="AI1031" s="83"/>
      <c r="AJ1031" s="1402"/>
      <c r="AK1031" s="1403"/>
      <c r="AL1031" s="1403"/>
      <c r="AM1031" s="1403"/>
      <c r="AN1031" s="1403"/>
      <c r="AO1031" s="1403"/>
      <c r="AP1031" s="1403"/>
      <c r="AQ1031" s="1404"/>
      <c r="AR1031" s="68"/>
      <c r="AS1031" s="68"/>
      <c r="AT1031" s="68"/>
      <c r="AU1031" s="68"/>
      <c r="AV1031" s="68"/>
      <c r="AW1031" s="68"/>
      <c r="AX1031" s="68"/>
      <c r="AY1031" s="68"/>
    </row>
    <row r="1032" spans="1:57" ht="12.95" customHeight="1">
      <c r="A1032" s="14"/>
      <c r="B1032" s="73"/>
      <c r="C1032" s="339" t="s">
        <v>688</v>
      </c>
      <c r="D1032" s="1490" t="s">
        <v>1687</v>
      </c>
      <c r="E1032" s="1491"/>
      <c r="F1032" s="1491"/>
      <c r="G1032" s="1491"/>
      <c r="H1032" s="1491"/>
      <c r="I1032" s="1491"/>
      <c r="J1032" s="1491"/>
      <c r="K1032" s="1491"/>
      <c r="L1032" s="1491"/>
      <c r="M1032" s="1491"/>
      <c r="N1032" s="1491"/>
      <c r="O1032" s="1491"/>
      <c r="P1032" s="1491"/>
      <c r="Q1032" s="1491"/>
      <c r="R1032" s="1491"/>
      <c r="S1032" s="1491"/>
      <c r="T1032" s="1491"/>
      <c r="U1032" s="1491"/>
      <c r="V1032" s="1491"/>
      <c r="W1032" s="1491"/>
      <c r="X1032" s="1491"/>
      <c r="Y1032" s="1491"/>
      <c r="Z1032" s="1491"/>
      <c r="AA1032" s="1491"/>
      <c r="AB1032" s="1491"/>
      <c r="AC1032" s="1491"/>
      <c r="AD1032" s="1491"/>
      <c r="AE1032" s="1492"/>
      <c r="AF1032" s="79"/>
      <c r="AG1032" s="1548" t="s">
        <v>670</v>
      </c>
      <c r="AH1032" s="1549"/>
      <c r="AI1032" s="87"/>
      <c r="AJ1032" s="1396">
        <f>ROUND(IF(AG1032="yes",(AJ992*0.15),0),0)</f>
        <v>0</v>
      </c>
      <c r="AK1032" s="1397"/>
      <c r="AL1032" s="1397"/>
      <c r="AM1032" s="1397"/>
      <c r="AN1032" s="1397"/>
      <c r="AO1032" s="1397"/>
      <c r="AP1032" s="1397"/>
      <c r="AQ1032" s="1398"/>
      <c r="AR1032" s="68"/>
      <c r="AS1032" s="68"/>
      <c r="AT1032" s="68"/>
      <c r="AU1032" s="68"/>
      <c r="AV1032" s="68"/>
      <c r="AW1032" s="68"/>
      <c r="AX1032" s="68"/>
      <c r="AY1032" s="68"/>
    </row>
    <row r="1033" spans="1:57" ht="12.95" customHeight="1">
      <c r="A1033" s="14"/>
      <c r="B1033" s="73"/>
      <c r="C1033" s="74"/>
      <c r="D1033" s="1506" t="s">
        <v>1688</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07"/>
      <c r="AF1033" s="915"/>
      <c r="AG1033" s="916"/>
      <c r="AH1033" s="916"/>
      <c r="AI1033" s="917"/>
      <c r="AJ1033" s="1399"/>
      <c r="AK1033" s="1400"/>
      <c r="AL1033" s="1400"/>
      <c r="AM1033" s="1400"/>
      <c r="AN1033" s="1400"/>
      <c r="AO1033" s="1400"/>
      <c r="AP1033" s="1400"/>
      <c r="AQ1033" s="1401"/>
      <c r="AR1033" s="68"/>
      <c r="AS1033" s="68"/>
      <c r="AT1033" s="68"/>
      <c r="AU1033" s="68"/>
      <c r="AV1033" s="68"/>
      <c r="AW1033" s="68"/>
      <c r="AX1033" s="68"/>
      <c r="AY1033" s="68"/>
    </row>
    <row r="1034" spans="1:57" ht="12.95" customHeight="1">
      <c r="A1034" s="14"/>
      <c r="B1034" s="73"/>
      <c r="C1034" s="74"/>
      <c r="D1034" s="1506"/>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07"/>
      <c r="AF1034" s="915"/>
      <c r="AG1034" s="916"/>
      <c r="AH1034" s="916"/>
      <c r="AI1034" s="917"/>
      <c r="AJ1034" s="1399"/>
      <c r="AK1034" s="1400"/>
      <c r="AL1034" s="1400"/>
      <c r="AM1034" s="1400"/>
      <c r="AN1034" s="1400"/>
      <c r="AO1034" s="1400"/>
      <c r="AP1034" s="1400"/>
      <c r="AQ1034" s="1401"/>
      <c r="AR1034" s="68"/>
      <c r="AS1034" s="68"/>
      <c r="AT1034" s="68"/>
      <c r="AU1034" s="68"/>
      <c r="AV1034" s="68"/>
      <c r="AW1034" s="68"/>
      <c r="AX1034" s="68"/>
      <c r="AY1034" s="68"/>
    </row>
    <row r="1035" spans="1:57" ht="12.95" customHeight="1">
      <c r="A1035" s="14"/>
      <c r="B1035" s="73"/>
      <c r="C1035" s="74"/>
      <c r="D1035" s="1508"/>
      <c r="E1035" s="1509"/>
      <c r="F1035" s="1509"/>
      <c r="G1035" s="1509"/>
      <c r="H1035" s="1509"/>
      <c r="I1035" s="1509"/>
      <c r="J1035" s="1509"/>
      <c r="K1035" s="1509"/>
      <c r="L1035" s="1509"/>
      <c r="M1035" s="1509"/>
      <c r="N1035" s="1509"/>
      <c r="O1035" s="1509"/>
      <c r="P1035" s="1509"/>
      <c r="Q1035" s="1509"/>
      <c r="R1035" s="1509"/>
      <c r="S1035" s="1509"/>
      <c r="T1035" s="1509"/>
      <c r="U1035" s="1509"/>
      <c r="V1035" s="1509"/>
      <c r="W1035" s="1509"/>
      <c r="X1035" s="1509"/>
      <c r="Y1035" s="1509"/>
      <c r="Z1035" s="1509"/>
      <c r="AA1035" s="1509"/>
      <c r="AB1035" s="1509"/>
      <c r="AC1035" s="1509"/>
      <c r="AD1035" s="1509"/>
      <c r="AE1035" s="1510"/>
      <c r="AF1035" s="918"/>
      <c r="AG1035" s="919"/>
      <c r="AH1035" s="919"/>
      <c r="AI1035" s="920"/>
      <c r="AJ1035" s="1402"/>
      <c r="AK1035" s="1403"/>
      <c r="AL1035" s="1403"/>
      <c r="AM1035" s="1403"/>
      <c r="AN1035" s="1403"/>
      <c r="AO1035" s="1403"/>
      <c r="AP1035" s="1403"/>
      <c r="AQ1035" s="1404"/>
      <c r="AR1035" s="68"/>
      <c r="AS1035" s="68"/>
      <c r="AT1035" s="68"/>
      <c r="AU1035" s="68"/>
      <c r="AV1035" s="68"/>
      <c r="AW1035" s="68"/>
      <c r="AX1035" s="68"/>
      <c r="AY1035" s="68"/>
    </row>
    <row r="1036" spans="1:57" ht="12.95" customHeight="1">
      <c r="A1036" s="14"/>
      <c r="B1036" s="73"/>
      <c r="C1036" s="339" t="s">
        <v>688</v>
      </c>
      <c r="D1036" s="1551" t="s">
        <v>1689</v>
      </c>
      <c r="E1036" s="1552"/>
      <c r="F1036" s="1552"/>
      <c r="G1036" s="1552"/>
      <c r="H1036" s="1552"/>
      <c r="I1036" s="1552"/>
      <c r="J1036" s="1552"/>
      <c r="K1036" s="1552"/>
      <c r="L1036" s="1552"/>
      <c r="M1036" s="1552"/>
      <c r="N1036" s="1552"/>
      <c r="O1036" s="1552"/>
      <c r="P1036" s="1552"/>
      <c r="Q1036" s="1552"/>
      <c r="R1036" s="1552"/>
      <c r="S1036" s="1552"/>
      <c r="T1036" s="1552"/>
      <c r="U1036" s="1552"/>
      <c r="V1036" s="1552"/>
      <c r="W1036" s="1552"/>
      <c r="X1036" s="1552"/>
      <c r="Y1036" s="1552"/>
      <c r="Z1036" s="1552"/>
      <c r="AA1036" s="1552"/>
      <c r="AB1036" s="1552"/>
      <c r="AC1036" s="1552"/>
      <c r="AD1036" s="1552"/>
      <c r="AE1036" s="1553"/>
      <c r="AF1036" s="73"/>
      <c r="AG1036" s="1579" t="s">
        <v>670</v>
      </c>
      <c r="AH1036" s="1580"/>
      <c r="AI1036" s="83"/>
      <c r="AJ1036" s="1396">
        <f>ROUND(IF(AND(AG1036="yes",AJ1032=0),(AJ992*0.1),0),0)</f>
        <v>0</v>
      </c>
      <c r="AK1036" s="1397"/>
      <c r="AL1036" s="1397"/>
      <c r="AM1036" s="1397"/>
      <c r="AN1036" s="1397"/>
      <c r="AO1036" s="1397"/>
      <c r="AP1036" s="1397"/>
      <c r="AQ1036" s="1398"/>
      <c r="AR1036" s="68"/>
      <c r="AS1036" s="68"/>
      <c r="AT1036" s="68"/>
      <c r="AU1036" s="68"/>
      <c r="AV1036" s="68"/>
      <c r="AW1036" s="68"/>
      <c r="AX1036" s="68"/>
      <c r="AY1036" s="68"/>
    </row>
    <row r="1037" spans="1:57" ht="12.95" customHeight="1">
      <c r="A1037" s="14"/>
      <c r="B1037" s="73"/>
      <c r="C1037" s="74"/>
      <c r="D1037" s="1506" t="s">
        <v>1690</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07"/>
      <c r="AF1037" s="73"/>
      <c r="AG1037" s="14"/>
      <c r="AH1037" s="14"/>
      <c r="AI1037" s="83"/>
      <c r="AJ1037" s="1399"/>
      <c r="AK1037" s="1400"/>
      <c r="AL1037" s="1400"/>
      <c r="AM1037" s="1400"/>
      <c r="AN1037" s="1400"/>
      <c r="AO1037" s="1400"/>
      <c r="AP1037" s="1400"/>
      <c r="AQ1037" s="1401"/>
      <c r="AR1037" s="68"/>
      <c r="AS1037" s="68"/>
      <c r="AT1037" s="68"/>
      <c r="AU1037" s="68"/>
      <c r="AV1037" s="68"/>
      <c r="AW1037" s="68"/>
      <c r="AX1037" s="68"/>
      <c r="AY1037" s="68"/>
    </row>
    <row r="1038" spans="1:57" ht="12.95" customHeight="1">
      <c r="A1038" s="14"/>
      <c r="B1038" s="73"/>
      <c r="C1038" s="74"/>
      <c r="D1038" s="1506"/>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07"/>
      <c r="AF1038" s="73"/>
      <c r="AG1038" s="14"/>
      <c r="AH1038" s="14"/>
      <c r="AI1038" s="83"/>
      <c r="AJ1038" s="1399"/>
      <c r="AK1038" s="1400"/>
      <c r="AL1038" s="1400"/>
      <c r="AM1038" s="1400"/>
      <c r="AN1038" s="1400"/>
      <c r="AO1038" s="1400"/>
      <c r="AP1038" s="1400"/>
      <c r="AQ1038" s="1401"/>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06"/>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07"/>
      <c r="AF1039" s="73"/>
      <c r="AG1039" s="14"/>
      <c r="AH1039" s="14"/>
      <c r="AI1039" s="83"/>
      <c r="AJ1039" s="1399"/>
      <c r="AK1039" s="1400"/>
      <c r="AL1039" s="1400"/>
      <c r="AM1039" s="1400"/>
      <c r="AN1039" s="1400"/>
      <c r="AO1039" s="1400"/>
      <c r="AP1039" s="1400"/>
      <c r="AQ1039" s="1401"/>
      <c r="AR1039" s="68"/>
      <c r="AS1039" s="68"/>
      <c r="AT1039" s="68"/>
      <c r="AU1039" s="68"/>
      <c r="AV1039" s="68"/>
      <c r="AW1039" s="68"/>
      <c r="AX1039" s="68"/>
      <c r="AY1039" s="68"/>
      <c r="BA1039">
        <f>IFERROR((($CI$753+$CM$753)/$AG$440),0)</f>
        <v>0.20408163265306123</v>
      </c>
      <c r="BB1039" s="3" t="s">
        <v>2493</v>
      </c>
    </row>
    <row r="1040" spans="1:57" ht="12.95" customHeight="1">
      <c r="A1040" s="14"/>
      <c r="B1040" s="73"/>
      <c r="C1040" s="74"/>
      <c r="D1040" s="1508"/>
      <c r="E1040" s="1509"/>
      <c r="F1040" s="1509"/>
      <c r="G1040" s="1509"/>
      <c r="H1040" s="1509"/>
      <c r="I1040" s="1509"/>
      <c r="J1040" s="1509"/>
      <c r="K1040" s="1509"/>
      <c r="L1040" s="1509"/>
      <c r="M1040" s="1509"/>
      <c r="N1040" s="1509"/>
      <c r="O1040" s="1509"/>
      <c r="P1040" s="1509"/>
      <c r="Q1040" s="1509"/>
      <c r="R1040" s="1509"/>
      <c r="S1040" s="1509"/>
      <c r="T1040" s="1509"/>
      <c r="U1040" s="1509"/>
      <c r="V1040" s="1509"/>
      <c r="W1040" s="1509"/>
      <c r="X1040" s="1509"/>
      <c r="Y1040" s="1509"/>
      <c r="Z1040" s="1509"/>
      <c r="AA1040" s="1509"/>
      <c r="AB1040" s="1509"/>
      <c r="AC1040" s="1509"/>
      <c r="AD1040" s="1509"/>
      <c r="AE1040" s="1510"/>
      <c r="AF1040" s="73"/>
      <c r="AG1040" s="14"/>
      <c r="AH1040" s="14"/>
      <c r="AI1040" s="83"/>
      <c r="AJ1040" s="1399"/>
      <c r="AK1040" s="1400"/>
      <c r="AL1040" s="1400"/>
      <c r="AM1040" s="1400"/>
      <c r="AN1040" s="1400"/>
      <c r="AO1040" s="1400"/>
      <c r="AP1040" s="1400"/>
      <c r="AQ1040" s="1401"/>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0" t="s">
        <v>1298</v>
      </c>
      <c r="E1041" s="1491"/>
      <c r="F1041" s="1491"/>
      <c r="G1041" s="1491"/>
      <c r="H1041" s="1491"/>
      <c r="I1041" s="1491"/>
      <c r="J1041" s="1491"/>
      <c r="K1041" s="1491"/>
      <c r="L1041" s="1491"/>
      <c r="M1041" s="1491"/>
      <c r="N1041" s="1491"/>
      <c r="O1041" s="1491"/>
      <c r="P1041" s="1491"/>
      <c r="Q1041" s="1491"/>
      <c r="R1041" s="1491"/>
      <c r="S1041" s="1491"/>
      <c r="T1041" s="1491"/>
      <c r="U1041" s="1491"/>
      <c r="V1041" s="1491"/>
      <c r="W1041" s="1491"/>
      <c r="X1041" s="1491"/>
      <c r="Y1041" s="1491"/>
      <c r="Z1041" s="1491"/>
      <c r="AA1041" s="1491"/>
      <c r="AB1041" s="1491"/>
      <c r="AC1041" s="1491"/>
      <c r="AD1041" s="1491"/>
      <c r="AE1041" s="1492"/>
      <c r="AF1041" s="79"/>
      <c r="AG1041" s="1548" t="s">
        <v>670</v>
      </c>
      <c r="AH1041" s="1549"/>
      <c r="AI1041" s="87"/>
      <c r="AJ1041" s="1396">
        <f>ROUND(IF(AG1041="yes",(AJ992*0.1),0),0)</f>
        <v>0</v>
      </c>
      <c r="AK1041" s="1397"/>
      <c r="AL1041" s="1397"/>
      <c r="AM1041" s="1397"/>
      <c r="AN1041" s="1397"/>
      <c r="AO1041" s="1397"/>
      <c r="AP1041" s="1397"/>
      <c r="AQ1041" s="1398"/>
      <c r="AR1041" s="68"/>
      <c r="AS1041" s="68"/>
      <c r="AT1041" s="68"/>
      <c r="AU1041" s="68"/>
      <c r="AV1041" s="68"/>
      <c r="AW1041" s="68"/>
      <c r="AX1041" s="68"/>
      <c r="AY1041" s="68"/>
      <c r="BA1041">
        <f>Q212</f>
        <v>0</v>
      </c>
      <c r="BB1041" s="3" t="s">
        <v>2491</v>
      </c>
    </row>
    <row r="1042" spans="1:56" ht="12.95" customHeight="1">
      <c r="A1042" s="14"/>
      <c r="B1042" s="73"/>
      <c r="C1042" s="74"/>
      <c r="D1042" s="1554" t="s">
        <v>2145</v>
      </c>
      <c r="E1042" s="1555"/>
      <c r="F1042" s="1555"/>
      <c r="G1042" s="1555"/>
      <c r="H1042" s="1555"/>
      <c r="I1042" s="1555"/>
      <c r="J1042" s="1555"/>
      <c r="K1042" s="1555"/>
      <c r="L1042" s="1555"/>
      <c r="M1042" s="1555"/>
      <c r="N1042" s="1555"/>
      <c r="O1042" s="1555"/>
      <c r="P1042" s="1555"/>
      <c r="Q1042" s="1555"/>
      <c r="R1042" s="1555"/>
      <c r="S1042" s="1555"/>
      <c r="T1042" s="1555"/>
      <c r="U1042" s="1555"/>
      <c r="V1042" s="1555"/>
      <c r="W1042" s="1555"/>
      <c r="X1042" s="1555"/>
      <c r="Y1042" s="1555"/>
      <c r="Z1042" s="1555"/>
      <c r="AA1042" s="1555"/>
      <c r="AB1042" s="1555"/>
      <c r="AC1042" s="1555"/>
      <c r="AD1042" s="1555"/>
      <c r="AE1042" s="1556"/>
      <c r="AF1042" s="73"/>
      <c r="AG1042" s="14"/>
      <c r="AH1042" s="14"/>
      <c r="AI1042" s="83"/>
      <c r="AJ1042" s="1399"/>
      <c r="AK1042" s="1400"/>
      <c r="AL1042" s="1400"/>
      <c r="AM1042" s="1400"/>
      <c r="AN1042" s="1400"/>
      <c r="AO1042" s="1400"/>
      <c r="AP1042" s="1400"/>
      <c r="AQ1042" s="1401"/>
      <c r="AR1042" s="68"/>
      <c r="AS1042" s="68"/>
      <c r="AT1042" s="68"/>
      <c r="AU1042" s="68"/>
      <c r="AV1042" s="68"/>
      <c r="AW1042" s="68"/>
      <c r="AX1042" s="68"/>
      <c r="AY1042" s="68"/>
      <c r="BA1042" s="1184">
        <f>T212</f>
        <v>0</v>
      </c>
      <c r="BB1042" s="3" t="s">
        <v>2492</v>
      </c>
    </row>
    <row r="1043" spans="1:56" ht="12.95" customHeight="1">
      <c r="A1043" s="14"/>
      <c r="B1043" s="73"/>
      <c r="C1043" s="74"/>
      <c r="D1043" s="1554"/>
      <c r="E1043" s="1555"/>
      <c r="F1043" s="1555"/>
      <c r="G1043" s="1555"/>
      <c r="H1043" s="1555"/>
      <c r="I1043" s="1555"/>
      <c r="J1043" s="1555"/>
      <c r="K1043" s="1555"/>
      <c r="L1043" s="1555"/>
      <c r="M1043" s="1555"/>
      <c r="N1043" s="1555"/>
      <c r="O1043" s="1555"/>
      <c r="P1043" s="1555"/>
      <c r="Q1043" s="1555"/>
      <c r="R1043" s="1555"/>
      <c r="S1043" s="1555"/>
      <c r="T1043" s="1555"/>
      <c r="U1043" s="1555"/>
      <c r="V1043" s="1555"/>
      <c r="W1043" s="1555"/>
      <c r="X1043" s="1555"/>
      <c r="Y1043" s="1555"/>
      <c r="Z1043" s="1555"/>
      <c r="AA1043" s="1555"/>
      <c r="AB1043" s="1555"/>
      <c r="AC1043" s="1555"/>
      <c r="AD1043" s="1555"/>
      <c r="AE1043" s="1556"/>
      <c r="AF1043" s="73"/>
      <c r="AG1043" s="14"/>
      <c r="AH1043" s="14"/>
      <c r="AI1043" s="83"/>
      <c r="AJ1043" s="1399"/>
      <c r="AK1043" s="1400"/>
      <c r="AL1043" s="1400"/>
      <c r="AM1043" s="1400"/>
      <c r="AN1043" s="1400"/>
      <c r="AO1043" s="1400"/>
      <c r="AP1043" s="1400"/>
      <c r="AQ1043" s="1401"/>
      <c r="AR1043" s="68"/>
      <c r="AS1043" s="68"/>
      <c r="AT1043" s="68"/>
      <c r="AU1043" s="68"/>
      <c r="AV1043" s="68"/>
      <c r="AW1043" s="68"/>
      <c r="AX1043" s="68"/>
      <c r="AY1043" s="68"/>
    </row>
    <row r="1044" spans="1:56" ht="12.95" customHeight="1">
      <c r="A1044" s="14"/>
      <c r="B1044" s="73"/>
      <c r="C1044" s="74"/>
      <c r="D1044" s="1557"/>
      <c r="E1044" s="1558"/>
      <c r="F1044" s="1558"/>
      <c r="G1044" s="1558"/>
      <c r="H1044" s="1558"/>
      <c r="I1044" s="1558"/>
      <c r="J1044" s="1558"/>
      <c r="K1044" s="1558"/>
      <c r="L1044" s="1558"/>
      <c r="M1044" s="1558"/>
      <c r="N1044" s="1558"/>
      <c r="O1044" s="1558"/>
      <c r="P1044" s="1558"/>
      <c r="Q1044" s="1558"/>
      <c r="R1044" s="1558"/>
      <c r="S1044" s="1558"/>
      <c r="T1044" s="1558"/>
      <c r="U1044" s="1558"/>
      <c r="V1044" s="1558"/>
      <c r="W1044" s="1558"/>
      <c r="X1044" s="1558"/>
      <c r="Y1044" s="1558"/>
      <c r="Z1044" s="1558"/>
      <c r="AA1044" s="1558"/>
      <c r="AB1044" s="1558"/>
      <c r="AC1044" s="1558"/>
      <c r="AD1044" s="1558"/>
      <c r="AE1044" s="1559"/>
      <c r="AF1044" s="73"/>
      <c r="AG1044" s="14"/>
      <c r="AH1044" s="14"/>
      <c r="AI1044" s="83"/>
      <c r="AJ1044" s="1402"/>
      <c r="AK1044" s="1403"/>
      <c r="AL1044" s="1403"/>
      <c r="AM1044" s="1403"/>
      <c r="AN1044" s="1403"/>
      <c r="AO1044" s="1403"/>
      <c r="AP1044" s="1403"/>
      <c r="AQ1044" s="1404"/>
      <c r="AR1044" s="68"/>
      <c r="AS1044" s="68"/>
      <c r="AT1044" s="68"/>
      <c r="AU1044" s="68"/>
      <c r="AV1044" s="68"/>
      <c r="AW1044" s="68"/>
      <c r="AX1044" s="68"/>
      <c r="AY1044" s="68"/>
    </row>
    <row r="1045" spans="1:56" ht="12.95" customHeight="1">
      <c r="A1045" s="14"/>
      <c r="B1045" s="79"/>
      <c r="C1045" s="131" t="s">
        <v>1685</v>
      </c>
      <c r="D1045" s="1551" t="s">
        <v>1865</v>
      </c>
      <c r="E1045" s="1552"/>
      <c r="F1045" s="1552"/>
      <c r="G1045" s="1552"/>
      <c r="H1045" s="1552"/>
      <c r="I1045" s="1552"/>
      <c r="J1045" s="1552"/>
      <c r="K1045" s="1552"/>
      <c r="L1045" s="1552"/>
      <c r="M1045" s="1552"/>
      <c r="N1045" s="1552"/>
      <c r="O1045" s="1552"/>
      <c r="P1045" s="1552"/>
      <c r="Q1045" s="1552"/>
      <c r="R1045" s="1552"/>
      <c r="S1045" s="1552"/>
      <c r="T1045" s="1552"/>
      <c r="U1045" s="1552"/>
      <c r="V1045" s="1552"/>
      <c r="W1045" s="1552"/>
      <c r="X1045" s="1552"/>
      <c r="Y1045" s="1552"/>
      <c r="Z1045" s="1552"/>
      <c r="AA1045" s="1552"/>
      <c r="AB1045" s="1552"/>
      <c r="AC1045" s="1552"/>
      <c r="AD1045" s="1552"/>
      <c r="AE1045" s="1553"/>
      <c r="AF1045" s="79"/>
      <c r="AG1045" s="1569" t="str">
        <f>IF(X1048&gt;0,"Yes","No")</f>
        <v>Yes</v>
      </c>
      <c r="AH1045" s="1570"/>
      <c r="AI1045" s="87"/>
      <c r="AJ1045" s="1396">
        <f>IF((X1048=0),0,AY1005*AJ992)</f>
        <v>3291145</v>
      </c>
      <c r="AK1045" s="1397"/>
      <c r="AL1045" s="1397"/>
      <c r="AM1045" s="1397"/>
      <c r="AN1045" s="1397"/>
      <c r="AO1045" s="1397"/>
      <c r="AP1045" s="1397"/>
      <c r="AQ1045" s="139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54" t="s">
        <v>1300</v>
      </c>
      <c r="E1046" s="1555"/>
      <c r="F1046" s="1555"/>
      <c r="G1046" s="1555"/>
      <c r="H1046" s="1555"/>
      <c r="I1046" s="1555"/>
      <c r="J1046" s="1555"/>
      <c r="K1046" s="1555"/>
      <c r="L1046" s="1555"/>
      <c r="M1046" s="1555"/>
      <c r="N1046" s="1555"/>
      <c r="O1046" s="1555"/>
      <c r="P1046" s="1555"/>
      <c r="Q1046" s="1555"/>
      <c r="R1046" s="1555"/>
      <c r="S1046" s="1555"/>
      <c r="T1046" s="1555"/>
      <c r="U1046" s="1555"/>
      <c r="V1046" s="1555"/>
      <c r="W1046" s="1555"/>
      <c r="X1046" s="1555"/>
      <c r="Y1046" s="1555"/>
      <c r="Z1046" s="1555"/>
      <c r="AA1046" s="1555"/>
      <c r="AB1046" s="1555"/>
      <c r="AC1046" s="1555"/>
      <c r="AD1046" s="1555"/>
      <c r="AE1046" s="1556"/>
      <c r="AF1046" s="73"/>
      <c r="AG1046" s="443"/>
      <c r="AH1046" s="443"/>
      <c r="AI1046" s="83"/>
      <c r="AJ1046" s="1399"/>
      <c r="AK1046" s="1400"/>
      <c r="AL1046" s="1400"/>
      <c r="AM1046" s="1400"/>
      <c r="AN1046" s="1400"/>
      <c r="AO1046" s="1400"/>
      <c r="AP1046" s="1400"/>
      <c r="AQ1046" s="1401"/>
      <c r="AR1046" s="68"/>
      <c r="AS1046" s="68"/>
      <c r="AT1046" s="68"/>
      <c r="AU1046" s="13"/>
      <c r="AV1046" s="68"/>
      <c r="AW1046" s="68"/>
      <c r="AX1046" s="68"/>
      <c r="AY1046" s="68"/>
      <c r="AZ1046" s="962">
        <f>'Sources and Uses Budget'!S97*BA1046</f>
        <v>2937919.65</v>
      </c>
      <c r="BA1046" s="1182">
        <f>IF(BA1040,20%,15%)</f>
        <v>0.15</v>
      </c>
      <c r="BB1046" s="3" t="s">
        <v>2479</v>
      </c>
      <c r="BC1046" s="3" t="s">
        <v>2480</v>
      </c>
      <c r="BD1046" s="3"/>
    </row>
    <row r="1047" spans="1:56" ht="12.95" customHeight="1">
      <c r="A1047" s="14"/>
      <c r="B1047" s="73"/>
      <c r="C1047" s="442"/>
      <c r="D1047" s="1554"/>
      <c r="E1047" s="1555"/>
      <c r="F1047" s="1555"/>
      <c r="G1047" s="1555"/>
      <c r="H1047" s="1555"/>
      <c r="I1047" s="1555"/>
      <c r="J1047" s="1555"/>
      <c r="K1047" s="1555"/>
      <c r="L1047" s="1555"/>
      <c r="M1047" s="1555"/>
      <c r="N1047" s="1555"/>
      <c r="O1047" s="1555"/>
      <c r="P1047" s="1555"/>
      <c r="Q1047" s="1555"/>
      <c r="R1047" s="1555"/>
      <c r="S1047" s="1555"/>
      <c r="T1047" s="1555"/>
      <c r="U1047" s="1555"/>
      <c r="V1047" s="1555"/>
      <c r="W1047" s="1555"/>
      <c r="X1047" s="1555"/>
      <c r="Y1047" s="1555"/>
      <c r="Z1047" s="1555"/>
      <c r="AA1047" s="1555"/>
      <c r="AB1047" s="1555"/>
      <c r="AC1047" s="1555"/>
      <c r="AD1047" s="1555"/>
      <c r="AE1047" s="1556"/>
      <c r="AF1047" s="73"/>
      <c r="AG1047" s="443"/>
      <c r="AH1047" s="443"/>
      <c r="AI1047" s="83"/>
      <c r="AJ1047" s="1399"/>
      <c r="AK1047" s="1400"/>
      <c r="AL1047" s="1400"/>
      <c r="AM1047" s="1400"/>
      <c r="AN1047" s="1400"/>
      <c r="AO1047" s="1400"/>
      <c r="AP1047" s="1400"/>
      <c r="AQ1047" s="1401"/>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67">
        <f>AY1003</f>
        <v>49</v>
      </c>
      <c r="J1048" s="1568"/>
      <c r="K1048" s="7"/>
      <c r="L1048" s="133"/>
      <c r="M1048" s="133"/>
      <c r="N1048" s="133"/>
      <c r="O1048" s="133"/>
      <c r="P1048" s="133"/>
      <c r="Q1048" s="133"/>
      <c r="R1048" s="133"/>
      <c r="S1048" s="133"/>
      <c r="T1048" s="133"/>
      <c r="U1048" s="133"/>
      <c r="V1048" s="134" t="s">
        <v>974</v>
      </c>
      <c r="W1048" s="48"/>
      <c r="X1048" s="1565">
        <f>CI753</f>
        <v>5</v>
      </c>
      <c r="Y1048" s="1566"/>
      <c r="Z1048" s="48"/>
      <c r="AA1048" s="48"/>
      <c r="AB1048" s="48"/>
      <c r="AC1048" s="48"/>
      <c r="AD1048" s="48"/>
      <c r="AE1048" s="49"/>
      <c r="AF1048" s="924"/>
      <c r="AG1048" s="925"/>
      <c r="AH1048" s="925"/>
      <c r="AI1048" s="926"/>
      <c r="AJ1048" s="1402"/>
      <c r="AK1048" s="1403"/>
      <c r="AL1048" s="1403"/>
      <c r="AM1048" s="1403"/>
      <c r="AN1048" s="1403"/>
      <c r="AO1048" s="1403"/>
      <c r="AP1048" s="1403"/>
      <c r="AQ1048" s="1404"/>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5" customHeight="1">
      <c r="A1049" s="14"/>
      <c r="B1049" s="79"/>
      <c r="C1049" s="131" t="s">
        <v>1686</v>
      </c>
      <c r="D1049" s="1490" t="s">
        <v>2171</v>
      </c>
      <c r="E1049" s="1491"/>
      <c r="F1049" s="1491"/>
      <c r="G1049" s="1491"/>
      <c r="H1049" s="1491"/>
      <c r="I1049" s="1491"/>
      <c r="J1049" s="1491"/>
      <c r="K1049" s="1491"/>
      <c r="L1049" s="1491"/>
      <c r="M1049" s="1491"/>
      <c r="N1049" s="1491"/>
      <c r="O1049" s="1491"/>
      <c r="P1049" s="1491"/>
      <c r="Q1049" s="1491"/>
      <c r="R1049" s="1491"/>
      <c r="S1049" s="1491"/>
      <c r="T1049" s="1491"/>
      <c r="U1049" s="1491"/>
      <c r="V1049" s="1491"/>
      <c r="W1049" s="1491"/>
      <c r="X1049" s="1491"/>
      <c r="Y1049" s="1491"/>
      <c r="Z1049" s="1491"/>
      <c r="AA1049" s="1491"/>
      <c r="AB1049" s="1491"/>
      <c r="AC1049" s="1491"/>
      <c r="AD1049" s="1491"/>
      <c r="AE1049" s="1492"/>
      <c r="AF1049" s="73"/>
      <c r="AG1049" s="1569" t="str">
        <f>IF(X1052&gt;0,"Yes","No")</f>
        <v>Yes</v>
      </c>
      <c r="AH1049" s="1570"/>
      <c r="AI1049" s="83"/>
      <c r="AJ1049" s="1396">
        <f>IF((X1052=0),0,(2*AY1006)*AJ992)</f>
        <v>6582290</v>
      </c>
      <c r="AK1049" s="1397"/>
      <c r="AL1049" s="1397"/>
      <c r="AM1049" s="1397"/>
      <c r="AN1049" s="1397"/>
      <c r="AO1049" s="1397"/>
      <c r="AP1049" s="1397"/>
      <c r="AQ1049" s="1398"/>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54" t="s">
        <v>1299</v>
      </c>
      <c r="E1050" s="1555"/>
      <c r="F1050" s="1555"/>
      <c r="G1050" s="1555"/>
      <c r="H1050" s="1555"/>
      <c r="I1050" s="1555"/>
      <c r="J1050" s="1555"/>
      <c r="K1050" s="1555"/>
      <c r="L1050" s="1555"/>
      <c r="M1050" s="1555"/>
      <c r="N1050" s="1555"/>
      <c r="O1050" s="1555"/>
      <c r="P1050" s="1555"/>
      <c r="Q1050" s="1555"/>
      <c r="R1050" s="1555"/>
      <c r="S1050" s="1555"/>
      <c r="T1050" s="1555"/>
      <c r="U1050" s="1555"/>
      <c r="V1050" s="1555"/>
      <c r="W1050" s="1555"/>
      <c r="X1050" s="1555"/>
      <c r="Y1050" s="1555"/>
      <c r="Z1050" s="1555"/>
      <c r="AA1050" s="1555"/>
      <c r="AB1050" s="1555"/>
      <c r="AC1050" s="1555"/>
      <c r="AD1050" s="1555"/>
      <c r="AE1050" s="1556"/>
      <c r="AF1050" s="73"/>
      <c r="AG1050" s="443"/>
      <c r="AH1050" s="443"/>
      <c r="AI1050" s="83"/>
      <c r="AJ1050" s="1399"/>
      <c r="AK1050" s="1400"/>
      <c r="AL1050" s="1400"/>
      <c r="AM1050" s="1400"/>
      <c r="AN1050" s="1400"/>
      <c r="AO1050" s="1400"/>
      <c r="AP1050" s="1400"/>
      <c r="AQ1050" s="1401"/>
      <c r="AR1050" s="68"/>
      <c r="AS1050" s="68"/>
      <c r="AT1050" s="68"/>
      <c r="AU1050" s="68"/>
      <c r="AV1050" s="68"/>
      <c r="AW1050" s="68"/>
      <c r="AX1050" s="68"/>
      <c r="AY1050" s="68"/>
      <c r="AZ1050" s="962"/>
      <c r="BA1050" s="3"/>
      <c r="BB1050" s="3"/>
      <c r="BC1050" s="3"/>
      <c r="BD1050" s="3"/>
    </row>
    <row r="1051" spans="1:56" ht="12.95" customHeight="1">
      <c r="A1051" s="14"/>
      <c r="B1051" s="73"/>
      <c r="C1051" s="83"/>
      <c r="D1051" s="1554"/>
      <c r="E1051" s="1555"/>
      <c r="F1051" s="1555"/>
      <c r="G1051" s="1555"/>
      <c r="H1051" s="1555"/>
      <c r="I1051" s="1555"/>
      <c r="J1051" s="1555"/>
      <c r="K1051" s="1555"/>
      <c r="L1051" s="1555"/>
      <c r="M1051" s="1555"/>
      <c r="N1051" s="1555"/>
      <c r="O1051" s="1555"/>
      <c r="P1051" s="1555"/>
      <c r="Q1051" s="1555"/>
      <c r="R1051" s="1555"/>
      <c r="S1051" s="1555"/>
      <c r="T1051" s="1555"/>
      <c r="U1051" s="1555"/>
      <c r="V1051" s="1555"/>
      <c r="W1051" s="1555"/>
      <c r="X1051" s="1555"/>
      <c r="Y1051" s="1555"/>
      <c r="Z1051" s="1555"/>
      <c r="AA1051" s="1555"/>
      <c r="AB1051" s="1555"/>
      <c r="AC1051" s="1555"/>
      <c r="AD1051" s="1555"/>
      <c r="AE1051" s="1556"/>
      <c r="AF1051" s="921"/>
      <c r="AG1051" s="922"/>
      <c r="AH1051" s="922"/>
      <c r="AI1051" s="923"/>
      <c r="AJ1051" s="1399"/>
      <c r="AK1051" s="1400"/>
      <c r="AL1051" s="1400"/>
      <c r="AM1051" s="1400"/>
      <c r="AN1051" s="1400"/>
      <c r="AO1051" s="1400"/>
      <c r="AP1051" s="1400"/>
      <c r="AQ1051" s="1401"/>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7">
        <f>AY1003</f>
        <v>49</v>
      </c>
      <c r="J1052" s="1568"/>
      <c r="K1052" s="14"/>
      <c r="L1052" s="133"/>
      <c r="M1052" s="133"/>
      <c r="N1052" s="133"/>
      <c r="O1052" s="133"/>
      <c r="P1052" s="133"/>
      <c r="Q1052" s="133"/>
      <c r="R1052" s="133"/>
      <c r="S1052" s="133"/>
      <c r="T1052" s="133"/>
      <c r="U1052" s="133"/>
      <c r="V1052" s="134" t="s">
        <v>975</v>
      </c>
      <c r="X1052" s="1565">
        <f>CM753</f>
        <v>5</v>
      </c>
      <c r="Y1052" s="1566"/>
      <c r="AF1052" s="924"/>
      <c r="AG1052" s="925"/>
      <c r="AH1052" s="925"/>
      <c r="AI1052" s="926"/>
      <c r="AJ1052" s="1402"/>
      <c r="AK1052" s="1403"/>
      <c r="AL1052" s="1403"/>
      <c r="AM1052" s="1403"/>
      <c r="AN1052" s="1403"/>
      <c r="AO1052" s="1403"/>
      <c r="AP1052" s="1403"/>
      <c r="AQ1052" s="1404"/>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3" t="s">
        <v>514</v>
      </c>
      <c r="E1053" s="1563"/>
      <c r="F1053" s="1563"/>
      <c r="G1053" s="1563"/>
      <c r="H1053" s="1563"/>
      <c r="I1053" s="1563"/>
      <c r="J1053" s="1563"/>
      <c r="K1053" s="1563"/>
      <c r="L1053" s="1563"/>
      <c r="M1053" s="1563"/>
      <c r="N1053" s="1563"/>
      <c r="O1053" s="1563"/>
      <c r="P1053" s="1563"/>
      <c r="Q1053" s="1563"/>
      <c r="R1053" s="1563"/>
      <c r="S1053" s="1563"/>
      <c r="T1053" s="1563"/>
      <c r="U1053" s="1563"/>
      <c r="V1053" s="1563"/>
      <c r="W1053" s="1563"/>
      <c r="X1053" s="1563"/>
      <c r="Y1053" s="1563"/>
      <c r="Z1053" s="1563"/>
      <c r="AA1053" s="1563"/>
      <c r="AB1053" s="1563"/>
      <c r="AC1053" s="1563"/>
      <c r="AD1053" s="1563"/>
      <c r="AE1053" s="1563"/>
      <c r="AF1053" s="1563"/>
      <c r="AG1053" s="1563"/>
      <c r="AH1053" s="1563"/>
      <c r="AI1053" s="1564"/>
      <c r="AJ1053" s="1576">
        <f>SUM(AJ992:AQ1052)</f>
        <v>42784885</v>
      </c>
      <c r="AK1053" s="1577"/>
      <c r="AL1053" s="1577"/>
      <c r="AM1053" s="1577"/>
      <c r="AN1053" s="1577"/>
      <c r="AO1053" s="1577"/>
      <c r="AP1053" s="1577"/>
      <c r="AQ1053" s="1578"/>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9">
        <f>'Sources and Uses Budget'!S107+'Sources and Uses Budget'!T107</f>
        <v>22524050</v>
      </c>
      <c r="AB1056" s="1849"/>
      <c r="AC1056" s="1849"/>
      <c r="AD1056" s="1849"/>
      <c r="AE1056" s="1849"/>
      <c r="AF1056" s="184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2937919.65</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0">
        <f>IFERROR((AA1056-BA1059)/(AJ1053-AJ1045-AJ1049),"")</f>
        <v>0.67107742138374338</v>
      </c>
      <c r="AB1057" s="1851"/>
      <c r="AC1057" s="1851"/>
      <c r="AD1057" s="1851"/>
      <c r="AE1057" s="1851"/>
      <c r="AF1057" s="185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5">
        <f>'Sources and Uses Budget'!$S$104+'Sources and Uses Budget'!$T$104</f>
        <v>2937919</v>
      </c>
      <c r="BB1058" s="3" t="s">
        <v>2494</v>
      </c>
    </row>
    <row r="1059" spans="1:54" ht="12.95" customHeight="1">
      <c r="A1059" s="14"/>
      <c r="B1059" s="14"/>
      <c r="C1059" s="208"/>
      <c r="D1059" s="858"/>
      <c r="E1059" s="858"/>
      <c r="F1059" s="858"/>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6">
        <f>MAX($BA$1058-$BA$1055,0)</f>
        <v>437919</v>
      </c>
      <c r="BB1059" s="3" t="s">
        <v>2495</v>
      </c>
    </row>
    <row r="1060" spans="1:54" ht="12.95" customHeight="1">
      <c r="A1060" s="88"/>
      <c r="B1060" s="1172"/>
      <c r="C1060" s="1172"/>
      <c r="D1060" s="1172"/>
      <c r="E1060" s="1172"/>
      <c r="F1060" s="1172"/>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2"/>
      <c r="AP1060" s="1172"/>
      <c r="AQ1060" s="68"/>
      <c r="AR1060" s="68"/>
      <c r="AS1060" s="68"/>
      <c r="AT1060" s="68"/>
      <c r="AU1060" s="68"/>
      <c r="AV1060" s="68"/>
      <c r="AW1060" s="68"/>
      <c r="AX1060" s="68"/>
      <c r="AY1060" s="68"/>
    </row>
    <row r="1061" spans="1:54" ht="12.95" customHeight="1">
      <c r="A1061" s="1376" t="s">
        <v>795</v>
      </c>
      <c r="B1061" s="1376"/>
      <c r="C1061" s="1376"/>
      <c r="D1061" s="1376"/>
      <c r="E1061" s="1376"/>
      <c r="F1061" s="1376"/>
      <c r="G1061" s="1376"/>
      <c r="H1061" s="1376"/>
      <c r="I1061" s="1376"/>
      <c r="J1061" s="1376"/>
      <c r="K1061" s="1376"/>
      <c r="L1061" s="1376"/>
      <c r="M1061" s="1376"/>
      <c r="N1061" s="1376"/>
      <c r="O1061" s="1376"/>
      <c r="P1061" s="1376"/>
      <c r="Q1061" s="1376"/>
      <c r="R1061" s="1376"/>
      <c r="S1061" s="1376"/>
      <c r="T1061" s="1376"/>
      <c r="U1061" s="1376"/>
      <c r="V1061" s="1376"/>
      <c r="W1061" s="1376"/>
      <c r="X1061" s="1376"/>
      <c r="Y1061" s="1376"/>
      <c r="Z1061" s="1376"/>
      <c r="AA1061" s="1376"/>
      <c r="AB1061" s="1376"/>
      <c r="AC1061" s="1376"/>
      <c r="AD1061" s="1376"/>
      <c r="AE1061" s="1376"/>
      <c r="AF1061" s="1376"/>
      <c r="AG1061" s="1376"/>
      <c r="AH1061" s="1376"/>
      <c r="AI1061" s="1376"/>
      <c r="AJ1061" s="1376"/>
      <c r="AK1061" s="1376"/>
      <c r="AL1061" s="1376"/>
      <c r="AM1061" s="1376"/>
      <c r="AN1061" s="1376"/>
      <c r="AO1061" s="1376"/>
      <c r="AP1061" s="1376"/>
      <c r="AQ1061" s="1376"/>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4" t="s">
        <v>592</v>
      </c>
      <c r="B1065" s="1334"/>
      <c r="C1065" s="1335">
        <v>1</v>
      </c>
      <c r="D1065" s="133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4" t="s">
        <v>592</v>
      </c>
      <c r="B1067" s="1334"/>
      <c r="C1067" s="1335">
        <v>2</v>
      </c>
      <c r="D1067" s="1335"/>
      <c r="E1067" s="1338" t="s">
        <v>2238</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2.95"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2.95"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4" t="s">
        <v>592</v>
      </c>
      <c r="B1070" s="1334"/>
      <c r="C1070" s="1337">
        <v>3</v>
      </c>
      <c r="D1070" s="1337"/>
      <c r="E1070" s="1294" t="s">
        <v>1081</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2.95"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2.95"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2.95"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2.95" customHeight="1">
      <c r="A1074" s="2"/>
      <c r="B1074" s="25"/>
      <c r="C1074" s="1337"/>
      <c r="D1074" s="133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4" t="s">
        <v>592</v>
      </c>
      <c r="B1075" s="1334"/>
      <c r="C1075" s="1337">
        <v>4</v>
      </c>
      <c r="D1075" s="1337"/>
      <c r="E1075" s="1294" t="s">
        <v>1080</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2.95"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2.95"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2.95"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2.95"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2.95" customHeight="1">
      <c r="A1080" s="1"/>
      <c r="B1080" s="1"/>
      <c r="C1080" s="1337"/>
      <c r="D1080" s="133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4" t="s">
        <v>592</v>
      </c>
      <c r="B1081" s="1334"/>
      <c r="C1081" s="1337">
        <v>5</v>
      </c>
      <c r="D1081" s="1337"/>
      <c r="E1081" s="1294" t="s">
        <v>2242</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2.95"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2.95"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2.95" customHeight="1">
      <c r="A1084" s="35"/>
      <c r="B1084" s="25"/>
      <c r="C1084" s="1337"/>
      <c r="D1084" s="133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4" t="s">
        <v>592</v>
      </c>
      <c r="B1085" s="1334"/>
      <c r="C1085" s="1337">
        <v>6</v>
      </c>
      <c r="D1085" s="1337"/>
      <c r="E1085" s="1294" t="s">
        <v>2243</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2.95"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2.95"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2.95" customHeight="1">
      <c r="A1088" s="35"/>
      <c r="B1088" s="25"/>
      <c r="C1088" s="1337"/>
      <c r="D1088" s="133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4" t="s">
        <v>592</v>
      </c>
      <c r="B1089" s="1334"/>
      <c r="C1089" s="1337">
        <v>7</v>
      </c>
      <c r="D1089" s="1337"/>
      <c r="E1089" s="1294" t="s">
        <v>2139</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2.95"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2.95"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2.95" customHeight="1">
      <c r="A1092" s="1"/>
      <c r="B1092" s="1"/>
      <c r="C1092" s="1337"/>
      <c r="D1092" s="133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7"/>
      <c r="D1093" s="133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4" t="s">
        <v>592</v>
      </c>
      <c r="B1094" s="1334"/>
      <c r="C1094" s="1337">
        <v>8</v>
      </c>
      <c r="D1094" s="1337"/>
      <c r="E1094" s="1294" t="s">
        <v>1074</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2.95"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2.95" customHeight="1">
      <c r="A1096" s="35"/>
      <c r="B1096" s="25"/>
      <c r="C1096" s="1337"/>
      <c r="D1096" s="133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4" t="s">
        <v>592</v>
      </c>
      <c r="B1097" s="1334"/>
      <c r="C1097" s="1335">
        <v>9</v>
      </c>
      <c r="D1097" s="1335"/>
      <c r="E1097" s="1294" t="s">
        <v>1076</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2.95"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2.95"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4" t="s">
        <v>592</v>
      </c>
      <c r="B1100" s="1334"/>
      <c r="C1100" s="1335">
        <v>10</v>
      </c>
      <c r="D1100" s="1335"/>
      <c r="E1100" s="1336" t="s">
        <v>2239</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2.95"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4" t="s">
        <v>592</v>
      </c>
      <c r="B1103" s="1334"/>
      <c r="C1103" s="1335">
        <v>11</v>
      </c>
      <c r="D1103" s="1335"/>
      <c r="E1103" s="1336" t="s">
        <v>2241</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2.95"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592</v>
      </c>
      <c r="B1125" s="1334"/>
      <c r="C1125" s="199">
        <v>9</v>
      </c>
      <c r="D1125" s="1264" t="s">
        <v>1075</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5">
    <mergeCell ref="AA339:AF339"/>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CU751:CY751"/>
    <mergeCell ref="CU776:CY776"/>
    <mergeCell ref="CP750:CT750"/>
    <mergeCell ref="CU750:CY750"/>
    <mergeCell ref="J779:K779"/>
    <mergeCell ref="J787:N787"/>
    <mergeCell ref="CP751:CT751"/>
    <mergeCell ref="CM751:CN751"/>
    <mergeCell ref="X740:AB740"/>
    <mergeCell ref="O729:S729"/>
    <mergeCell ref="AK748:AO748"/>
    <mergeCell ref="AC750:AG750"/>
    <mergeCell ref="AC751:AG751"/>
    <mergeCell ref="O745:S745"/>
    <mergeCell ref="T748:W748"/>
    <mergeCell ref="CI753:CJ753"/>
    <mergeCell ref="CM753:CN753"/>
    <mergeCell ref="CP753:CT753"/>
    <mergeCell ref="CK751:CL751"/>
    <mergeCell ref="CP775:CT775"/>
    <mergeCell ref="CP776:CT776"/>
    <mergeCell ref="AH738:AJ738"/>
    <mergeCell ref="AH736:AJ736"/>
    <mergeCell ref="X732:AB732"/>
    <mergeCell ref="K734:N734"/>
    <mergeCell ref="K738:N738"/>
    <mergeCell ref="O732:S732"/>
    <mergeCell ref="G737:J737"/>
    <mergeCell ref="G735:J735"/>
    <mergeCell ref="O776:S776"/>
    <mergeCell ref="O769:S772"/>
    <mergeCell ref="B754:AH755"/>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AK735:AO735"/>
    <mergeCell ref="CI743:CJ743"/>
    <mergeCell ref="CK743:CL743"/>
    <mergeCell ref="CM743:CN743"/>
    <mergeCell ref="CP740:CT740"/>
    <mergeCell ref="CZ750:DD750"/>
    <mergeCell ref="CG749:CH749"/>
    <mergeCell ref="AH745:AJ745"/>
    <mergeCell ref="AH746:AJ746"/>
    <mergeCell ref="AH747:AJ747"/>
    <mergeCell ref="AH748:AJ748"/>
    <mergeCell ref="DE739:DI739"/>
    <mergeCell ref="CG743:CH743"/>
    <mergeCell ref="CK741:CL741"/>
    <mergeCell ref="CM741:CN741"/>
    <mergeCell ref="CP789:CT789"/>
    <mergeCell ref="CP787:CT787"/>
    <mergeCell ref="CI751:CJ751"/>
    <mergeCell ref="EE749:EI749"/>
    <mergeCell ref="DE746:DI746"/>
    <mergeCell ref="AK747:AO747"/>
    <mergeCell ref="CZ732:DD732"/>
    <mergeCell ref="CP748:CT748"/>
    <mergeCell ref="CU748:CY748"/>
    <mergeCell ref="X746:AB746"/>
    <mergeCell ref="CK746:CL746"/>
    <mergeCell ref="CM746:CN746"/>
    <mergeCell ref="CG739:CH739"/>
    <mergeCell ref="CG740:CH740"/>
    <mergeCell ref="CK737:CL737"/>
    <mergeCell ref="CG732:CH732"/>
    <mergeCell ref="CP734:CT734"/>
    <mergeCell ref="DE741:DI741"/>
    <mergeCell ref="CK733:CL733"/>
    <mergeCell ref="CU744:CY744"/>
    <mergeCell ref="CK748:CL748"/>
    <mergeCell ref="CM748:CN748"/>
    <mergeCell ref="CP746:CT746"/>
    <mergeCell ref="CU746:CY746"/>
    <mergeCell ref="AK734:AO734"/>
    <mergeCell ref="CG741:CH741"/>
    <mergeCell ref="CI741:CJ741"/>
    <mergeCell ref="CK744:CL744"/>
    <mergeCell ref="CM744:CN744"/>
    <mergeCell ref="DE737:DI737"/>
    <mergeCell ref="CU736:CY736"/>
    <mergeCell ref="AK736:AO736"/>
    <mergeCell ref="AH737:AJ737"/>
    <mergeCell ref="AK733:AO733"/>
    <mergeCell ref="CG738:CH738"/>
    <mergeCell ref="EJ741:EN741"/>
    <mergeCell ref="EO741:ES741"/>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U742:CY742"/>
    <mergeCell ref="CZ742:DD742"/>
    <mergeCell ref="DE742:DI742"/>
    <mergeCell ref="DJ742:DN742"/>
    <mergeCell ref="DO742:DS742"/>
    <mergeCell ref="CU743:CY743"/>
    <mergeCell ref="CZ743:DD743"/>
    <mergeCell ref="DE743:DI743"/>
    <mergeCell ref="FE743:FI743"/>
    <mergeCell ref="FY747:GC747"/>
    <mergeCell ref="EZ748:FD748"/>
    <mergeCell ref="DU741:DY741"/>
    <mergeCell ref="DZ741:ED741"/>
    <mergeCell ref="DJ747:DN747"/>
    <mergeCell ref="DO747:DS747"/>
    <mergeCell ref="CI748:CJ748"/>
    <mergeCell ref="CI742:CJ742"/>
    <mergeCell ref="CK742:CL742"/>
    <mergeCell ref="CZ744:DD744"/>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2:GC742"/>
    <mergeCell ref="EZ743:FD743"/>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J743:FN743"/>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DJ744:DN744"/>
    <mergeCell ref="CM742:CN742"/>
    <mergeCell ref="FT742:FX742"/>
    <mergeCell ref="DU745:DY745"/>
    <mergeCell ref="FO743:FS743"/>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H573:R573"/>
    <mergeCell ref="B566:AL566"/>
    <mergeCell ref="AE560:AH560"/>
    <mergeCell ref="N575:O575"/>
    <mergeCell ref="Z551:AD553"/>
    <mergeCell ref="CK739:CL739"/>
    <mergeCell ref="B742:F742"/>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Q557:S557"/>
    <mergeCell ref="Z557:AD557"/>
    <mergeCell ref="AC538:AF538"/>
    <mergeCell ref="Z554:AD554"/>
    <mergeCell ref="AH531:AK531"/>
    <mergeCell ref="AC515:AF515"/>
    <mergeCell ref="AC514:AF514"/>
    <mergeCell ref="O523:AA523"/>
    <mergeCell ref="Z556:AD556"/>
    <mergeCell ref="AI555:AL555"/>
    <mergeCell ref="T558:V558"/>
    <mergeCell ref="W556:Y556"/>
    <mergeCell ref="M554:P554"/>
    <mergeCell ref="AE556:AH556"/>
    <mergeCell ref="Q556:S556"/>
    <mergeCell ref="M558:P558"/>
    <mergeCell ref="G571:R571"/>
    <mergeCell ref="Q559:S559"/>
    <mergeCell ref="C555:L555"/>
    <mergeCell ref="C556:L556"/>
    <mergeCell ref="M556:P556"/>
    <mergeCell ref="C559:L559"/>
    <mergeCell ref="AC521:AF521"/>
    <mergeCell ref="AH527:AK527"/>
    <mergeCell ref="AC517:AF517"/>
    <mergeCell ref="Z559:AD559"/>
    <mergeCell ref="Z562:AD562"/>
    <mergeCell ref="W561:Y561"/>
    <mergeCell ref="O529:AA529"/>
    <mergeCell ref="S377:T377"/>
    <mergeCell ref="D437:AF437"/>
    <mergeCell ref="D442:AF442"/>
    <mergeCell ref="AF430:AG430"/>
    <mergeCell ref="AG437:AJ437"/>
    <mergeCell ref="AG449:AJ449"/>
    <mergeCell ref="M551:P553"/>
    <mergeCell ref="AC536:AF536"/>
    <mergeCell ref="D468:V468"/>
    <mergeCell ref="AC512:AF512"/>
    <mergeCell ref="AC542:AF542"/>
    <mergeCell ref="B489:P490"/>
    <mergeCell ref="AC506:AF506"/>
    <mergeCell ref="Q489:R490"/>
    <mergeCell ref="Q488:AK488"/>
    <mergeCell ref="AH535:AK535"/>
    <mergeCell ref="AC532:AF532"/>
    <mergeCell ref="AH513:AK513"/>
    <mergeCell ref="AC531:AF531"/>
    <mergeCell ref="AC539:AF539"/>
    <mergeCell ref="L508:AB508"/>
    <mergeCell ref="O526:AA526"/>
    <mergeCell ref="AC529:AF529"/>
    <mergeCell ref="AH530:AK530"/>
    <mergeCell ref="W551:Y553"/>
    <mergeCell ref="AC530:AF530"/>
    <mergeCell ref="AE425:AF425"/>
    <mergeCell ref="Q393:U393"/>
    <mergeCell ref="AG380:AH380"/>
    <mergeCell ref="S489:AK490"/>
    <mergeCell ref="B520:H542"/>
    <mergeCell ref="D439:AF439"/>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AH507:AK507"/>
    <mergeCell ref="AG450:AJ450"/>
    <mergeCell ref="D467:V467"/>
    <mergeCell ref="AG441:AJ441"/>
    <mergeCell ref="AH510:AK510"/>
    <mergeCell ref="AG438:AJ438"/>
    <mergeCell ref="B501:H502"/>
    <mergeCell ref="W465:Y465"/>
    <mergeCell ref="W469:Y469"/>
    <mergeCell ref="AH515:AK515"/>
    <mergeCell ref="AC516:AF516"/>
    <mergeCell ref="AC503:AF503"/>
    <mergeCell ref="AC513:AF513"/>
    <mergeCell ref="AC518:AF518"/>
    <mergeCell ref="AH504:AK504"/>
    <mergeCell ref="AH521:AK521"/>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CG734:CH734"/>
    <mergeCell ref="CG724:CH724"/>
    <mergeCell ref="CG730:CH730"/>
    <mergeCell ref="CG728:CH728"/>
    <mergeCell ref="Z655:AE655"/>
    <mergeCell ref="AA648:AK648"/>
    <mergeCell ref="AK637:AN637"/>
    <mergeCell ref="AK727:AO727"/>
    <mergeCell ref="AC527:AF527"/>
    <mergeCell ref="AK732:AO732"/>
    <mergeCell ref="X730:AB730"/>
    <mergeCell ref="T720:W720"/>
    <mergeCell ref="AM560:AS560"/>
    <mergeCell ref="AM557:AS557"/>
    <mergeCell ref="AM558:AS558"/>
    <mergeCell ref="AM566:AS566"/>
    <mergeCell ref="B743:F743"/>
    <mergeCell ref="G734:J734"/>
    <mergeCell ref="B736:F736"/>
    <mergeCell ref="K729:N729"/>
    <mergeCell ref="T714:W717"/>
    <mergeCell ref="H664:R664"/>
    <mergeCell ref="O714:S717"/>
    <mergeCell ref="Z685:AK685"/>
    <mergeCell ref="AE698:AI698"/>
    <mergeCell ref="AC714:AG717"/>
    <mergeCell ref="X714:AB717"/>
    <mergeCell ref="AE694:AF694"/>
    <mergeCell ref="A709:AT711"/>
    <mergeCell ref="N649:O649"/>
    <mergeCell ref="G645:R645"/>
    <mergeCell ref="AA688:AK688"/>
    <mergeCell ref="CP797:CT797"/>
    <mergeCell ref="CP739:CT739"/>
    <mergeCell ref="CM738:CN738"/>
    <mergeCell ref="CK719:CL719"/>
    <mergeCell ref="CM724:CN724"/>
    <mergeCell ref="T796:W796"/>
    <mergeCell ref="G753:J753"/>
    <mergeCell ref="AD759:AF759"/>
    <mergeCell ref="O746:S746"/>
    <mergeCell ref="T746:W746"/>
    <mergeCell ref="K747:N747"/>
    <mergeCell ref="AH750:AJ750"/>
    <mergeCell ref="AK750:AO750"/>
    <mergeCell ref="K745:N745"/>
    <mergeCell ref="K741:N741"/>
    <mergeCell ref="O736:S736"/>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P747:CT747"/>
    <mergeCell ref="CG748:CH748"/>
    <mergeCell ref="CP744:CT744"/>
    <mergeCell ref="CZ733:DD733"/>
    <mergeCell ref="CZ736:DD736"/>
    <mergeCell ref="CK723:CL723"/>
    <mergeCell ref="CK721:CL721"/>
    <mergeCell ref="CM726:CN726"/>
    <mergeCell ref="CM718:CN718"/>
    <mergeCell ref="CI732:CJ732"/>
    <mergeCell ref="Z634:AB634"/>
    <mergeCell ref="CG735:CH735"/>
    <mergeCell ref="CI737:CJ737"/>
    <mergeCell ref="CG737:CH737"/>
    <mergeCell ref="CZ729:DD729"/>
    <mergeCell ref="C635:L635"/>
    <mergeCell ref="C630:L630"/>
    <mergeCell ref="C631:L631"/>
    <mergeCell ref="C632:L632"/>
    <mergeCell ref="G727:J727"/>
    <mergeCell ref="N673:O673"/>
    <mergeCell ref="G687:L687"/>
    <mergeCell ref="T722:W722"/>
    <mergeCell ref="Z677:AK677"/>
    <mergeCell ref="B718:F718"/>
    <mergeCell ref="G720:J720"/>
    <mergeCell ref="B721:F721"/>
    <mergeCell ref="H680:R680"/>
    <mergeCell ref="Z668:AK668"/>
    <mergeCell ref="G676:R676"/>
    <mergeCell ref="AK714:AO717"/>
    <mergeCell ref="P687:R687"/>
    <mergeCell ref="R705:T705"/>
    <mergeCell ref="J704:X704"/>
    <mergeCell ref="Z659:AK659"/>
    <mergeCell ref="AK634:AN634"/>
    <mergeCell ref="AK635:AN635"/>
    <mergeCell ref="B723:F723"/>
    <mergeCell ref="AF630:AJ630"/>
    <mergeCell ref="G685:R685"/>
    <mergeCell ref="M635:P635"/>
    <mergeCell ref="G646:R646"/>
    <mergeCell ref="G714:J717"/>
    <mergeCell ref="G668:R668"/>
    <mergeCell ref="G675:R675"/>
    <mergeCell ref="AO632:AS632"/>
    <mergeCell ref="D451:AJ452"/>
    <mergeCell ref="Q493:AK493"/>
    <mergeCell ref="AH533:AK533"/>
    <mergeCell ref="AC456:AF456"/>
    <mergeCell ref="Q558:S558"/>
    <mergeCell ref="AH512:AK512"/>
    <mergeCell ref="M557:P557"/>
    <mergeCell ref="AH520:AK520"/>
    <mergeCell ref="AC537:AF537"/>
    <mergeCell ref="Z555:AD555"/>
    <mergeCell ref="O535:AA535"/>
    <mergeCell ref="Z432:AA432"/>
    <mergeCell ref="Q487:AK487"/>
    <mergeCell ref="Q486:AK486"/>
    <mergeCell ref="H614:R614"/>
    <mergeCell ref="G613:L613"/>
    <mergeCell ref="AF574:AK574"/>
    <mergeCell ref="Z585:AK585"/>
    <mergeCell ref="G579:R579"/>
    <mergeCell ref="N583:O583"/>
    <mergeCell ref="AI560:AL560"/>
    <mergeCell ref="O520:AA520"/>
    <mergeCell ref="AE555:AH555"/>
    <mergeCell ref="AH518:AK518"/>
    <mergeCell ref="AH514:AK514"/>
    <mergeCell ref="Q555:S555"/>
    <mergeCell ref="AC535:AF535"/>
    <mergeCell ref="AI554:AL554"/>
    <mergeCell ref="AI558:AL558"/>
    <mergeCell ref="Q551:S553"/>
    <mergeCell ref="T551:V553"/>
    <mergeCell ref="M555:P555"/>
    <mergeCell ref="H337:R337"/>
    <mergeCell ref="P345:AE345"/>
    <mergeCell ref="R412:S412"/>
    <mergeCell ref="Q429:R429"/>
    <mergeCell ref="D448:AF448"/>
    <mergeCell ref="AG445:AJ44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AJ356:AK356"/>
    <mergeCell ref="AD377:AE377"/>
    <mergeCell ref="AC371:AF371"/>
    <mergeCell ref="M356:N356"/>
    <mergeCell ref="AH534:AK534"/>
    <mergeCell ref="AC510:AF510"/>
    <mergeCell ref="AI339:AK339"/>
    <mergeCell ref="P348:Z348"/>
    <mergeCell ref="N373:AF374"/>
    <mergeCell ref="AJ355:AK355"/>
    <mergeCell ref="AG442:AJ442"/>
    <mergeCell ref="AG377:AH377"/>
    <mergeCell ref="E418:G418"/>
    <mergeCell ref="AD411:AE411"/>
    <mergeCell ref="F427:AH428"/>
    <mergeCell ref="J387:U387"/>
    <mergeCell ref="Q390:U390"/>
    <mergeCell ref="I410:AE410"/>
    <mergeCell ref="AI389:AJ389"/>
    <mergeCell ref="P347:Z347"/>
    <mergeCell ref="J386:U386"/>
    <mergeCell ref="T398:AJ398"/>
    <mergeCell ref="AG440:AJ440"/>
    <mergeCell ref="S401:U401"/>
    <mergeCell ref="AG401:AJ401"/>
    <mergeCell ref="AC387:AJ387"/>
    <mergeCell ref="V388:AJ388"/>
    <mergeCell ref="AG395:AJ395"/>
    <mergeCell ref="AI392:AJ392"/>
    <mergeCell ref="AG394:AJ394"/>
    <mergeCell ref="E420:AJ420"/>
    <mergeCell ref="V377:W377"/>
    <mergeCell ref="S402:U402"/>
    <mergeCell ref="P424:Q424"/>
    <mergeCell ref="J388:U388"/>
    <mergeCell ref="Q389:U389"/>
    <mergeCell ref="R411:S411"/>
    <mergeCell ref="H414:AE415"/>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D211:M211"/>
    <mergeCell ref="T212:U212"/>
    <mergeCell ref="T197:U197"/>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W261:X261"/>
    <mergeCell ref="U263:W263"/>
    <mergeCell ref="M257:T257"/>
    <mergeCell ref="M256:AE256"/>
    <mergeCell ref="M263:R263"/>
    <mergeCell ref="M265:T265"/>
    <mergeCell ref="AA293:AK293"/>
    <mergeCell ref="L280:AD280"/>
    <mergeCell ref="L275:AD275"/>
    <mergeCell ref="H290:R290"/>
    <mergeCell ref="AA297:AK297"/>
    <mergeCell ref="H288:R28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AP205:AQ205"/>
    <mergeCell ref="AI229:AJ229"/>
    <mergeCell ref="U175:V175"/>
    <mergeCell ref="I185:AE185"/>
    <mergeCell ref="U236:W236"/>
    <mergeCell ref="T189:AE189"/>
    <mergeCell ref="R177:S177"/>
    <mergeCell ref="D204:M204"/>
    <mergeCell ref="Y120:AK120"/>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P113:S113"/>
    <mergeCell ref="AF243:AK243"/>
    <mergeCell ref="M234:T234"/>
    <mergeCell ref="F150:T150"/>
    <mergeCell ref="O160:T160"/>
    <mergeCell ref="AI178:AK178"/>
    <mergeCell ref="AH246:AK246"/>
    <mergeCell ref="M237:AE237"/>
    <mergeCell ref="AA249:AK249"/>
    <mergeCell ref="M248:AE248"/>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C253:AE253"/>
    <mergeCell ref="J173:S173"/>
    <mergeCell ref="AI228:AJ228"/>
    <mergeCell ref="M235:AE235"/>
    <mergeCell ref="W234:X234"/>
    <mergeCell ref="M243:AE243"/>
    <mergeCell ref="M238:T238"/>
    <mergeCell ref="W253:X253"/>
    <mergeCell ref="M252:AE252"/>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AA311:AK311"/>
    <mergeCell ref="AA306:AK306"/>
    <mergeCell ref="AA323:AF323"/>
    <mergeCell ref="H320:R320"/>
    <mergeCell ref="H323:M323"/>
    <mergeCell ref="AA335:AK335"/>
    <mergeCell ref="AC347:AE347"/>
    <mergeCell ref="P343:AE343"/>
    <mergeCell ref="AA340:AF340"/>
    <mergeCell ref="P344:AE344"/>
    <mergeCell ref="AA338:AK338"/>
    <mergeCell ref="AA330:AK330"/>
    <mergeCell ref="H324:M324"/>
    <mergeCell ref="AA325:AK325"/>
    <mergeCell ref="H315:M315"/>
    <mergeCell ref="H321:R321"/>
    <mergeCell ref="H322:R322"/>
    <mergeCell ref="L276:S276"/>
    <mergeCell ref="L278:Q278"/>
    <mergeCell ref="AA289:AK289"/>
    <mergeCell ref="H329:R329"/>
    <mergeCell ref="H330:R330"/>
    <mergeCell ref="H313:R313"/>
    <mergeCell ref="H314:R314"/>
    <mergeCell ref="H316:M316"/>
    <mergeCell ref="AA322:AK322"/>
    <mergeCell ref="H292:M292"/>
    <mergeCell ref="H309:R309"/>
    <mergeCell ref="H297:R297"/>
    <mergeCell ref="AA300:AF300"/>
    <mergeCell ref="AA298:AK298"/>
    <mergeCell ref="AA292:AF292"/>
    <mergeCell ref="AA324:AF324"/>
    <mergeCell ref="H328:R328"/>
    <mergeCell ref="AI323:AK323"/>
    <mergeCell ref="AA320:AK320"/>
    <mergeCell ref="H317:R317"/>
    <mergeCell ref="P323:R323"/>
    <mergeCell ref="AA315:AF315"/>
    <mergeCell ref="AA314:AK314"/>
    <mergeCell ref="AA313:AK313"/>
    <mergeCell ref="H319:R319"/>
    <mergeCell ref="AA316:AF316"/>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V276:W276"/>
    <mergeCell ref="AA301:AK301"/>
    <mergeCell ref="AA296:AK296"/>
    <mergeCell ref="H301:R301"/>
    <mergeCell ref="L277:AD277"/>
    <mergeCell ref="H296:R296"/>
    <mergeCell ref="AA303:AK303"/>
    <mergeCell ref="D270:H270"/>
    <mergeCell ref="X270:AC270"/>
    <mergeCell ref="Z263:AE263"/>
    <mergeCell ref="H311:R311"/>
    <mergeCell ref="AA319:AK319"/>
    <mergeCell ref="AA291:AF291"/>
    <mergeCell ref="AI291:AK291"/>
    <mergeCell ref="AH254:AK254"/>
    <mergeCell ref="M259:AE259"/>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P339:R339"/>
    <mergeCell ref="AA341:AK341"/>
    <mergeCell ref="E368:AH369"/>
    <mergeCell ref="Q365:AG365"/>
    <mergeCell ref="AA336:AK336"/>
    <mergeCell ref="H333:R333"/>
    <mergeCell ref="AC502:AF502"/>
    <mergeCell ref="D443:AF443"/>
    <mergeCell ref="M495:P495"/>
    <mergeCell ref="AC501:AF501"/>
    <mergeCell ref="D406:AJ407"/>
    <mergeCell ref="P331:R331"/>
    <mergeCell ref="P349:AE349"/>
    <mergeCell ref="M355:N355"/>
    <mergeCell ref="B514:H516"/>
    <mergeCell ref="B517:H519"/>
    <mergeCell ref="H340:M340"/>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AH505:AK505"/>
    <mergeCell ref="AH517:AK517"/>
    <mergeCell ref="W471:Y471"/>
    <mergeCell ref="D473:V473"/>
    <mergeCell ref="AC504:AF504"/>
    <mergeCell ref="D470:V470"/>
    <mergeCell ref="D438:AF438"/>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T556:V556"/>
    <mergeCell ref="AC520:AF520"/>
    <mergeCell ref="G595:R595"/>
    <mergeCell ref="G596:R596"/>
    <mergeCell ref="Z577:AK577"/>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AA582:AK582"/>
    <mergeCell ref="M628:P628"/>
    <mergeCell ref="G602:R602"/>
    <mergeCell ref="G609:R609"/>
    <mergeCell ref="N615:O615"/>
    <mergeCell ref="Z595:AK595"/>
    <mergeCell ref="T628:V628"/>
    <mergeCell ref="AI613:AK613"/>
    <mergeCell ref="AA614:AK614"/>
    <mergeCell ref="AC624:AE626"/>
    <mergeCell ref="M627:P627"/>
    <mergeCell ref="Z603:AK603"/>
    <mergeCell ref="Z588:AK588"/>
    <mergeCell ref="G601:R601"/>
    <mergeCell ref="C627:L627"/>
    <mergeCell ref="P581:R581"/>
    <mergeCell ref="N591:O591"/>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T738:W738"/>
    <mergeCell ref="C825:H825"/>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X722:AB722"/>
    <mergeCell ref="M828:P828"/>
    <mergeCell ref="AC791:AG791"/>
    <mergeCell ref="B724:F724"/>
    <mergeCell ref="B727:F727"/>
    <mergeCell ref="G719:J719"/>
    <mergeCell ref="AC718:AG718"/>
    <mergeCell ref="K720:N720"/>
    <mergeCell ref="AH724:AJ724"/>
    <mergeCell ref="G730:J730"/>
    <mergeCell ref="G731:J731"/>
    <mergeCell ref="AH719:AJ719"/>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35:S735"/>
    <mergeCell ref="O795:S795"/>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F926:T926"/>
    <mergeCell ref="F927:T927"/>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F930:T930"/>
    <mergeCell ref="F931:T931"/>
    <mergeCell ref="U928:Z928"/>
    <mergeCell ref="U948:Z948"/>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B733:F733"/>
    <mergeCell ref="AH727:AJ727"/>
    <mergeCell ref="X725:AB725"/>
    <mergeCell ref="G671:L671"/>
    <mergeCell ref="X733:AB733"/>
    <mergeCell ref="G732:J732"/>
    <mergeCell ref="AH735:AJ735"/>
    <mergeCell ref="X738:AB738"/>
    <mergeCell ref="G683:R683"/>
    <mergeCell ref="N681:O681"/>
    <mergeCell ref="X719:AB719"/>
    <mergeCell ref="G686:R686"/>
    <mergeCell ref="Z683:AK683"/>
    <mergeCell ref="AG689:AH689"/>
    <mergeCell ref="X718:AB718"/>
    <mergeCell ref="G721:J721"/>
    <mergeCell ref="G722:J722"/>
    <mergeCell ref="J705:O705"/>
    <mergeCell ref="AK730:AO730"/>
    <mergeCell ref="AC730:AG730"/>
    <mergeCell ref="O731:S731"/>
    <mergeCell ref="X729:AB729"/>
    <mergeCell ref="AA680:AK680"/>
    <mergeCell ref="T736:W736"/>
    <mergeCell ref="O720:S720"/>
    <mergeCell ref="O733:S733"/>
    <mergeCell ref="K719:N719"/>
    <mergeCell ref="K731:N731"/>
    <mergeCell ref="O726:S726"/>
    <mergeCell ref="K737:N737"/>
    <mergeCell ref="K714:N717"/>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G742:CH742"/>
    <mergeCell ref="CK725:CL725"/>
    <mergeCell ref="CG733:CH733"/>
    <mergeCell ref="CI734:CJ734"/>
    <mergeCell ref="CM739:CN739"/>
    <mergeCell ref="CI738:CJ738"/>
    <mergeCell ref="CP741:CT741"/>
    <mergeCell ref="CK738:CL738"/>
    <mergeCell ref="CI731:CJ731"/>
    <mergeCell ref="CI728:CJ728"/>
    <mergeCell ref="CP725:CT725"/>
    <mergeCell ref="CU740:CY740"/>
    <mergeCell ref="CI739:CJ739"/>
    <mergeCell ref="CP730:CT730"/>
    <mergeCell ref="CU731:CY731"/>
    <mergeCell ref="CP735:CT735"/>
    <mergeCell ref="CP728:CT728"/>
    <mergeCell ref="CU728:CY728"/>
    <mergeCell ref="CK732:CL732"/>
    <mergeCell ref="DE734:DI734"/>
    <mergeCell ref="CK731:CL731"/>
    <mergeCell ref="CK729:CL729"/>
    <mergeCell ref="CM728:CN728"/>
    <mergeCell ref="CU726:CY726"/>
    <mergeCell ref="CZ726:DD726"/>
    <mergeCell ref="CU727:CY727"/>
    <mergeCell ref="DE730:DI730"/>
    <mergeCell ref="CM730:CN730"/>
    <mergeCell ref="CK727:CL727"/>
    <mergeCell ref="DE731:DI731"/>
    <mergeCell ref="CP737:CT737"/>
    <mergeCell ref="CZ734:DD734"/>
    <mergeCell ref="CI735:CJ735"/>
    <mergeCell ref="CK735:CL735"/>
    <mergeCell ref="CM740:CN740"/>
    <mergeCell ref="CU724:CY724"/>
    <mergeCell ref="CU725:CY725"/>
    <mergeCell ref="CP724:CT724"/>
    <mergeCell ref="CP727:CT727"/>
    <mergeCell ref="CI727:CJ727"/>
    <mergeCell ref="CI719:CJ719"/>
    <mergeCell ref="X728:AB728"/>
    <mergeCell ref="O719:S719"/>
    <mergeCell ref="CK722:CL722"/>
    <mergeCell ref="G644:R644"/>
    <mergeCell ref="P655:R655"/>
    <mergeCell ref="CP719:CT719"/>
    <mergeCell ref="CM733:CN733"/>
    <mergeCell ref="CI733:CJ733"/>
    <mergeCell ref="CG719:CH719"/>
    <mergeCell ref="CI721:CJ721"/>
    <mergeCell ref="DE728:DI728"/>
    <mergeCell ref="CU729:CY729"/>
    <mergeCell ref="CP733:CT733"/>
    <mergeCell ref="CP732:CT732"/>
    <mergeCell ref="CM729:CN729"/>
    <mergeCell ref="CM723:CN723"/>
    <mergeCell ref="CM725:CN725"/>
    <mergeCell ref="CK730:CL730"/>
    <mergeCell ref="CP731:CT731"/>
    <mergeCell ref="CI729:CJ729"/>
    <mergeCell ref="CP729:CT729"/>
    <mergeCell ref="CU722:CY722"/>
    <mergeCell ref="CZ723:DD723"/>
    <mergeCell ref="CI723:CJ723"/>
    <mergeCell ref="CP723:CT723"/>
    <mergeCell ref="CK724:CL724"/>
    <mergeCell ref="DE723:DI723"/>
    <mergeCell ref="CG727:CH727"/>
    <mergeCell ref="CZ728:DD728"/>
    <mergeCell ref="CU730:CY730"/>
    <mergeCell ref="DE720:DI720"/>
    <mergeCell ref="Q563:S563"/>
    <mergeCell ref="AI565:AL565"/>
    <mergeCell ref="AE562:AH562"/>
    <mergeCell ref="Q562:S562"/>
    <mergeCell ref="G568:R568"/>
    <mergeCell ref="M574:R574"/>
    <mergeCell ref="AH501:AK501"/>
    <mergeCell ref="G474:V474"/>
    <mergeCell ref="AH526:AK526"/>
    <mergeCell ref="M561:P561"/>
    <mergeCell ref="W562:Y562"/>
    <mergeCell ref="AI556:AL556"/>
    <mergeCell ref="T559:V559"/>
    <mergeCell ref="T557:V557"/>
    <mergeCell ref="Q634:S634"/>
    <mergeCell ref="AK636:AN636"/>
    <mergeCell ref="C637:L637"/>
    <mergeCell ref="G610:R610"/>
    <mergeCell ref="A617:AT618"/>
    <mergeCell ref="B624:L626"/>
    <mergeCell ref="Z613:AE613"/>
    <mergeCell ref="AC629:AE629"/>
    <mergeCell ref="AO633:AS633"/>
    <mergeCell ref="CI717:CJ717"/>
    <mergeCell ref="CG725:CH725"/>
    <mergeCell ref="CU721:CY721"/>
    <mergeCell ref="DE721:DI721"/>
    <mergeCell ref="M629:P629"/>
    <mergeCell ref="W624:Y626"/>
    <mergeCell ref="W628:Y628"/>
    <mergeCell ref="W636:Y636"/>
    <mergeCell ref="T630:V630"/>
    <mergeCell ref="T631:V631"/>
    <mergeCell ref="AC628:AE628"/>
    <mergeCell ref="C629:L629"/>
    <mergeCell ref="M633:P633"/>
    <mergeCell ref="Z605:AE605"/>
    <mergeCell ref="Z609:AK609"/>
    <mergeCell ref="AC632:AE632"/>
    <mergeCell ref="H672:R672"/>
    <mergeCell ref="AA606:AK606"/>
    <mergeCell ref="P605:R605"/>
    <mergeCell ref="C628:L628"/>
    <mergeCell ref="W633:Y633"/>
    <mergeCell ref="Z630:AB630"/>
    <mergeCell ref="AK627:AN627"/>
    <mergeCell ref="Q632:S632"/>
    <mergeCell ref="AC630:AE630"/>
    <mergeCell ref="W629:Y629"/>
    <mergeCell ref="Q630:S630"/>
    <mergeCell ref="T629:V629"/>
    <mergeCell ref="T634:V634"/>
    <mergeCell ref="Q631:S631"/>
    <mergeCell ref="T632:V632"/>
    <mergeCell ref="T633:V633"/>
    <mergeCell ref="M630:P630"/>
    <mergeCell ref="M631:P631"/>
    <mergeCell ref="M632:P632"/>
    <mergeCell ref="Q633:S63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T561:V561"/>
    <mergeCell ref="AE559:AH559"/>
    <mergeCell ref="AI559:AL559"/>
    <mergeCell ref="C561:L561"/>
    <mergeCell ref="Q560:S560"/>
    <mergeCell ref="Q565:S565"/>
    <mergeCell ref="Q561:S561"/>
    <mergeCell ref="C562:L562"/>
    <mergeCell ref="D449:AF449"/>
    <mergeCell ref="Q554:S554"/>
    <mergeCell ref="AH529:AK529"/>
    <mergeCell ref="AI397:AJ397"/>
    <mergeCell ref="T399:AJ399"/>
    <mergeCell ref="D445:AF445"/>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AM563:AS563"/>
    <mergeCell ref="Z611:AK611"/>
    <mergeCell ref="AA573:AK573"/>
    <mergeCell ref="AK624:AN626"/>
    <mergeCell ref="AG599:AH599"/>
    <mergeCell ref="Z604:AK604"/>
    <mergeCell ref="W564:Y564"/>
    <mergeCell ref="W565:Y565"/>
    <mergeCell ref="P597:R597"/>
    <mergeCell ref="G597:L597"/>
    <mergeCell ref="G589:L589"/>
    <mergeCell ref="G569:R569"/>
    <mergeCell ref="H582:R582"/>
    <mergeCell ref="Z579:AK579"/>
    <mergeCell ref="P589:R589"/>
    <mergeCell ref="AM556:AS556"/>
    <mergeCell ref="Z434:AA434"/>
    <mergeCell ref="H590:R590"/>
    <mergeCell ref="T721:W721"/>
    <mergeCell ref="AE695:AI695"/>
    <mergeCell ref="Z644:AK644"/>
    <mergeCell ref="AO636:AS636"/>
    <mergeCell ref="AH509:AK509"/>
    <mergeCell ref="AM561:AS561"/>
    <mergeCell ref="AM559:AS559"/>
    <mergeCell ref="C563:L563"/>
    <mergeCell ref="AE565:AH565"/>
    <mergeCell ref="G587:R587"/>
    <mergeCell ref="G578:R578"/>
    <mergeCell ref="Q638:S638"/>
    <mergeCell ref="H648:R648"/>
    <mergeCell ref="M634:P634"/>
    <mergeCell ref="M636:P636"/>
    <mergeCell ref="W563:Y563"/>
    <mergeCell ref="AE563:AH563"/>
    <mergeCell ref="AG607:AH607"/>
    <mergeCell ref="AO624:AS626"/>
    <mergeCell ref="AG591:AH591"/>
    <mergeCell ref="Z632:AB632"/>
    <mergeCell ref="AC635:AE635"/>
    <mergeCell ref="W635:Y635"/>
    <mergeCell ref="Z597:AE597"/>
    <mergeCell ref="AF629:AJ629"/>
    <mergeCell ref="AF624:AJ626"/>
    <mergeCell ref="T635:V635"/>
    <mergeCell ref="T636:V636"/>
    <mergeCell ref="T637:V637"/>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Z687:AE687"/>
    <mergeCell ref="AH718:AJ718"/>
    <mergeCell ref="CU717:CY717"/>
    <mergeCell ref="AG681:AH681"/>
    <mergeCell ref="AI687:AK687"/>
    <mergeCell ref="AE693:AF693"/>
    <mergeCell ref="AO637:AS637"/>
    <mergeCell ref="Z675:AK675"/>
    <mergeCell ref="CZ722:DD722"/>
    <mergeCell ref="AO631:AS631"/>
    <mergeCell ref="Z660:AK660"/>
    <mergeCell ref="W630:Y630"/>
    <mergeCell ref="AK628:AN628"/>
    <mergeCell ref="Z629:AB629"/>
    <mergeCell ref="AE699:AI699"/>
    <mergeCell ref="AA672:AK672"/>
    <mergeCell ref="Z684:AK684"/>
    <mergeCell ref="AO628:AS628"/>
    <mergeCell ref="Z653:AK653"/>
    <mergeCell ref="AF633:AJ633"/>
    <mergeCell ref="AK630:AN630"/>
    <mergeCell ref="AK631:AN631"/>
    <mergeCell ref="AK632:AN632"/>
    <mergeCell ref="AI671:AK671"/>
    <mergeCell ref="AG673:AH673"/>
    <mergeCell ref="AC637:AE637"/>
    <mergeCell ref="Z661:AK661"/>
    <mergeCell ref="AA664:AK664"/>
    <mergeCell ref="Z676:AK676"/>
    <mergeCell ref="AI655:AK655"/>
    <mergeCell ref="Z652:AK652"/>
    <mergeCell ref="AC638:AE638"/>
    <mergeCell ref="W634:Y634"/>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E702:AF702"/>
    <mergeCell ref="AI663:AK663"/>
    <mergeCell ref="AO630:AS630"/>
    <mergeCell ref="B641:AN641"/>
    <mergeCell ref="G643:R643"/>
    <mergeCell ref="AK718:AO718"/>
    <mergeCell ref="AF632:AJ632"/>
    <mergeCell ref="AC631:AE631"/>
    <mergeCell ref="AM565:AS565"/>
    <mergeCell ref="DJ721:DN721"/>
    <mergeCell ref="G684:R684"/>
    <mergeCell ref="G581:L581"/>
    <mergeCell ref="O722:S722"/>
    <mergeCell ref="G603:R603"/>
    <mergeCell ref="DO717:DS717"/>
    <mergeCell ref="CZ721:DD721"/>
    <mergeCell ref="AE564:AH564"/>
    <mergeCell ref="T638:V638"/>
    <mergeCell ref="G651:R651"/>
    <mergeCell ref="G652:R652"/>
    <mergeCell ref="DZ728:ED728"/>
    <mergeCell ref="EE724:EI724"/>
    <mergeCell ref="EH661:EL661"/>
    <mergeCell ref="EC655:EG655"/>
    <mergeCell ref="DX667:EB667"/>
    <mergeCell ref="AC724:AG724"/>
    <mergeCell ref="DJ726:DN726"/>
    <mergeCell ref="Z631:AB631"/>
    <mergeCell ref="CI726:CJ726"/>
    <mergeCell ref="CG726:CH726"/>
    <mergeCell ref="CM727:CN727"/>
    <mergeCell ref="CK726:CL726"/>
    <mergeCell ref="DJ725:DN725"/>
    <mergeCell ref="DE725:DI725"/>
    <mergeCell ref="CP726:CT726"/>
    <mergeCell ref="DE726:DI726"/>
    <mergeCell ref="CZ724:DD724"/>
    <mergeCell ref="CZ725:DD725"/>
    <mergeCell ref="AC634:AE634"/>
    <mergeCell ref="DO728:DS728"/>
    <mergeCell ref="CZ727:DD727"/>
    <mergeCell ref="AC719:AG719"/>
    <mergeCell ref="DE719:DI719"/>
    <mergeCell ref="CZ720:DD720"/>
    <mergeCell ref="DJ723:DN723"/>
    <mergeCell ref="DJ724:DN724"/>
    <mergeCell ref="DJ719:DN719"/>
    <mergeCell ref="DE724:DI724"/>
    <mergeCell ref="W700:AK700"/>
    <mergeCell ref="AF634:AJ634"/>
    <mergeCell ref="W637:Y637"/>
    <mergeCell ref="AG657:AH657"/>
    <mergeCell ref="EO720:ES720"/>
    <mergeCell ref="DZ726:ED726"/>
    <mergeCell ref="DU728:DY728"/>
    <mergeCell ref="DU722:DY722"/>
    <mergeCell ref="DO725:DS725"/>
    <mergeCell ref="DO721:DS721"/>
    <mergeCell ref="Z671:AE671"/>
    <mergeCell ref="CP721:CT721"/>
    <mergeCell ref="AF631:AJ631"/>
    <mergeCell ref="AK633:AN633"/>
    <mergeCell ref="Z645:AK645"/>
    <mergeCell ref="EJ725:EN725"/>
    <mergeCell ref="AK729:AO729"/>
    <mergeCell ref="AH729:AJ729"/>
    <mergeCell ref="DO723:DS723"/>
    <mergeCell ref="DO724:DS724"/>
    <mergeCell ref="DO726:DS726"/>
    <mergeCell ref="Z679:AE679"/>
    <mergeCell ref="Z670:AK670"/>
    <mergeCell ref="AK728:AO728"/>
    <mergeCell ref="DX668:EB668"/>
    <mergeCell ref="EC668:EG668"/>
    <mergeCell ref="DO718:DS718"/>
    <mergeCell ref="DO719:DS719"/>
    <mergeCell ref="AK726:AO726"/>
    <mergeCell ref="Z635:AB635"/>
    <mergeCell ref="Z662:AK662"/>
    <mergeCell ref="Z678:AK678"/>
    <mergeCell ref="AO640:AS640"/>
    <mergeCell ref="DX652:EB652"/>
    <mergeCell ref="EC652:EG652"/>
    <mergeCell ref="DJ728:DN728"/>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T727:W72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O796:S796"/>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Y829:AB829"/>
    <mergeCell ref="AC829:AF829"/>
    <mergeCell ref="Y826:AB826"/>
    <mergeCell ref="F946:H946"/>
    <mergeCell ref="AA967:AG967"/>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AB957:AK957"/>
    <mergeCell ref="AA970:AG970"/>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H752:AJ752"/>
    <mergeCell ref="AH751:AJ751"/>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J792:N792"/>
    <mergeCell ref="Z806:AE806"/>
    <mergeCell ref="X791:AB791"/>
    <mergeCell ref="J788:N788"/>
    <mergeCell ref="AC739:AG739"/>
    <mergeCell ref="T744:W744"/>
    <mergeCell ref="O739:S739"/>
    <mergeCell ref="Z814:AE814"/>
    <mergeCell ref="K743:N743"/>
    <mergeCell ref="O743:S743"/>
    <mergeCell ref="T743:W743"/>
    <mergeCell ref="K744:N744"/>
    <mergeCell ref="O744:S744"/>
    <mergeCell ref="K746:N746"/>
    <mergeCell ref="T751:W751"/>
    <mergeCell ref="K748:N748"/>
    <mergeCell ref="Z817:AE817"/>
    <mergeCell ref="X739:AB739"/>
    <mergeCell ref="G740:J740"/>
    <mergeCell ref="X774:AB774"/>
    <mergeCell ref="T773:W773"/>
    <mergeCell ref="AC747:AG747"/>
    <mergeCell ref="J773:N773"/>
    <mergeCell ref="O773:S773"/>
    <mergeCell ref="T752:W752"/>
    <mergeCell ref="J776:N776"/>
    <mergeCell ref="AF638:AJ638"/>
    <mergeCell ref="B739:F739"/>
    <mergeCell ref="K735:N735"/>
    <mergeCell ref="K736:N736"/>
    <mergeCell ref="G736:J736"/>
    <mergeCell ref="X747:AB747"/>
    <mergeCell ref="P671:R671"/>
    <mergeCell ref="B752:F752"/>
    <mergeCell ref="O750:S750"/>
    <mergeCell ref="B751:F751"/>
    <mergeCell ref="Z667:AK667"/>
    <mergeCell ref="AK737:AO737"/>
    <mergeCell ref="AK749:AO749"/>
    <mergeCell ref="AH732:AJ732"/>
    <mergeCell ref="X735:AB735"/>
    <mergeCell ref="G678:R678"/>
    <mergeCell ref="G655:L655"/>
    <mergeCell ref="H656:R656"/>
    <mergeCell ref="AC733:AG733"/>
    <mergeCell ref="H688:R688"/>
    <mergeCell ref="X721:AB721"/>
    <mergeCell ref="X727:AB727"/>
    <mergeCell ref="G728:J728"/>
    <mergeCell ref="O737:S737"/>
    <mergeCell ref="O738:S73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F975:L975"/>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R989:AA989"/>
    <mergeCell ref="AJ989:AQ989"/>
    <mergeCell ref="J1024:AE1024"/>
    <mergeCell ref="AJ992:AQ992"/>
    <mergeCell ref="AJ993:AQ993"/>
    <mergeCell ref="D1013:AE1013"/>
    <mergeCell ref="AF993:AI993"/>
    <mergeCell ref="AG994:AH994"/>
    <mergeCell ref="AG1001:AH1001"/>
    <mergeCell ref="AG1007:AH1007"/>
    <mergeCell ref="AG1011:AH1011"/>
    <mergeCell ref="AF1023:AI1024"/>
    <mergeCell ref="AG1013:AH1013"/>
    <mergeCell ref="AG1016:AH1016"/>
    <mergeCell ref="AG1020:AH1020"/>
    <mergeCell ref="D1016:AE1016"/>
    <mergeCell ref="D1008:AE1010"/>
    <mergeCell ref="AF1021:AI1022"/>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M975:S975"/>
    <mergeCell ref="D985:Q985"/>
    <mergeCell ref="D986:Q986"/>
    <mergeCell ref="AB985:AI985"/>
    <mergeCell ref="AB986:AI986"/>
    <mergeCell ref="AB987:AI987"/>
    <mergeCell ref="D987:Q987"/>
    <mergeCell ref="FY728:GC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O723:FS723"/>
    <mergeCell ref="FT723:FX723"/>
    <mergeCell ref="FY723:GC723"/>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O730:FS730"/>
    <mergeCell ref="FT730:FX730"/>
    <mergeCell ref="FT737:FX737"/>
    <mergeCell ref="FE730:FI730"/>
    <mergeCell ref="FJ730:FN730"/>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T741:FX741"/>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H652:EL652"/>
    <mergeCell ref="ER639:EV639"/>
    <mergeCell ref="EM641:EQ641"/>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T732:EX732"/>
    <mergeCell ref="EO731:ES731"/>
    <mergeCell ref="DZ724:ED724"/>
    <mergeCell ref="ER649:EV649"/>
    <mergeCell ref="DZ717:ED717"/>
    <mergeCell ref="DO722:DS722"/>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M657:EQ657"/>
    <mergeCell ref="ET717:EX717"/>
    <mergeCell ref="FE736:FI736"/>
    <mergeCell ref="FJ736:FN736"/>
    <mergeCell ref="EO736:ES736"/>
    <mergeCell ref="DJ722:DN722"/>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W656:FA656"/>
    <mergeCell ref="ER650:EV650"/>
    <mergeCell ref="EM650:EQ650"/>
    <mergeCell ref="DX653:EB653"/>
    <mergeCell ref="EC653:EG653"/>
    <mergeCell ref="DX654:EB654"/>
    <mergeCell ref="DX643:EB643"/>
    <mergeCell ref="DX640:EB640"/>
    <mergeCell ref="EC661:EG661"/>
    <mergeCell ref="EM651:EQ651"/>
    <mergeCell ref="FE720:FI720"/>
    <mergeCell ref="FJ720:FN720"/>
    <mergeCell ref="FO720:FS720"/>
    <mergeCell ref="EZ717:FD717"/>
    <mergeCell ref="FE717:FI717"/>
    <mergeCell ref="FJ717:FN717"/>
    <mergeCell ref="FO717:FS717"/>
    <mergeCell ref="EW670:FA670"/>
    <mergeCell ref="DU734:DY734"/>
    <mergeCell ref="DO720:DS720"/>
    <mergeCell ref="DZ721:ED721"/>
    <mergeCell ref="DZ722:ED722"/>
    <mergeCell ref="DU717:DY717"/>
    <mergeCell ref="DU719:DY719"/>
    <mergeCell ref="EE717:EI717"/>
    <mergeCell ref="EJ720:EN720"/>
    <mergeCell ref="EO722:ES722"/>
    <mergeCell ref="EO717:ES717"/>
    <mergeCell ref="EJ729:EN729"/>
    <mergeCell ref="EJ717:EN717"/>
    <mergeCell ref="DU733:DY733"/>
    <mergeCell ref="ET731:EX731"/>
    <mergeCell ref="EJ727:EN727"/>
    <mergeCell ref="EO729:ES729"/>
    <mergeCell ref="EO732:ES732"/>
    <mergeCell ref="ET729:EX729"/>
    <mergeCell ref="EO719:ES719"/>
    <mergeCell ref="ET719:EX719"/>
    <mergeCell ref="EJ722:EN722"/>
    <mergeCell ref="EJ734:EN734"/>
    <mergeCell ref="EE733:EI733"/>
    <mergeCell ref="ET723:EX723"/>
    <mergeCell ref="EE725:EI725"/>
    <mergeCell ref="EM670:EQ670"/>
    <mergeCell ref="EE726:EI726"/>
    <mergeCell ref="EJ726:EN726"/>
    <mergeCell ref="DU718:DY718"/>
    <mergeCell ref="DU721:DY721"/>
    <mergeCell ref="EE721:EI721"/>
    <mergeCell ref="EJ721:EN721"/>
    <mergeCell ref="DU729:DY729"/>
    <mergeCell ref="DU737:DY737"/>
    <mergeCell ref="DU735:DY735"/>
    <mergeCell ref="EJ737:EN737"/>
    <mergeCell ref="DU736:DY736"/>
    <mergeCell ref="ET736:EX736"/>
    <mergeCell ref="EE735:EI735"/>
    <mergeCell ref="ET721:EX721"/>
    <mergeCell ref="EE720:EI720"/>
    <mergeCell ref="DU730:DY730"/>
    <mergeCell ref="EE728:EI728"/>
    <mergeCell ref="EJ728:EN728"/>
    <mergeCell ref="EO727:ES727"/>
    <mergeCell ref="EJ733:EN733"/>
    <mergeCell ref="DZ729:ED729"/>
    <mergeCell ref="ET727:EX727"/>
    <mergeCell ref="DZ727:ED727"/>
    <mergeCell ref="EE727:EI727"/>
    <mergeCell ref="EO737:ES737"/>
    <mergeCell ref="EJ723:EN723"/>
    <mergeCell ref="EO725:ES725"/>
    <mergeCell ref="EJ724:EN724"/>
    <mergeCell ref="EO723:ES723"/>
    <mergeCell ref="EW661:FA661"/>
    <mergeCell ref="EM662:EQ662"/>
    <mergeCell ref="ER662:EV662"/>
    <mergeCell ref="DU727:DY727"/>
    <mergeCell ref="EE734:EI734"/>
    <mergeCell ref="DU731:DY731"/>
    <mergeCell ref="DJ738:DN738"/>
    <mergeCell ref="DO732:DS732"/>
    <mergeCell ref="DJ734:DN734"/>
    <mergeCell ref="ER655:EV655"/>
    <mergeCell ref="EH648:EL648"/>
    <mergeCell ref="EH651:EL651"/>
    <mergeCell ref="EH650:EL650"/>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DZ738:ED738"/>
    <mergeCell ref="EE738:EI738"/>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Z751:DD751"/>
    <mergeCell ref="DJ737:DN737"/>
    <mergeCell ref="CU737:CY737"/>
    <mergeCell ref="CZ738:DD738"/>
    <mergeCell ref="EJ739:EN739"/>
    <mergeCell ref="AK751:AO751"/>
    <mergeCell ref="AK720:AO720"/>
    <mergeCell ref="EW660:FA660"/>
    <mergeCell ref="DX661:EB661"/>
    <mergeCell ref="DJ720:DN720"/>
    <mergeCell ref="DJ717:DN717"/>
    <mergeCell ref="EJ738:EN738"/>
    <mergeCell ref="DE735:DI735"/>
    <mergeCell ref="AK731:AO731"/>
    <mergeCell ref="AK738:AO738"/>
    <mergeCell ref="EO740:ES740"/>
    <mergeCell ref="ER669:EV669"/>
    <mergeCell ref="ER668:EV668"/>
    <mergeCell ref="EW668:FA668"/>
    <mergeCell ref="EW664:FA664"/>
    <mergeCell ref="EW666:FA666"/>
    <mergeCell ref="ER661:EV661"/>
    <mergeCell ref="EO738:ES738"/>
    <mergeCell ref="DE738:DI738"/>
    <mergeCell ref="DO737:DS737"/>
    <mergeCell ref="DO738:DS738"/>
    <mergeCell ref="EZ720:FD720"/>
    <mergeCell ref="EZ736:FD736"/>
    <mergeCell ref="EE723:EI723"/>
    <mergeCell ref="DO730:DS730"/>
    <mergeCell ref="DO731:DS731"/>
    <mergeCell ref="DO729:DS729"/>
    <mergeCell ref="DU739:DY739"/>
    <mergeCell ref="DZ739:ED739"/>
    <mergeCell ref="DJ735:DN735"/>
    <mergeCell ref="DO735:DS73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W654:FA654"/>
    <mergeCell ref="DX647:EB647"/>
    <mergeCell ref="EM649:EQ649"/>
    <mergeCell ref="EM654:EQ654"/>
    <mergeCell ref="ER654:EV654"/>
    <mergeCell ref="EM652:EQ652"/>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CU718:CY718"/>
    <mergeCell ref="CP717:CT717"/>
    <mergeCell ref="G647:L647"/>
    <mergeCell ref="C638:L638"/>
    <mergeCell ref="Z686:AK686"/>
    <mergeCell ref="AG649:AH649"/>
    <mergeCell ref="DX645:EB645"/>
    <mergeCell ref="DX650:EB650"/>
    <mergeCell ref="EC650:EG650"/>
    <mergeCell ref="DO736:DS736"/>
    <mergeCell ref="CI736:CJ736"/>
    <mergeCell ref="CZ737:DD737"/>
    <mergeCell ref="DE733:DI733"/>
    <mergeCell ref="CU735:CY735"/>
    <mergeCell ref="CK728:CL728"/>
    <mergeCell ref="CZ731:DD731"/>
    <mergeCell ref="DJ727:DN727"/>
    <mergeCell ref="DE732:DI732"/>
    <mergeCell ref="CM732:CN732"/>
    <mergeCell ref="DE729:DI729"/>
    <mergeCell ref="DJ730:DN730"/>
    <mergeCell ref="CI730:CJ730"/>
    <mergeCell ref="CM731:CN731"/>
    <mergeCell ref="DO727:DS727"/>
    <mergeCell ref="DJ736:DN736"/>
    <mergeCell ref="DE736:DI736"/>
    <mergeCell ref="DJ731:DN731"/>
    <mergeCell ref="DJ729:DN729"/>
    <mergeCell ref="CZ735:DD735"/>
    <mergeCell ref="CU734:CY734"/>
    <mergeCell ref="CP736:CT736"/>
    <mergeCell ref="CM737:CN737"/>
    <mergeCell ref="CM736:CN736"/>
    <mergeCell ref="CK736:CL736"/>
    <mergeCell ref="EE729:EI729"/>
    <mergeCell ref="CI725:CJ725"/>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B740:F740"/>
    <mergeCell ref="AH733:AJ733"/>
    <mergeCell ref="G723:J723"/>
    <mergeCell ref="O740:S740"/>
    <mergeCell ref="DO734:DS734"/>
    <mergeCell ref="DZ731:ED73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M970:S970"/>
    <mergeCell ref="AA971:AG971"/>
    <mergeCell ref="T972:Z972"/>
    <mergeCell ref="D1007:AE1007"/>
    <mergeCell ref="R990:AA990"/>
    <mergeCell ref="J957:S957"/>
    <mergeCell ref="AJ990:AQ990"/>
    <mergeCell ref="G663:L663"/>
    <mergeCell ref="T732:W732"/>
    <mergeCell ref="T731:W731"/>
    <mergeCell ref="B731:F731"/>
    <mergeCell ref="B730:F730"/>
    <mergeCell ref="N689:O689"/>
    <mergeCell ref="T737:W737"/>
    <mergeCell ref="X731:AB731"/>
    <mergeCell ref="P679:R679"/>
    <mergeCell ref="G661:R661"/>
    <mergeCell ref="B720:F720"/>
    <mergeCell ref="B722:F722"/>
    <mergeCell ref="B728:F728"/>
    <mergeCell ref="B725:F725"/>
    <mergeCell ref="K724:N724"/>
    <mergeCell ref="G662:R662"/>
    <mergeCell ref="G659:R659"/>
    <mergeCell ref="G660:R660"/>
    <mergeCell ref="B729:F729"/>
    <mergeCell ref="G677:R677"/>
    <mergeCell ref="P663:R663"/>
    <mergeCell ref="K728:N728"/>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C1085:D1085"/>
    <mergeCell ref="C1087:D1087"/>
    <mergeCell ref="C1088:D1088"/>
    <mergeCell ref="T740:W740"/>
    <mergeCell ref="X736:AB736"/>
    <mergeCell ref="T735:W735"/>
    <mergeCell ref="T734:W734"/>
    <mergeCell ref="AC727:AG727"/>
    <mergeCell ref="AC728:AG728"/>
    <mergeCell ref="AC732:AG732"/>
    <mergeCell ref="X734:AB734"/>
    <mergeCell ref="X724:AB724"/>
    <mergeCell ref="K730:N730"/>
    <mergeCell ref="G679:L679"/>
    <mergeCell ref="N657:O657"/>
    <mergeCell ref="O725:S725"/>
    <mergeCell ref="C1089:D1089"/>
    <mergeCell ref="B747:F747"/>
    <mergeCell ref="B748:F748"/>
    <mergeCell ref="B749:F749"/>
    <mergeCell ref="B750:F750"/>
    <mergeCell ref="T750:W750"/>
    <mergeCell ref="AE962:AK962"/>
    <mergeCell ref="M961:S961"/>
    <mergeCell ref="T733:W733"/>
    <mergeCell ref="O734:S734"/>
    <mergeCell ref="K739:N739"/>
    <mergeCell ref="AC734:AG734"/>
    <mergeCell ref="AC735:AG735"/>
    <mergeCell ref="B714:F717"/>
    <mergeCell ref="G729:J729"/>
    <mergeCell ref="B726:F726"/>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90:D1090"/>
    <mergeCell ref="C1091:D1091"/>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1" workbookViewId="0">
      <selection activeCell="C84" sqref="C8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1)Citi Bank Permanent Loan</v>
      </c>
      <c r="G2" s="139" t="str">
        <f>Application!B628&amp;Application!C628</f>
        <v>2)Developer Note</v>
      </c>
      <c r="H2" s="139" t="str">
        <f>Application!B629&amp;Application!C629</f>
        <v>3)City of San Pablo</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3932262</v>
      </c>
      <c r="C4" s="147">
        <v>3932262</v>
      </c>
      <c r="D4" s="147"/>
      <c r="E4" s="147">
        <f>C4-SUM(F4:I4)</f>
        <v>0</v>
      </c>
      <c r="F4" s="147"/>
      <c r="G4" s="147"/>
      <c r="H4" s="147">
        <v>3932262</v>
      </c>
      <c r="I4" s="147"/>
      <c r="J4" s="147"/>
      <c r="K4" s="147"/>
      <c r="L4" s="147"/>
      <c r="M4" s="147"/>
      <c r="N4" s="147"/>
      <c r="O4" s="147"/>
      <c r="P4" s="147"/>
      <c r="Q4" s="147"/>
      <c r="R4" s="516">
        <f>SUM(E4:Q4)</f>
        <v>3932262</v>
      </c>
      <c r="S4" s="148"/>
      <c r="T4" s="148"/>
      <c r="U4" s="143"/>
    </row>
    <row r="5" spans="1:21" s="144" customFormat="1">
      <c r="A5" s="145" t="s">
        <v>28</v>
      </c>
      <c r="B5" s="146">
        <f>SUM(C5+D5)</f>
        <v>0</v>
      </c>
      <c r="C5" s="147"/>
      <c r="D5" s="147"/>
      <c r="E5" s="147">
        <f t="shared" ref="E5:E7" si="0">C5-SUM(F5:I5)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3932262</v>
      </c>
      <c r="C8" s="146">
        <f t="shared" ref="C8:Q8" si="1">SUM(C4:C7)</f>
        <v>3932262</v>
      </c>
      <c r="D8" s="146">
        <f t="shared" si="1"/>
        <v>0</v>
      </c>
      <c r="E8" s="146">
        <f t="shared" si="1"/>
        <v>0</v>
      </c>
      <c r="F8" s="146">
        <f t="shared" si="1"/>
        <v>0</v>
      </c>
      <c r="G8" s="146">
        <f t="shared" si="1"/>
        <v>0</v>
      </c>
      <c r="H8" s="146">
        <f t="shared" si="1"/>
        <v>3932262</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3932262</v>
      </c>
      <c r="S8" s="148"/>
      <c r="T8" s="148"/>
      <c r="U8" s="143"/>
    </row>
    <row r="9" spans="1:21" s="144" customFormat="1">
      <c r="A9" s="145" t="s">
        <v>595</v>
      </c>
      <c r="B9" s="146">
        <f>SUM(C9+D9)</f>
        <v>0</v>
      </c>
      <c r="C9" s="147"/>
      <c r="D9" s="147"/>
      <c r="E9" s="147">
        <f t="shared" ref="E9:E10" si="2">C9-SUM(F9:I9)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3932262</v>
      </c>
      <c r="C12" s="146">
        <f t="shared" si="4"/>
        <v>3932262</v>
      </c>
      <c r="D12" s="146">
        <f t="shared" si="4"/>
        <v>0</v>
      </c>
      <c r="E12" s="146">
        <f t="shared" si="4"/>
        <v>0</v>
      </c>
      <c r="F12" s="146">
        <f t="shared" si="4"/>
        <v>0</v>
      </c>
      <c r="G12" s="146">
        <f t="shared" si="4"/>
        <v>0</v>
      </c>
      <c r="H12" s="146">
        <f t="shared" si="4"/>
        <v>3932262</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3932262</v>
      </c>
      <c r="S12" s="148"/>
      <c r="T12" s="148"/>
      <c r="U12" s="143"/>
    </row>
    <row r="13" spans="1:21" s="144" customFormat="1">
      <c r="A13" s="287" t="s">
        <v>903</v>
      </c>
      <c r="B13" s="146">
        <f>SUM(C13+D13)</f>
        <v>0</v>
      </c>
      <c r="C13" s="147"/>
      <c r="D13" s="147"/>
      <c r="E13" s="147">
        <f t="shared" ref="E13:E15" si="5">C13-SUM(F13:I13)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C17-SUM(F17:I17)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1641</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C27-SUM(F27:I27)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0</v>
      </c>
      <c r="C29" s="147"/>
      <c r="D29" s="147"/>
      <c r="E29" s="147">
        <f t="shared" ref="E29:E37" si="11">C29-SUM(F29:I29)</f>
        <v>0</v>
      </c>
      <c r="F29" s="147"/>
      <c r="G29" s="147"/>
      <c r="H29" s="147"/>
      <c r="I29" s="147"/>
      <c r="J29" s="147"/>
      <c r="K29" s="147"/>
      <c r="L29" s="147"/>
      <c r="M29" s="147"/>
      <c r="N29" s="147"/>
      <c r="O29" s="147"/>
      <c r="P29" s="147"/>
      <c r="Q29" s="147"/>
      <c r="R29" s="516">
        <f t="shared" ref="R29:R37" si="12">SUM(E29:Q29)</f>
        <v>0</v>
      </c>
      <c r="S29" s="147"/>
      <c r="T29" s="147"/>
      <c r="U29" s="143"/>
    </row>
    <row r="30" spans="1:21" s="144" customFormat="1">
      <c r="A30" s="145" t="s">
        <v>600</v>
      </c>
      <c r="B30" s="146">
        <f t="shared" si="10"/>
        <v>11793311</v>
      </c>
      <c r="C30" s="147">
        <v>11793311</v>
      </c>
      <c r="D30" s="147"/>
      <c r="E30" s="147">
        <f t="shared" si="11"/>
        <v>2831890</v>
      </c>
      <c r="F30" s="147">
        <f>+Application!AO627</f>
        <v>8961421</v>
      </c>
      <c r="G30" s="147"/>
      <c r="H30" s="147"/>
      <c r="I30" s="147"/>
      <c r="J30" s="147"/>
      <c r="K30" s="147"/>
      <c r="L30" s="147"/>
      <c r="M30" s="147"/>
      <c r="N30" s="147"/>
      <c r="O30" s="147"/>
      <c r="P30" s="147"/>
      <c r="Q30" s="147"/>
      <c r="R30" s="516">
        <f t="shared" si="12"/>
        <v>11793311</v>
      </c>
      <c r="S30" s="147">
        <f>+R30</f>
        <v>11793311</v>
      </c>
      <c r="T30" s="147"/>
      <c r="U30" s="143"/>
    </row>
    <row r="31" spans="1:21" s="144" customFormat="1">
      <c r="A31" s="145" t="s">
        <v>601</v>
      </c>
      <c r="B31" s="146">
        <f t="shared" si="10"/>
        <v>707599</v>
      </c>
      <c r="C31" s="147">
        <v>707599</v>
      </c>
      <c r="D31" s="147"/>
      <c r="E31" s="147">
        <f t="shared" si="11"/>
        <v>707599</v>
      </c>
      <c r="F31" s="147"/>
      <c r="G31" s="147"/>
      <c r="H31" s="147"/>
      <c r="I31" s="147"/>
      <c r="J31" s="147"/>
      <c r="K31" s="147"/>
      <c r="L31" s="147"/>
      <c r="M31" s="147"/>
      <c r="N31" s="147"/>
      <c r="O31" s="147"/>
      <c r="P31" s="147"/>
      <c r="Q31" s="147"/>
      <c r="R31" s="516">
        <f t="shared" si="12"/>
        <v>707599</v>
      </c>
      <c r="S31" s="147">
        <f t="shared" ref="S31:S36" si="13">+R31</f>
        <v>707599</v>
      </c>
      <c r="T31" s="147"/>
      <c r="U31" s="143"/>
    </row>
    <row r="32" spans="1:21" s="144" customFormat="1">
      <c r="A32" s="145" t="s">
        <v>137</v>
      </c>
      <c r="B32" s="146">
        <f t="shared" si="10"/>
        <v>250018</v>
      </c>
      <c r="C32" s="147">
        <v>250018</v>
      </c>
      <c r="D32" s="147"/>
      <c r="E32" s="147">
        <f t="shared" si="11"/>
        <v>250018</v>
      </c>
      <c r="F32" s="147"/>
      <c r="G32" s="147"/>
      <c r="H32" s="147"/>
      <c r="I32" s="147"/>
      <c r="J32" s="147"/>
      <c r="K32" s="147"/>
      <c r="L32" s="147"/>
      <c r="M32" s="147"/>
      <c r="N32" s="147"/>
      <c r="O32" s="147"/>
      <c r="P32" s="147"/>
      <c r="Q32" s="147"/>
      <c r="R32" s="516">
        <f t="shared" si="12"/>
        <v>250018</v>
      </c>
      <c r="S32" s="147">
        <f t="shared" si="13"/>
        <v>250018</v>
      </c>
      <c r="T32" s="147"/>
      <c r="U32" s="143"/>
    </row>
    <row r="33" spans="1:21" s="144" customFormat="1">
      <c r="A33" s="145" t="s">
        <v>138</v>
      </c>
      <c r="B33" s="146">
        <f t="shared" si="10"/>
        <v>750055</v>
      </c>
      <c r="C33" s="147">
        <v>750055</v>
      </c>
      <c r="D33" s="147"/>
      <c r="E33" s="147">
        <f t="shared" si="11"/>
        <v>750055</v>
      </c>
      <c r="F33" s="147"/>
      <c r="G33" s="147"/>
      <c r="H33" s="147"/>
      <c r="I33" s="147"/>
      <c r="J33" s="147"/>
      <c r="K33" s="147"/>
      <c r="L33" s="147"/>
      <c r="M33" s="147"/>
      <c r="N33" s="147"/>
      <c r="O33" s="147"/>
      <c r="P33" s="147"/>
      <c r="Q33" s="147"/>
      <c r="R33" s="516">
        <f t="shared" si="12"/>
        <v>750055</v>
      </c>
      <c r="S33" s="147">
        <f t="shared" si="13"/>
        <v>750055</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f t="shared" si="13"/>
        <v>0</v>
      </c>
      <c r="T34" s="147"/>
      <c r="U34" s="143"/>
    </row>
    <row r="35" spans="1:21" s="144" customFormat="1">
      <c r="A35" s="145" t="s">
        <v>140</v>
      </c>
      <c r="B35" s="146">
        <f t="shared" si="10"/>
        <v>405029</v>
      </c>
      <c r="C35" s="147">
        <v>405029</v>
      </c>
      <c r="D35" s="147"/>
      <c r="E35" s="147">
        <f t="shared" si="11"/>
        <v>405029</v>
      </c>
      <c r="F35" s="147"/>
      <c r="G35" s="147"/>
      <c r="H35" s="147"/>
      <c r="I35" s="147"/>
      <c r="J35" s="147"/>
      <c r="K35" s="147"/>
      <c r="L35" s="147"/>
      <c r="M35" s="147"/>
      <c r="N35" s="147"/>
      <c r="O35" s="147"/>
      <c r="P35" s="147"/>
      <c r="Q35" s="147"/>
      <c r="R35" s="516">
        <f t="shared" si="12"/>
        <v>405029</v>
      </c>
      <c r="S35" s="147">
        <f t="shared" si="13"/>
        <v>405029</v>
      </c>
      <c r="T35" s="147"/>
      <c r="U35" s="143"/>
    </row>
    <row r="36" spans="1:21" s="144" customFormat="1">
      <c r="A36" s="283" t="s">
        <v>1641</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f t="shared" si="13"/>
        <v>0</v>
      </c>
      <c r="T36" s="147"/>
      <c r="U36" s="143"/>
    </row>
    <row r="37" spans="1:21" s="144" customFormat="1">
      <c r="A37" s="1149"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13906012</v>
      </c>
      <c r="C38" s="146">
        <f>SUM(C29:C37)</f>
        <v>13906012</v>
      </c>
      <c r="D38" s="146">
        <f t="shared" ref="D38:Q38" si="14">SUM(D29:D37)</f>
        <v>0</v>
      </c>
      <c r="E38" s="146">
        <f t="shared" si="14"/>
        <v>4944591</v>
      </c>
      <c r="F38" s="146">
        <f t="shared" si="14"/>
        <v>8961421</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2">
        <f>SUM(R29:R37)</f>
        <v>13906012</v>
      </c>
      <c r="S38" s="150">
        <f>SUM(S29:S37)</f>
        <v>13906012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v>450000</v>
      </c>
      <c r="D40" s="147"/>
      <c r="E40" s="147">
        <f t="shared" ref="E40:E41" si="15">C40-SUM(F40:I40)</f>
        <v>450000</v>
      </c>
      <c r="F40" s="147"/>
      <c r="G40" s="147"/>
      <c r="H40" s="147"/>
      <c r="I40" s="147"/>
      <c r="J40" s="147"/>
      <c r="K40" s="147"/>
      <c r="L40" s="147"/>
      <c r="M40" s="147"/>
      <c r="N40" s="147"/>
      <c r="O40" s="147"/>
      <c r="P40" s="147"/>
      <c r="Q40" s="147"/>
      <c r="R40" s="516">
        <f>SUM(E40:Q40)</f>
        <v>450000</v>
      </c>
      <c r="S40" s="147">
        <f t="shared" ref="S40:S41" si="16">+R40</f>
        <v>450000</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6">
        <f>SUM(E41:Q41)</f>
        <v>0</v>
      </c>
      <c r="S41" s="147">
        <f t="shared" si="16"/>
        <v>0</v>
      </c>
      <c r="T41" s="147"/>
      <c r="U41" s="143"/>
    </row>
    <row r="42" spans="1:21" s="144" customFormat="1">
      <c r="A42" s="149" t="s">
        <v>147</v>
      </c>
      <c r="B42" s="146">
        <f>SUM(C42:D42)</f>
        <v>450000</v>
      </c>
      <c r="C42" s="146">
        <f>SUM(C39:C41)</f>
        <v>450000</v>
      </c>
      <c r="D42" s="146">
        <f>SUM(D39:D41)</f>
        <v>0</v>
      </c>
      <c r="E42" s="146">
        <f t="shared" ref="E42:T42" si="17">SUM(E40:E41)</f>
        <v>450000</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42">
        <f>SUM(R40:R41)</f>
        <v>450000</v>
      </c>
      <c r="S42" s="150">
        <f t="shared" si="17"/>
        <v>450000</v>
      </c>
      <c r="T42" s="150">
        <f t="shared" si="17"/>
        <v>0</v>
      </c>
      <c r="U42" s="143"/>
    </row>
    <row r="43" spans="1:21" s="144" customFormat="1">
      <c r="A43" s="149" t="s">
        <v>148</v>
      </c>
      <c r="B43" s="146">
        <f>SUM(C43:D43)</f>
        <v>100000</v>
      </c>
      <c r="C43" s="147">
        <v>100000</v>
      </c>
      <c r="D43" s="147"/>
      <c r="E43" s="147">
        <f>C43-SUM(F43:I43)</f>
        <v>100000</v>
      </c>
      <c r="F43" s="147"/>
      <c r="G43" s="147"/>
      <c r="H43" s="147"/>
      <c r="I43" s="147"/>
      <c r="J43" s="147"/>
      <c r="K43" s="147"/>
      <c r="L43" s="147"/>
      <c r="M43" s="147"/>
      <c r="N43" s="147"/>
      <c r="O43" s="147"/>
      <c r="P43" s="147"/>
      <c r="Q43" s="147"/>
      <c r="R43" s="516">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600000</v>
      </c>
      <c r="C45" s="147">
        <v>600000</v>
      </c>
      <c r="D45" s="147"/>
      <c r="E45" s="147">
        <f t="shared" ref="E45:E53" si="19">C45-SUM(F45:I45)</f>
        <v>600000</v>
      </c>
      <c r="F45" s="147"/>
      <c r="G45" s="147"/>
      <c r="H45" s="147"/>
      <c r="I45" s="147"/>
      <c r="J45" s="147"/>
      <c r="K45" s="147"/>
      <c r="L45" s="147"/>
      <c r="M45" s="147"/>
      <c r="N45" s="147"/>
      <c r="O45" s="147"/>
      <c r="P45" s="147"/>
      <c r="Q45" s="147"/>
      <c r="R45" s="516">
        <f t="shared" ref="R45:R53" si="20">SUM(E45:Q45)</f>
        <v>600000</v>
      </c>
      <c r="S45" s="147">
        <f t="shared" ref="S45:S53" si="21">+R45</f>
        <v>600000</v>
      </c>
      <c r="T45" s="147"/>
      <c r="U45" s="143"/>
    </row>
    <row r="46" spans="1:21" s="144" customFormat="1">
      <c r="A46" s="145" t="s">
        <v>151</v>
      </c>
      <c r="B46" s="146">
        <f t="shared" si="18"/>
        <v>244536</v>
      </c>
      <c r="C46" s="147">
        <v>244536</v>
      </c>
      <c r="D46" s="147"/>
      <c r="E46" s="147">
        <f t="shared" si="19"/>
        <v>244536</v>
      </c>
      <c r="F46" s="147"/>
      <c r="G46" s="147"/>
      <c r="H46" s="147"/>
      <c r="I46" s="147"/>
      <c r="J46" s="147"/>
      <c r="K46" s="147"/>
      <c r="L46" s="147"/>
      <c r="M46" s="147"/>
      <c r="N46" s="147"/>
      <c r="O46" s="147"/>
      <c r="P46" s="147"/>
      <c r="Q46" s="147"/>
      <c r="R46" s="516">
        <f t="shared" si="20"/>
        <v>244536</v>
      </c>
      <c r="S46" s="147">
        <f t="shared" si="21"/>
        <v>244536</v>
      </c>
      <c r="T46" s="147"/>
      <c r="U46" s="143"/>
    </row>
    <row r="47" spans="1:21" s="144" customFormat="1">
      <c r="A47" s="186" t="s">
        <v>152</v>
      </c>
      <c r="B47" s="146">
        <f t="shared" si="18"/>
        <v>35000</v>
      </c>
      <c r="C47" s="147">
        <v>35000</v>
      </c>
      <c r="D47" s="147"/>
      <c r="E47" s="147">
        <f t="shared" si="19"/>
        <v>35000</v>
      </c>
      <c r="F47" s="147"/>
      <c r="G47" s="147"/>
      <c r="H47" s="147"/>
      <c r="I47" s="147"/>
      <c r="J47" s="147"/>
      <c r="K47" s="147"/>
      <c r="L47" s="147"/>
      <c r="M47" s="147"/>
      <c r="N47" s="147"/>
      <c r="O47" s="147"/>
      <c r="P47" s="147"/>
      <c r="Q47" s="147"/>
      <c r="R47" s="516">
        <f t="shared" si="20"/>
        <v>35000</v>
      </c>
      <c r="S47" s="147">
        <f t="shared" si="21"/>
        <v>35000</v>
      </c>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16">
        <f t="shared" si="20"/>
        <v>0</v>
      </c>
      <c r="S48" s="147">
        <f t="shared" si="21"/>
        <v>0</v>
      </c>
      <c r="T48" s="147"/>
      <c r="U48" s="143"/>
    </row>
    <row r="49" spans="1:21" s="144" customFormat="1">
      <c r="A49" s="145" t="s">
        <v>57</v>
      </c>
      <c r="B49" s="146">
        <f t="shared" si="18"/>
        <v>0</v>
      </c>
      <c r="C49" s="147"/>
      <c r="D49" s="147"/>
      <c r="E49" s="147">
        <f t="shared" si="19"/>
        <v>0</v>
      </c>
      <c r="F49" s="147"/>
      <c r="G49" s="147"/>
      <c r="H49" s="147"/>
      <c r="I49" s="147"/>
      <c r="J49" s="147"/>
      <c r="K49" s="147"/>
      <c r="L49" s="147"/>
      <c r="M49" s="147"/>
      <c r="N49" s="147"/>
      <c r="O49" s="147"/>
      <c r="P49" s="147"/>
      <c r="Q49" s="147"/>
      <c r="R49" s="516">
        <f t="shared" si="20"/>
        <v>0</v>
      </c>
      <c r="S49" s="147"/>
      <c r="T49" s="147"/>
      <c r="U49" s="143"/>
    </row>
    <row r="50" spans="1:21" s="144" customFormat="1">
      <c r="A50" s="145" t="s">
        <v>156</v>
      </c>
      <c r="B50" s="146">
        <f t="shared" si="18"/>
        <v>40000</v>
      </c>
      <c r="C50" s="147">
        <v>40000</v>
      </c>
      <c r="D50" s="147"/>
      <c r="E50" s="147">
        <f t="shared" si="19"/>
        <v>40000</v>
      </c>
      <c r="F50" s="147"/>
      <c r="G50" s="147"/>
      <c r="H50" s="147"/>
      <c r="I50" s="147"/>
      <c r="J50" s="147"/>
      <c r="K50" s="147"/>
      <c r="L50" s="147"/>
      <c r="M50" s="147"/>
      <c r="N50" s="147"/>
      <c r="O50" s="147"/>
      <c r="P50" s="147"/>
      <c r="Q50" s="147"/>
      <c r="R50" s="516">
        <f t="shared" si="20"/>
        <v>40000</v>
      </c>
      <c r="S50" s="147">
        <f t="shared" si="21"/>
        <v>40000</v>
      </c>
      <c r="T50" s="147"/>
      <c r="U50" s="143"/>
    </row>
    <row r="51" spans="1:21" s="144" customFormat="1">
      <c r="A51" s="283" t="s">
        <v>154</v>
      </c>
      <c r="B51" s="146">
        <f t="shared" si="18"/>
        <v>78645</v>
      </c>
      <c r="C51" s="147">
        <v>78645</v>
      </c>
      <c r="D51" s="147"/>
      <c r="E51" s="147">
        <f t="shared" si="19"/>
        <v>78645</v>
      </c>
      <c r="F51" s="147"/>
      <c r="G51" s="147"/>
      <c r="H51" s="147"/>
      <c r="I51" s="147"/>
      <c r="J51" s="147"/>
      <c r="K51" s="147"/>
      <c r="L51" s="147"/>
      <c r="M51" s="147"/>
      <c r="N51" s="147"/>
      <c r="O51" s="147"/>
      <c r="P51" s="147"/>
      <c r="Q51" s="147"/>
      <c r="R51" s="516">
        <f t="shared" si="20"/>
        <v>78645</v>
      </c>
      <c r="S51" s="147">
        <f t="shared" si="21"/>
        <v>78645</v>
      </c>
      <c r="T51" s="147"/>
      <c r="U51" s="143"/>
    </row>
    <row r="52" spans="1:21" s="144" customFormat="1">
      <c r="A52" s="145" t="s">
        <v>155</v>
      </c>
      <c r="B52" s="146">
        <f t="shared" si="18"/>
        <v>0</v>
      </c>
      <c r="C52" s="147"/>
      <c r="D52" s="147"/>
      <c r="E52" s="147">
        <f t="shared" si="19"/>
        <v>0</v>
      </c>
      <c r="F52" s="147"/>
      <c r="G52" s="147"/>
      <c r="H52" s="147"/>
      <c r="I52" s="147"/>
      <c r="J52" s="147"/>
      <c r="K52" s="147"/>
      <c r="L52" s="147"/>
      <c r="M52" s="147"/>
      <c r="N52" s="147"/>
      <c r="O52" s="147"/>
      <c r="P52" s="147"/>
      <c r="Q52" s="147"/>
      <c r="R52" s="516">
        <f t="shared" si="20"/>
        <v>0</v>
      </c>
      <c r="S52" s="147">
        <f t="shared" si="21"/>
        <v>0</v>
      </c>
      <c r="T52" s="147"/>
      <c r="U52" s="143"/>
    </row>
    <row r="53" spans="1:21" s="144" customFormat="1">
      <c r="A53" s="1149" t="s">
        <v>2713</v>
      </c>
      <c r="B53" s="146">
        <f t="shared" si="18"/>
        <v>20000</v>
      </c>
      <c r="C53" s="147">
        <v>20000</v>
      </c>
      <c r="D53" s="147"/>
      <c r="E53" s="147">
        <f t="shared" si="19"/>
        <v>20000</v>
      </c>
      <c r="F53" s="147"/>
      <c r="G53" s="147"/>
      <c r="H53" s="147"/>
      <c r="I53" s="147"/>
      <c r="J53" s="147"/>
      <c r="K53" s="147"/>
      <c r="L53" s="147"/>
      <c r="M53" s="147"/>
      <c r="N53" s="147"/>
      <c r="O53" s="147"/>
      <c r="P53" s="147"/>
      <c r="Q53" s="147"/>
      <c r="R53" s="516">
        <f t="shared" si="20"/>
        <v>20000</v>
      </c>
      <c r="S53" s="147">
        <f t="shared" si="21"/>
        <v>20000</v>
      </c>
      <c r="T53" s="147"/>
      <c r="U53" s="143"/>
    </row>
    <row r="54" spans="1:21" s="153" customFormat="1">
      <c r="A54" s="149" t="s">
        <v>157</v>
      </c>
      <c r="B54" s="150">
        <f>SUM(C54:D54)</f>
        <v>1018181</v>
      </c>
      <c r="C54" s="150">
        <f t="shared" ref="C54:T54" si="22">SUM(C45:C53)</f>
        <v>1018181</v>
      </c>
      <c r="D54" s="150">
        <f t="shared" si="22"/>
        <v>0</v>
      </c>
      <c r="E54" s="150">
        <f t="shared" si="22"/>
        <v>1018181</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42">
        <f t="shared" si="22"/>
        <v>1018181</v>
      </c>
      <c r="S54" s="150">
        <f t="shared" si="22"/>
        <v>1018181</v>
      </c>
      <c r="T54" s="150">
        <f t="shared" si="2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0</v>
      </c>
      <c r="C56" s="147"/>
      <c r="D56" s="147"/>
      <c r="E56" s="147">
        <f t="shared" ref="E56:E61" si="24">C56-SUM(F56:I56)</f>
        <v>0</v>
      </c>
      <c r="F56" s="147"/>
      <c r="G56" s="147"/>
      <c r="H56" s="147"/>
      <c r="I56" s="147"/>
      <c r="J56" s="147"/>
      <c r="K56" s="147"/>
      <c r="L56" s="147"/>
      <c r="M56" s="147"/>
      <c r="N56" s="147"/>
      <c r="O56" s="147"/>
      <c r="P56" s="147"/>
      <c r="Q56" s="147"/>
      <c r="R56" s="516">
        <f t="shared" ref="R56:R61" si="25">SUM(E56:Q56)</f>
        <v>0</v>
      </c>
      <c r="S56" s="148"/>
      <c r="T56" s="148"/>
      <c r="U56" s="143"/>
    </row>
    <row r="57" spans="1:21" s="192" customFormat="1">
      <c r="A57" s="186" t="s">
        <v>152</v>
      </c>
      <c r="B57" s="193">
        <f t="shared" si="23"/>
        <v>10000</v>
      </c>
      <c r="C57" s="190">
        <v>10000</v>
      </c>
      <c r="D57" s="190"/>
      <c r="E57" s="190">
        <f t="shared" si="24"/>
        <v>10000</v>
      </c>
      <c r="F57" s="190"/>
      <c r="G57" s="190"/>
      <c r="H57" s="190"/>
      <c r="I57" s="190"/>
      <c r="J57" s="190"/>
      <c r="K57" s="190"/>
      <c r="L57" s="190"/>
      <c r="M57" s="190"/>
      <c r="N57" s="190"/>
      <c r="O57" s="190"/>
      <c r="P57" s="190"/>
      <c r="Q57" s="190"/>
      <c r="R57" s="516">
        <f t="shared" si="25"/>
        <v>10000</v>
      </c>
      <c r="S57" s="194"/>
      <c r="T57" s="194"/>
      <c r="U57" s="191"/>
    </row>
    <row r="58" spans="1:21" s="144" customFormat="1">
      <c r="A58" s="145" t="s">
        <v>156</v>
      </c>
      <c r="B58" s="146">
        <f t="shared" si="23"/>
        <v>5000</v>
      </c>
      <c r="C58" s="147">
        <v>5000</v>
      </c>
      <c r="D58" s="147"/>
      <c r="E58" s="147">
        <f t="shared" si="24"/>
        <v>5000</v>
      </c>
      <c r="F58" s="147"/>
      <c r="G58" s="147"/>
      <c r="H58" s="147"/>
      <c r="I58" s="147"/>
      <c r="J58" s="147"/>
      <c r="K58" s="147"/>
      <c r="L58" s="147"/>
      <c r="M58" s="147"/>
      <c r="N58" s="147"/>
      <c r="O58" s="147"/>
      <c r="P58" s="147"/>
      <c r="Q58" s="147"/>
      <c r="R58" s="516">
        <f t="shared" si="25"/>
        <v>5000</v>
      </c>
      <c r="S58" s="148"/>
      <c r="T58" s="148"/>
      <c r="U58" s="143"/>
    </row>
    <row r="59" spans="1:21" s="144" customFormat="1">
      <c r="A59" s="283" t="s">
        <v>154</v>
      </c>
      <c r="B59" s="146">
        <f t="shared" si="23"/>
        <v>0</v>
      </c>
      <c r="C59" s="147"/>
      <c r="D59" s="147"/>
      <c r="E59" s="147">
        <f t="shared" si="24"/>
        <v>0</v>
      </c>
      <c r="F59" s="147"/>
      <c r="G59" s="147"/>
      <c r="H59" s="147"/>
      <c r="I59" s="147"/>
      <c r="J59" s="147"/>
      <c r="K59" s="147"/>
      <c r="L59" s="147"/>
      <c r="M59" s="147"/>
      <c r="N59" s="147"/>
      <c r="O59" s="147"/>
      <c r="P59" s="147"/>
      <c r="Q59" s="147"/>
      <c r="R59" s="516">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c r="M60" s="147"/>
      <c r="N60" s="147"/>
      <c r="O60" s="147"/>
      <c r="P60" s="147"/>
      <c r="Q60" s="147"/>
      <c r="R60" s="516">
        <f t="shared" si="25"/>
        <v>0</v>
      </c>
      <c r="S60" s="148"/>
      <c r="T60" s="148"/>
      <c r="U60" s="143"/>
    </row>
    <row r="61" spans="1:21" s="144" customFormat="1">
      <c r="A61" s="1149" t="s">
        <v>57</v>
      </c>
      <c r="B61" s="146">
        <f t="shared" si="23"/>
        <v>185512</v>
      </c>
      <c r="C61" s="147">
        <v>185512</v>
      </c>
      <c r="D61" s="147"/>
      <c r="E61" s="147">
        <f t="shared" si="24"/>
        <v>185512</v>
      </c>
      <c r="F61" s="147"/>
      <c r="G61" s="147"/>
      <c r="H61" s="147"/>
      <c r="I61" s="147"/>
      <c r="J61" s="147"/>
      <c r="K61" s="147"/>
      <c r="L61" s="147"/>
      <c r="M61" s="147"/>
      <c r="N61" s="147"/>
      <c r="O61" s="147"/>
      <c r="P61" s="147"/>
      <c r="Q61" s="147"/>
      <c r="R61" s="516">
        <f t="shared" si="25"/>
        <v>185512</v>
      </c>
      <c r="S61" s="148"/>
      <c r="T61" s="148"/>
      <c r="U61" s="143"/>
    </row>
    <row r="62" spans="1:21" s="144" customFormat="1" ht="13.7" customHeight="1">
      <c r="A62" s="149" t="s">
        <v>301</v>
      </c>
      <c r="B62" s="146">
        <f>SUM(C62:D62)</f>
        <v>200512</v>
      </c>
      <c r="C62" s="146">
        <f t="shared" ref="C62:R62" si="26">SUM(C56:C61)</f>
        <v>200512</v>
      </c>
      <c r="D62" s="146">
        <f t="shared" si="26"/>
        <v>0</v>
      </c>
      <c r="E62" s="146">
        <f t="shared" si="26"/>
        <v>200512</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42">
        <f t="shared" si="26"/>
        <v>200512</v>
      </c>
      <c r="S62" s="148"/>
      <c r="T62" s="148"/>
      <c r="U62" s="143"/>
    </row>
    <row r="63" spans="1:21" s="144" customFormat="1">
      <c r="A63" s="154" t="s">
        <v>302</v>
      </c>
      <c r="B63" s="146">
        <f t="shared" ref="B63:R63" si="27">SUM(B8+B11+B13+B14+B15+B26+B27+B38+B42+B43+B54+B62)</f>
        <v>19606967</v>
      </c>
      <c r="C63" s="146">
        <f t="shared" si="27"/>
        <v>19606967</v>
      </c>
      <c r="D63" s="146">
        <f t="shared" si="27"/>
        <v>0</v>
      </c>
      <c r="E63" s="146">
        <f t="shared" si="27"/>
        <v>6713284</v>
      </c>
      <c r="F63" s="146">
        <f t="shared" si="27"/>
        <v>8961421</v>
      </c>
      <c r="G63" s="146">
        <f t="shared" si="27"/>
        <v>0</v>
      </c>
      <c r="H63" s="146">
        <f t="shared" si="27"/>
        <v>3932262</v>
      </c>
      <c r="I63" s="146">
        <f t="shared" si="27"/>
        <v>0</v>
      </c>
      <c r="J63" s="146">
        <f t="shared" si="27"/>
        <v>0</v>
      </c>
      <c r="K63" s="146">
        <f t="shared" si="27"/>
        <v>0</v>
      </c>
      <c r="L63" s="146">
        <f t="shared" si="27"/>
        <v>0</v>
      </c>
      <c r="M63" s="146">
        <f t="shared" si="27"/>
        <v>0</v>
      </c>
      <c r="N63" s="146">
        <f t="shared" si="27"/>
        <v>0</v>
      </c>
      <c r="O63" s="146">
        <f t="shared" si="27"/>
        <v>0</v>
      </c>
      <c r="P63" s="146">
        <f t="shared" si="27"/>
        <v>0</v>
      </c>
      <c r="Q63" s="146">
        <f t="shared" si="27"/>
        <v>0</v>
      </c>
      <c r="R63" s="342">
        <f t="shared" si="27"/>
        <v>19606967</v>
      </c>
      <c r="S63" s="146">
        <f>SUM(S10+S13+S14+S15+S26+S27+S38+S42+S43+S54)</f>
        <v>15474193</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8">C65-SUM(F65:I65)</f>
        <v>65000</v>
      </c>
      <c r="F65" s="147"/>
      <c r="G65" s="147"/>
      <c r="H65" s="147"/>
      <c r="I65" s="147"/>
      <c r="J65" s="147"/>
      <c r="K65" s="147"/>
      <c r="L65" s="147"/>
      <c r="M65" s="147"/>
      <c r="N65" s="147"/>
      <c r="O65" s="147"/>
      <c r="P65" s="147"/>
      <c r="Q65" s="147"/>
      <c r="R65" s="516">
        <f>SUM(E65:Q65)</f>
        <v>65000</v>
      </c>
      <c r="S65" s="147">
        <f t="shared" ref="S65:S69" si="29">+R65</f>
        <v>65000</v>
      </c>
      <c r="T65" s="147"/>
      <c r="U65" s="143"/>
    </row>
    <row r="66" spans="1:21" s="144" customFormat="1" ht="24" customHeight="1">
      <c r="A66" s="283" t="s">
        <v>1642</v>
      </c>
      <c r="B66" s="146">
        <f>SUM(C66+D66)</f>
        <v>0</v>
      </c>
      <c r="C66" s="147"/>
      <c r="D66" s="147"/>
      <c r="E66" s="147">
        <f t="shared" si="28"/>
        <v>0</v>
      </c>
      <c r="F66" s="147"/>
      <c r="G66" s="147"/>
      <c r="H66" s="147"/>
      <c r="I66" s="147"/>
      <c r="J66" s="147"/>
      <c r="K66" s="147"/>
      <c r="L66" s="147"/>
      <c r="M66" s="147"/>
      <c r="N66" s="147"/>
      <c r="O66" s="147"/>
      <c r="P66" s="147"/>
      <c r="Q66" s="147"/>
      <c r="R66" s="516">
        <f>SUM(E66:Q66)</f>
        <v>0</v>
      </c>
      <c r="S66" s="147">
        <f t="shared" si="29"/>
        <v>0</v>
      </c>
      <c r="T66" s="147"/>
      <c r="U66" s="143"/>
    </row>
    <row r="67" spans="1:21" s="144" customFormat="1" ht="24" customHeight="1">
      <c r="A67" s="283" t="s">
        <v>1643</v>
      </c>
      <c r="B67" s="146">
        <f>SUM(C67+D67)</f>
        <v>0</v>
      </c>
      <c r="C67" s="147"/>
      <c r="D67" s="147"/>
      <c r="E67" s="147">
        <f t="shared" si="28"/>
        <v>0</v>
      </c>
      <c r="F67" s="147"/>
      <c r="G67" s="147"/>
      <c r="H67" s="147"/>
      <c r="I67" s="147"/>
      <c r="J67" s="147"/>
      <c r="K67" s="147"/>
      <c r="L67" s="147"/>
      <c r="M67" s="147"/>
      <c r="N67" s="147"/>
      <c r="O67" s="147"/>
      <c r="P67" s="147"/>
      <c r="Q67" s="147"/>
      <c r="R67" s="516">
        <f>SUM(E67:Q67)</f>
        <v>0</v>
      </c>
      <c r="S67" s="147">
        <f t="shared" si="29"/>
        <v>0</v>
      </c>
      <c r="T67" s="147"/>
      <c r="U67" s="143"/>
    </row>
    <row r="68" spans="1:21" s="144" customFormat="1" ht="12" customHeight="1">
      <c r="A68" s="283" t="s">
        <v>1649</v>
      </c>
      <c r="B68" s="146">
        <f>SUM(C68+D68)</f>
        <v>0</v>
      </c>
      <c r="C68" s="147"/>
      <c r="D68" s="147"/>
      <c r="E68" s="147">
        <f t="shared" si="28"/>
        <v>0</v>
      </c>
      <c r="F68" s="147"/>
      <c r="G68" s="147"/>
      <c r="H68" s="147"/>
      <c r="I68" s="147"/>
      <c r="J68" s="147"/>
      <c r="K68" s="147"/>
      <c r="L68" s="147"/>
      <c r="M68" s="147"/>
      <c r="N68" s="147"/>
      <c r="O68" s="147"/>
      <c r="P68" s="147"/>
      <c r="Q68" s="147"/>
      <c r="R68" s="516">
        <f>SUM(E68:Q68)</f>
        <v>0</v>
      </c>
      <c r="S68" s="147">
        <f t="shared" si="29"/>
        <v>0</v>
      </c>
      <c r="T68" s="147"/>
      <c r="U68" s="143"/>
    </row>
    <row r="69" spans="1:21" s="144" customFormat="1">
      <c r="A69" s="1149" t="s">
        <v>2714</v>
      </c>
      <c r="B69" s="146">
        <f>SUM(C69+D69)</f>
        <v>50000</v>
      </c>
      <c r="C69" s="147">
        <v>50000</v>
      </c>
      <c r="D69" s="147"/>
      <c r="E69" s="147">
        <f t="shared" si="28"/>
        <v>50000</v>
      </c>
      <c r="F69" s="147"/>
      <c r="G69" s="147"/>
      <c r="H69" s="147"/>
      <c r="I69" s="147"/>
      <c r="J69" s="147"/>
      <c r="K69" s="147"/>
      <c r="L69" s="147"/>
      <c r="M69" s="147"/>
      <c r="N69" s="147"/>
      <c r="O69" s="147"/>
      <c r="P69" s="147"/>
      <c r="Q69" s="147"/>
      <c r="R69" s="516">
        <f>SUM(E69:Q69)</f>
        <v>50000</v>
      </c>
      <c r="S69" s="147">
        <f t="shared" si="29"/>
        <v>50000</v>
      </c>
      <c r="T69" s="147"/>
      <c r="U69" s="143"/>
    </row>
    <row r="70" spans="1:21" s="144" customFormat="1">
      <c r="A70" s="149" t="s">
        <v>1646</v>
      </c>
      <c r="B70" s="146">
        <f>SUM(C70:D70)</f>
        <v>115000</v>
      </c>
      <c r="C70" s="146">
        <f>SUM(C65:C69)</f>
        <v>115000</v>
      </c>
      <c r="D70" s="146">
        <f>SUM(D65:D69)</f>
        <v>0</v>
      </c>
      <c r="E70" s="146">
        <f t="shared" ref="E70:T70" si="30">SUM(E65:E69)</f>
        <v>115000</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42">
        <f t="shared" si="30"/>
        <v>115000</v>
      </c>
      <c r="S70" s="150">
        <f t="shared" si="30"/>
        <v>115000</v>
      </c>
      <c r="T70" s="150">
        <f t="shared" si="3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31">C72-SUM(F72:I72)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31"/>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31"/>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252195</v>
      </c>
      <c r="C75" s="147">
        <v>252195</v>
      </c>
      <c r="D75" s="147"/>
      <c r="E75" s="147">
        <f t="shared" si="31"/>
        <v>252195</v>
      </c>
      <c r="F75" s="147"/>
      <c r="G75" s="147"/>
      <c r="H75" s="147"/>
      <c r="I75" s="147"/>
      <c r="J75" s="147"/>
      <c r="K75" s="147"/>
      <c r="L75" s="147"/>
      <c r="M75" s="147"/>
      <c r="N75" s="147"/>
      <c r="O75" s="147"/>
      <c r="P75" s="147"/>
      <c r="Q75" s="147"/>
      <c r="R75" s="516">
        <f>SUM(E75:Q75)</f>
        <v>252195</v>
      </c>
      <c r="S75" s="148"/>
      <c r="T75" s="148"/>
      <c r="U75" s="143"/>
    </row>
    <row r="76" spans="1:21" s="144" customFormat="1">
      <c r="A76" s="1149" t="s">
        <v>34</v>
      </c>
      <c r="B76" s="146">
        <f>SUM(C76+D76)</f>
        <v>0</v>
      </c>
      <c r="C76" s="147"/>
      <c r="D76" s="147"/>
      <c r="E76" s="147">
        <f t="shared" si="31"/>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252195</v>
      </c>
      <c r="C77" s="146">
        <f>SUM(C72:C76)</f>
        <v>252195</v>
      </c>
      <c r="D77" s="146">
        <f>SUM(D72:D76)</f>
        <v>0</v>
      </c>
      <c r="E77" s="146">
        <f t="shared" ref="E77:Q77" si="32">SUM(E72:E76)</f>
        <v>252195</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42">
        <f>SUM(R72:R76)</f>
        <v>252195</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695301</v>
      </c>
      <c r="C79" s="147">
        <v>695301</v>
      </c>
      <c r="D79" s="147"/>
      <c r="E79" s="147">
        <f t="shared" ref="E79" si="33">C79-SUM(F79:I79)</f>
        <v>695301</v>
      </c>
      <c r="F79" s="147"/>
      <c r="G79" s="147"/>
      <c r="H79" s="147"/>
      <c r="I79" s="147"/>
      <c r="J79" s="147"/>
      <c r="K79" s="147"/>
      <c r="L79" s="147"/>
      <c r="M79" s="147"/>
      <c r="N79" s="147"/>
      <c r="O79" s="147"/>
      <c r="P79" s="147"/>
      <c r="Q79" s="147"/>
      <c r="R79" s="516">
        <f>SUM(E79:Q79)</f>
        <v>695301</v>
      </c>
      <c r="S79" s="147">
        <f t="shared" ref="S79:S80" si="34">+R79</f>
        <v>695301</v>
      </c>
      <c r="T79" s="147"/>
      <c r="U79" s="143"/>
    </row>
    <row r="80" spans="1:21" s="144" customFormat="1">
      <c r="A80" s="283" t="s">
        <v>58</v>
      </c>
      <c r="B80" s="146">
        <f>SUM(C80:D80)</f>
        <v>113729</v>
      </c>
      <c r="C80" s="147">
        <v>113729</v>
      </c>
      <c r="D80" s="147"/>
      <c r="E80" s="147">
        <v>113729</v>
      </c>
      <c r="F80" s="147"/>
      <c r="G80" s="147"/>
      <c r="H80" s="147"/>
      <c r="I80" s="147"/>
      <c r="J80" s="147"/>
      <c r="K80" s="147"/>
      <c r="L80" s="147"/>
      <c r="M80" s="147"/>
      <c r="N80" s="147"/>
      <c r="O80" s="147"/>
      <c r="P80" s="147"/>
      <c r="Q80" s="147"/>
      <c r="R80" s="516">
        <f>SUM(E80:Q80)</f>
        <v>113729</v>
      </c>
      <c r="S80" s="147">
        <f t="shared" si="34"/>
        <v>113729</v>
      </c>
      <c r="T80" s="147"/>
      <c r="U80" s="143"/>
    </row>
    <row r="81" spans="1:21" s="144" customFormat="1">
      <c r="A81" s="149" t="s">
        <v>1210</v>
      </c>
      <c r="B81" s="146">
        <f>SUM(C81:D81)</f>
        <v>809030</v>
      </c>
      <c r="C81" s="509">
        <f>SUM(C79:C80)</f>
        <v>809030</v>
      </c>
      <c r="D81" s="509">
        <f t="shared" ref="D81:T81" si="35">SUM(D79:D80)</f>
        <v>0</v>
      </c>
      <c r="E81" s="509">
        <f t="shared" si="35"/>
        <v>809030</v>
      </c>
      <c r="F81" s="509">
        <f t="shared" si="35"/>
        <v>0</v>
      </c>
      <c r="G81" s="509">
        <f t="shared" si="35"/>
        <v>0</v>
      </c>
      <c r="H81" s="509">
        <f t="shared" si="35"/>
        <v>0</v>
      </c>
      <c r="I81" s="509">
        <f t="shared" si="35"/>
        <v>0</v>
      </c>
      <c r="J81" s="509">
        <f t="shared" si="35"/>
        <v>0</v>
      </c>
      <c r="K81" s="509">
        <f t="shared" si="35"/>
        <v>0</v>
      </c>
      <c r="L81" s="509">
        <f t="shared" si="35"/>
        <v>0</v>
      </c>
      <c r="M81" s="509">
        <f t="shared" si="35"/>
        <v>0</v>
      </c>
      <c r="N81" s="509">
        <f t="shared" si="35"/>
        <v>0</v>
      </c>
      <c r="O81" s="509">
        <f t="shared" si="35"/>
        <v>0</v>
      </c>
      <c r="P81" s="509">
        <f t="shared" si="35"/>
        <v>0</v>
      </c>
      <c r="Q81" s="509">
        <f t="shared" si="35"/>
        <v>0</v>
      </c>
      <c r="R81" s="509">
        <f t="shared" si="35"/>
        <v>809030</v>
      </c>
      <c r="S81" s="509">
        <f t="shared" si="35"/>
        <v>809030</v>
      </c>
      <c r="T81" s="509">
        <f t="shared" si="35"/>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6">SUM(C83+D83)</f>
        <v>63234</v>
      </c>
      <c r="C83" s="147">
        <v>63234</v>
      </c>
      <c r="D83" s="147"/>
      <c r="E83" s="147">
        <f t="shared" ref="E83:E95" si="37">C83-SUM(F83:I83)</f>
        <v>63234</v>
      </c>
      <c r="F83" s="147"/>
      <c r="G83" s="147"/>
      <c r="H83" s="147"/>
      <c r="I83" s="147"/>
      <c r="J83" s="147"/>
      <c r="K83" s="147"/>
      <c r="L83" s="147"/>
      <c r="M83" s="147"/>
      <c r="N83" s="147"/>
      <c r="O83" s="147"/>
      <c r="P83" s="147"/>
      <c r="Q83" s="147"/>
      <c r="R83" s="516">
        <f t="shared" ref="R83:R95" si="38">SUM(E83:Q83)</f>
        <v>63234</v>
      </c>
      <c r="S83" s="148"/>
      <c r="T83" s="148"/>
      <c r="U83" s="143"/>
    </row>
    <row r="84" spans="1:21" s="144" customFormat="1">
      <c r="A84" s="145" t="s">
        <v>768</v>
      </c>
      <c r="B84" s="146">
        <f t="shared" si="36"/>
        <v>7000</v>
      </c>
      <c r="C84" s="147">
        <v>7000</v>
      </c>
      <c r="D84" s="147"/>
      <c r="E84" s="147">
        <f t="shared" si="37"/>
        <v>7000</v>
      </c>
      <c r="F84" s="147"/>
      <c r="G84" s="147"/>
      <c r="H84" s="147"/>
      <c r="I84" s="147"/>
      <c r="J84" s="147"/>
      <c r="K84" s="147"/>
      <c r="L84" s="147"/>
      <c r="M84" s="147"/>
      <c r="N84" s="147"/>
      <c r="O84" s="147"/>
      <c r="P84" s="147"/>
      <c r="Q84" s="147"/>
      <c r="R84" s="516">
        <f t="shared" si="38"/>
        <v>7000</v>
      </c>
      <c r="S84" s="147">
        <f t="shared" ref="S84:S87" si="39">+R84</f>
        <v>7000</v>
      </c>
      <c r="T84" s="147"/>
      <c r="U84" s="143"/>
    </row>
    <row r="85" spans="1:21" s="144" customFormat="1">
      <c r="A85" s="145" t="s">
        <v>769</v>
      </c>
      <c r="B85" s="146">
        <f t="shared" si="36"/>
        <v>515658</v>
      </c>
      <c r="C85" s="147">
        <v>515658</v>
      </c>
      <c r="D85" s="147"/>
      <c r="E85" s="147">
        <f t="shared" si="37"/>
        <v>515658</v>
      </c>
      <c r="F85" s="147"/>
      <c r="G85" s="147"/>
      <c r="H85" s="147"/>
      <c r="I85" s="147"/>
      <c r="J85" s="147"/>
      <c r="K85" s="147"/>
      <c r="L85" s="147"/>
      <c r="M85" s="147"/>
      <c r="N85" s="147"/>
      <c r="O85" s="147"/>
      <c r="P85" s="147"/>
      <c r="Q85" s="147"/>
      <c r="R85" s="516">
        <f t="shared" si="38"/>
        <v>515658</v>
      </c>
      <c r="S85" s="147">
        <f t="shared" si="39"/>
        <v>515658</v>
      </c>
      <c r="T85" s="147"/>
      <c r="U85" s="143"/>
    </row>
    <row r="86" spans="1:21" s="144" customFormat="1">
      <c r="A86" s="145" t="s">
        <v>770</v>
      </c>
      <c r="B86" s="146">
        <f t="shared" si="36"/>
        <v>550000</v>
      </c>
      <c r="C86" s="147">
        <v>550000</v>
      </c>
      <c r="D86" s="147"/>
      <c r="E86" s="147">
        <f t="shared" si="37"/>
        <v>550000</v>
      </c>
      <c r="F86" s="147"/>
      <c r="G86" s="147"/>
      <c r="H86" s="147"/>
      <c r="I86" s="147"/>
      <c r="J86" s="147"/>
      <c r="K86" s="147"/>
      <c r="L86" s="147"/>
      <c r="M86" s="147"/>
      <c r="N86" s="147"/>
      <c r="O86" s="147"/>
      <c r="P86" s="147"/>
      <c r="Q86" s="147"/>
      <c r="R86" s="516">
        <f t="shared" si="38"/>
        <v>550000</v>
      </c>
      <c r="S86" s="147">
        <f t="shared" si="39"/>
        <v>550000</v>
      </c>
      <c r="T86" s="147"/>
      <c r="U86" s="143"/>
    </row>
    <row r="87" spans="1:21" s="144" customFormat="1">
      <c r="A87" s="145" t="s">
        <v>771</v>
      </c>
      <c r="B87" s="146">
        <f t="shared" si="36"/>
        <v>0</v>
      </c>
      <c r="C87" s="147"/>
      <c r="D87" s="147"/>
      <c r="E87" s="147">
        <f t="shared" si="37"/>
        <v>0</v>
      </c>
      <c r="F87" s="147"/>
      <c r="G87" s="147"/>
      <c r="H87" s="147"/>
      <c r="I87" s="147"/>
      <c r="J87" s="147"/>
      <c r="K87" s="147"/>
      <c r="L87" s="147"/>
      <c r="M87" s="147"/>
      <c r="N87" s="147"/>
      <c r="O87" s="147"/>
      <c r="P87" s="147"/>
      <c r="Q87" s="147"/>
      <c r="R87" s="516">
        <f t="shared" si="38"/>
        <v>0</v>
      </c>
      <c r="S87" s="147">
        <f t="shared" si="39"/>
        <v>0</v>
      </c>
      <c r="T87" s="147"/>
      <c r="U87" s="143"/>
    </row>
    <row r="88" spans="1:21" s="144" customFormat="1">
      <c r="A88" s="145" t="s">
        <v>772</v>
      </c>
      <c r="B88" s="146">
        <f t="shared" si="36"/>
        <v>0</v>
      </c>
      <c r="C88" s="147"/>
      <c r="D88" s="147"/>
      <c r="E88" s="147">
        <f t="shared" si="37"/>
        <v>0</v>
      </c>
      <c r="F88" s="147"/>
      <c r="G88" s="147"/>
      <c r="H88" s="147"/>
      <c r="I88" s="147"/>
      <c r="J88" s="147"/>
      <c r="K88" s="147"/>
      <c r="L88" s="147"/>
      <c r="M88" s="147"/>
      <c r="N88" s="147"/>
      <c r="O88" s="147"/>
      <c r="P88" s="147"/>
      <c r="Q88" s="147"/>
      <c r="R88" s="516">
        <f t="shared" si="38"/>
        <v>0</v>
      </c>
      <c r="S88" s="148"/>
      <c r="T88" s="148"/>
      <c r="U88" s="143"/>
    </row>
    <row r="89" spans="1:21" s="144" customFormat="1">
      <c r="A89" s="145" t="s">
        <v>773</v>
      </c>
      <c r="B89" s="146">
        <f t="shared" si="36"/>
        <v>10000</v>
      </c>
      <c r="C89" s="147">
        <v>10000</v>
      </c>
      <c r="D89" s="147"/>
      <c r="E89" s="147">
        <v>10000</v>
      </c>
      <c r="F89" s="147"/>
      <c r="G89" s="147"/>
      <c r="H89" s="147"/>
      <c r="I89" s="147"/>
      <c r="J89" s="147"/>
      <c r="K89" s="147"/>
      <c r="L89" s="147"/>
      <c r="M89" s="147"/>
      <c r="N89" s="147"/>
      <c r="O89" s="147"/>
      <c r="P89" s="147"/>
      <c r="Q89" s="147"/>
      <c r="R89" s="516">
        <f t="shared" si="38"/>
        <v>10000</v>
      </c>
      <c r="S89" s="147">
        <f t="shared" ref="S89:S95" si="40">+R89</f>
        <v>10000</v>
      </c>
      <c r="T89" s="147"/>
      <c r="U89" s="143"/>
    </row>
    <row r="90" spans="1:21" s="144" customFormat="1">
      <c r="A90" s="145" t="s">
        <v>774</v>
      </c>
      <c r="B90" s="146">
        <f t="shared" si="36"/>
        <v>10750</v>
      </c>
      <c r="C90" s="147">
        <v>10750</v>
      </c>
      <c r="D90" s="147"/>
      <c r="E90" s="147">
        <f t="shared" si="37"/>
        <v>10750</v>
      </c>
      <c r="F90" s="147"/>
      <c r="G90" s="147"/>
      <c r="H90" s="147"/>
      <c r="I90" s="147"/>
      <c r="J90" s="147"/>
      <c r="K90" s="147"/>
      <c r="L90" s="147"/>
      <c r="M90" s="147"/>
      <c r="N90" s="147"/>
      <c r="O90" s="147"/>
      <c r="P90" s="147"/>
      <c r="Q90" s="147"/>
      <c r="R90" s="516">
        <f t="shared" si="38"/>
        <v>10750</v>
      </c>
      <c r="S90" s="147">
        <f t="shared" si="40"/>
        <v>10750</v>
      </c>
      <c r="T90" s="147"/>
      <c r="U90" s="143"/>
    </row>
    <row r="91" spans="1:21" s="144" customFormat="1">
      <c r="A91" s="145" t="s">
        <v>372</v>
      </c>
      <c r="B91" s="146">
        <f t="shared" si="36"/>
        <v>45000</v>
      </c>
      <c r="C91" s="147">
        <v>45000</v>
      </c>
      <c r="D91" s="147"/>
      <c r="E91" s="147">
        <f t="shared" si="37"/>
        <v>45000</v>
      </c>
      <c r="F91" s="147"/>
      <c r="G91" s="147"/>
      <c r="H91" s="147"/>
      <c r="I91" s="147"/>
      <c r="J91" s="147"/>
      <c r="K91" s="147"/>
      <c r="L91" s="147"/>
      <c r="M91" s="147"/>
      <c r="N91" s="147"/>
      <c r="O91" s="147"/>
      <c r="P91" s="147"/>
      <c r="Q91" s="147"/>
      <c r="R91" s="516">
        <f t="shared" si="38"/>
        <v>45000</v>
      </c>
      <c r="S91" s="147">
        <f t="shared" si="40"/>
        <v>45000</v>
      </c>
      <c r="T91" s="147"/>
      <c r="U91" s="143"/>
    </row>
    <row r="92" spans="1:21" s="144" customFormat="1">
      <c r="A92" s="283" t="s">
        <v>1212</v>
      </c>
      <c r="B92" s="146">
        <f t="shared" si="36"/>
        <v>7500</v>
      </c>
      <c r="C92" s="147">
        <v>7500</v>
      </c>
      <c r="D92" s="147"/>
      <c r="E92" s="147">
        <f t="shared" si="37"/>
        <v>7500</v>
      </c>
      <c r="F92" s="147"/>
      <c r="G92" s="147"/>
      <c r="H92" s="147"/>
      <c r="I92" s="147"/>
      <c r="J92" s="147"/>
      <c r="K92" s="147"/>
      <c r="L92" s="147"/>
      <c r="M92" s="147"/>
      <c r="N92" s="147"/>
      <c r="O92" s="147"/>
      <c r="P92" s="147"/>
      <c r="Q92" s="147"/>
      <c r="R92" s="516">
        <f t="shared" si="38"/>
        <v>7500</v>
      </c>
      <c r="S92" s="147">
        <f t="shared" si="40"/>
        <v>7500</v>
      </c>
      <c r="T92" s="147"/>
      <c r="U92" s="143"/>
    </row>
    <row r="93" spans="1:21" s="144" customFormat="1">
      <c r="A93" s="1149" t="s">
        <v>2715</v>
      </c>
      <c r="B93" s="146">
        <f t="shared" si="36"/>
        <v>42000</v>
      </c>
      <c r="C93" s="147">
        <v>42000</v>
      </c>
      <c r="D93" s="147"/>
      <c r="E93" s="147">
        <f t="shared" si="37"/>
        <v>42000</v>
      </c>
      <c r="F93" s="147"/>
      <c r="G93" s="147"/>
      <c r="H93" s="147"/>
      <c r="I93" s="147"/>
      <c r="J93" s="147"/>
      <c r="K93" s="147"/>
      <c r="L93" s="147"/>
      <c r="M93" s="147"/>
      <c r="N93" s="147"/>
      <c r="O93" s="147"/>
      <c r="P93" s="147"/>
      <c r="Q93" s="147"/>
      <c r="R93" s="516">
        <f t="shared" si="38"/>
        <v>42000</v>
      </c>
      <c r="S93" s="147">
        <f t="shared" si="40"/>
        <v>42000</v>
      </c>
      <c r="T93" s="147"/>
      <c r="U93" s="143"/>
    </row>
    <row r="94" spans="1:21" s="144" customFormat="1">
      <c r="A94" s="1149" t="s">
        <v>2716</v>
      </c>
      <c r="B94" s="146">
        <f t="shared" si="36"/>
        <v>2000000</v>
      </c>
      <c r="C94" s="147">
        <v>2000000</v>
      </c>
      <c r="D94" s="147"/>
      <c r="E94" s="147">
        <f t="shared" si="37"/>
        <v>0</v>
      </c>
      <c r="F94" s="147"/>
      <c r="G94" s="147"/>
      <c r="H94" s="147">
        <v>2000000</v>
      </c>
      <c r="I94" s="147"/>
      <c r="J94" s="147"/>
      <c r="K94" s="147"/>
      <c r="L94" s="147"/>
      <c r="M94" s="147"/>
      <c r="N94" s="147"/>
      <c r="O94" s="147"/>
      <c r="P94" s="147"/>
      <c r="Q94" s="147"/>
      <c r="R94" s="516">
        <f t="shared" si="38"/>
        <v>2000000</v>
      </c>
      <c r="S94" s="147">
        <f t="shared" si="40"/>
        <v>2000000</v>
      </c>
      <c r="T94" s="147"/>
      <c r="U94" s="143"/>
    </row>
    <row r="95" spans="1:21" s="144" customFormat="1">
      <c r="A95" s="1149"/>
      <c r="B95" s="146">
        <f t="shared" si="36"/>
        <v>0</v>
      </c>
      <c r="C95" s="147"/>
      <c r="D95" s="147"/>
      <c r="E95" s="147">
        <f t="shared" si="37"/>
        <v>0</v>
      </c>
      <c r="F95" s="147"/>
      <c r="G95" s="147"/>
      <c r="H95" s="147"/>
      <c r="I95" s="147"/>
      <c r="J95" s="147"/>
      <c r="K95" s="147"/>
      <c r="L95" s="147"/>
      <c r="M95" s="147"/>
      <c r="N95" s="147"/>
      <c r="O95" s="147"/>
      <c r="P95" s="147"/>
      <c r="Q95" s="147"/>
      <c r="R95" s="516">
        <f t="shared" si="38"/>
        <v>0</v>
      </c>
      <c r="S95" s="147">
        <f t="shared" si="40"/>
        <v>0</v>
      </c>
      <c r="T95" s="147"/>
      <c r="U95" s="143"/>
    </row>
    <row r="96" spans="1:21" s="144" customFormat="1">
      <c r="A96" s="149" t="s">
        <v>775</v>
      </c>
      <c r="B96" s="146">
        <f>SUM(C96:D96)</f>
        <v>3251142</v>
      </c>
      <c r="C96" s="146">
        <f t="shared" ref="C96:R96" si="41">SUM(C83:C95)</f>
        <v>3251142</v>
      </c>
      <c r="D96" s="146">
        <f t="shared" si="41"/>
        <v>0</v>
      </c>
      <c r="E96" s="146">
        <f t="shared" si="41"/>
        <v>1251142</v>
      </c>
      <c r="F96" s="146">
        <f t="shared" si="41"/>
        <v>0</v>
      </c>
      <c r="G96" s="146">
        <f t="shared" si="41"/>
        <v>0</v>
      </c>
      <c r="H96" s="146">
        <f t="shared" si="41"/>
        <v>2000000</v>
      </c>
      <c r="I96" s="146">
        <f t="shared" si="41"/>
        <v>0</v>
      </c>
      <c r="J96" s="146">
        <f t="shared" si="41"/>
        <v>0</v>
      </c>
      <c r="K96" s="146">
        <f t="shared" si="41"/>
        <v>0</v>
      </c>
      <c r="L96" s="146">
        <f t="shared" si="41"/>
        <v>0</v>
      </c>
      <c r="M96" s="146">
        <f t="shared" si="41"/>
        <v>0</v>
      </c>
      <c r="N96" s="146">
        <f t="shared" si="41"/>
        <v>0</v>
      </c>
      <c r="O96" s="146">
        <f t="shared" si="41"/>
        <v>0</v>
      </c>
      <c r="P96" s="146">
        <f t="shared" si="41"/>
        <v>0</v>
      </c>
      <c r="Q96" s="146">
        <f t="shared" si="41"/>
        <v>0</v>
      </c>
      <c r="R96" s="342">
        <f t="shared" si="41"/>
        <v>3251142</v>
      </c>
      <c r="S96" s="150">
        <f>SUM(S84:S87,S89:S95)</f>
        <v>3187908</v>
      </c>
      <c r="T96" s="146">
        <f>SUM(T84:T87,T89:T95)</f>
        <v>0</v>
      </c>
      <c r="U96" s="143"/>
    </row>
    <row r="97" spans="1:21" s="144" customFormat="1">
      <c r="A97" s="149" t="s">
        <v>776</v>
      </c>
      <c r="B97" s="146">
        <f>SUM(C97:D97)</f>
        <v>24034334</v>
      </c>
      <c r="C97" s="146">
        <f t="shared" ref="C97:R97" si="42">SUM(C63+C70+C77+C81+C96)</f>
        <v>24034334</v>
      </c>
      <c r="D97" s="146">
        <f t="shared" si="42"/>
        <v>0</v>
      </c>
      <c r="E97" s="146">
        <f t="shared" si="42"/>
        <v>9140651</v>
      </c>
      <c r="F97" s="146">
        <f t="shared" si="42"/>
        <v>8961421</v>
      </c>
      <c r="G97" s="146">
        <f t="shared" si="42"/>
        <v>0</v>
      </c>
      <c r="H97" s="146">
        <f t="shared" si="42"/>
        <v>5932262</v>
      </c>
      <c r="I97" s="146">
        <f t="shared" si="42"/>
        <v>0</v>
      </c>
      <c r="J97" s="146">
        <f t="shared" si="42"/>
        <v>0</v>
      </c>
      <c r="K97" s="146">
        <f t="shared" si="42"/>
        <v>0</v>
      </c>
      <c r="L97" s="146">
        <f t="shared" si="42"/>
        <v>0</v>
      </c>
      <c r="M97" s="146">
        <f t="shared" si="42"/>
        <v>0</v>
      </c>
      <c r="N97" s="146">
        <f t="shared" si="42"/>
        <v>0</v>
      </c>
      <c r="O97" s="146">
        <f t="shared" si="42"/>
        <v>0</v>
      </c>
      <c r="P97" s="146">
        <f t="shared" si="42"/>
        <v>0</v>
      </c>
      <c r="Q97" s="146">
        <f t="shared" si="42"/>
        <v>0</v>
      </c>
      <c r="R97" s="146">
        <f t="shared" si="42"/>
        <v>24034334</v>
      </c>
      <c r="S97" s="146">
        <f>SUM(S63+S70+S81+S96)</f>
        <v>19586131</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2937919</v>
      </c>
      <c r="C99" s="979">
        <v>2937919</v>
      </c>
      <c r="D99" s="979"/>
      <c r="E99" s="979">
        <f>C99-SUM(F99:I99)</f>
        <v>814983</v>
      </c>
      <c r="F99" s="147"/>
      <c r="G99" s="147">
        <f>+Application!AO628</f>
        <v>2122936</v>
      </c>
      <c r="H99" s="147"/>
      <c r="I99" s="147"/>
      <c r="J99" s="147"/>
      <c r="K99" s="147"/>
      <c r="L99" s="147"/>
      <c r="M99" s="147"/>
      <c r="N99" s="147"/>
      <c r="O99" s="147"/>
      <c r="P99" s="147"/>
      <c r="Q99" s="147"/>
      <c r="R99" s="516">
        <f>SUM(E99:Q99)</f>
        <v>2937919</v>
      </c>
      <c r="S99" s="147">
        <f t="shared" ref="S99" si="43">+R99</f>
        <v>2937919</v>
      </c>
      <c r="T99" s="147"/>
      <c r="U99" s="143"/>
    </row>
    <row r="100" spans="1:21" s="144" customFormat="1">
      <c r="A100" s="283" t="s">
        <v>1647</v>
      </c>
      <c r="B100" s="146">
        <f>SUM(C100+D100)</f>
        <v>0</v>
      </c>
      <c r="C100" s="147"/>
      <c r="D100" s="147"/>
      <c r="E100" s="147">
        <f t="shared" ref="E100:E103" si="44">C100-SUM(F100:I100)</f>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44"/>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f t="shared" si="44"/>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44"/>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2937919</v>
      </c>
      <c r="C104" s="146">
        <f>SUM(C99:C103)</f>
        <v>2937919</v>
      </c>
      <c r="D104" s="146">
        <f t="shared" ref="D104:T104" si="45">SUM(D99:D103)</f>
        <v>0</v>
      </c>
      <c r="E104" s="146">
        <f t="shared" si="45"/>
        <v>814983</v>
      </c>
      <c r="F104" s="146">
        <f t="shared" si="45"/>
        <v>0</v>
      </c>
      <c r="G104" s="146">
        <f t="shared" si="45"/>
        <v>2122936</v>
      </c>
      <c r="H104" s="146">
        <f t="shared" si="45"/>
        <v>0</v>
      </c>
      <c r="I104" s="146">
        <f t="shared" si="45"/>
        <v>0</v>
      </c>
      <c r="J104" s="146">
        <f t="shared" si="45"/>
        <v>0</v>
      </c>
      <c r="K104" s="146">
        <f t="shared" si="45"/>
        <v>0</v>
      </c>
      <c r="L104" s="146">
        <f t="shared" si="45"/>
        <v>0</v>
      </c>
      <c r="M104" s="146">
        <f t="shared" si="45"/>
        <v>0</v>
      </c>
      <c r="N104" s="146">
        <f t="shared" si="45"/>
        <v>0</v>
      </c>
      <c r="O104" s="146">
        <f t="shared" si="45"/>
        <v>0</v>
      </c>
      <c r="P104" s="146">
        <f t="shared" si="45"/>
        <v>0</v>
      </c>
      <c r="Q104" s="146">
        <f t="shared" si="45"/>
        <v>0</v>
      </c>
      <c r="R104" s="342">
        <f t="shared" si="45"/>
        <v>2937919</v>
      </c>
      <c r="S104" s="150">
        <f t="shared" si="45"/>
        <v>2937919</v>
      </c>
      <c r="T104" s="150">
        <f t="shared" si="45"/>
        <v>0</v>
      </c>
      <c r="U104" s="143"/>
    </row>
    <row r="105" spans="1:21" s="144" customFormat="1">
      <c r="A105" s="149" t="s">
        <v>781</v>
      </c>
      <c r="B105" s="150">
        <f>SUM(C105:D105)</f>
        <v>26972253</v>
      </c>
      <c r="C105" s="150">
        <f t="shared" ref="C105:R105" si="46">SUM(C97+C104)</f>
        <v>26972253</v>
      </c>
      <c r="D105" s="150">
        <f t="shared" si="46"/>
        <v>0</v>
      </c>
      <c r="E105" s="150">
        <f t="shared" si="46"/>
        <v>9955634</v>
      </c>
      <c r="F105" s="150">
        <f t="shared" si="46"/>
        <v>8961421</v>
      </c>
      <c r="G105" s="150">
        <f t="shared" si="46"/>
        <v>2122936</v>
      </c>
      <c r="H105" s="150">
        <f t="shared" si="46"/>
        <v>5932262</v>
      </c>
      <c r="I105" s="150">
        <f t="shared" si="46"/>
        <v>0</v>
      </c>
      <c r="J105" s="150">
        <f t="shared" si="46"/>
        <v>0</v>
      </c>
      <c r="K105" s="150">
        <f t="shared" si="46"/>
        <v>0</v>
      </c>
      <c r="L105" s="150">
        <f t="shared" si="46"/>
        <v>0</v>
      </c>
      <c r="M105" s="150">
        <f t="shared" si="46"/>
        <v>0</v>
      </c>
      <c r="N105" s="150">
        <f t="shared" si="46"/>
        <v>0</v>
      </c>
      <c r="O105" s="150">
        <f t="shared" si="46"/>
        <v>0</v>
      </c>
      <c r="P105" s="150">
        <f t="shared" si="46"/>
        <v>0</v>
      </c>
      <c r="Q105" s="150">
        <f t="shared" si="46"/>
        <v>0</v>
      </c>
      <c r="R105" s="342">
        <f t="shared" si="46"/>
        <v>26972253</v>
      </c>
      <c r="S105" s="150">
        <f>S97+S104</f>
        <v>22524050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22524050</v>
      </c>
      <c r="T107" s="150">
        <f>T105+T106</f>
        <v>0</v>
      </c>
    </row>
    <row r="108" spans="1:21" s="189" customFormat="1">
      <c r="A108" s="162" t="s">
        <v>880</v>
      </c>
      <c r="B108" s="157"/>
      <c r="C108" s="157"/>
      <c r="D108" s="157"/>
      <c r="E108" s="301">
        <f>Application!AO640</f>
        <v>9955634</v>
      </c>
      <c r="F108" s="301">
        <f>Application!AO627</f>
        <v>8961421</v>
      </c>
      <c r="G108" s="301">
        <f>Application!AO628</f>
        <v>2122936</v>
      </c>
      <c r="H108" s="301">
        <f>Application!AO629</f>
        <v>5932262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4" t="s">
        <v>991</v>
      </c>
      <c r="E122" s="1864"/>
      <c r="F122" s="1864"/>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6" t="s">
        <v>1225</v>
      </c>
      <c r="E123" s="1767"/>
      <c r="F123" s="1767"/>
      <c r="G123" s="1767"/>
      <c r="H123" s="1767"/>
      <c r="I123" s="1767"/>
      <c r="J123" s="1767"/>
      <c r="K123" s="1767"/>
      <c r="L123" s="1767"/>
      <c r="M123" s="1767"/>
      <c r="N123" s="1767"/>
      <c r="O123" s="1767"/>
      <c r="P123" s="1767"/>
      <c r="Q123" s="1767"/>
      <c r="R123" s="1767"/>
      <c r="S123" s="1767"/>
      <c r="T123" s="324"/>
      <c r="U123" s="326"/>
    </row>
    <row r="124" spans="1:21" ht="12.75">
      <c r="A124" s="117" t="s">
        <v>993</v>
      </c>
      <c r="B124" s="333"/>
      <c r="C124" s="117"/>
      <c r="D124" s="1767"/>
      <c r="E124" s="1767"/>
      <c r="F124" s="1767"/>
      <c r="G124" s="1767"/>
      <c r="H124" s="1767"/>
      <c r="I124" s="1767"/>
      <c r="J124" s="1767"/>
      <c r="K124" s="1767"/>
      <c r="L124" s="1767"/>
      <c r="M124" s="1767"/>
      <c r="N124" s="1767"/>
      <c r="O124" s="1767"/>
      <c r="P124" s="1767"/>
      <c r="Q124" s="1767"/>
      <c r="R124" s="1767"/>
      <c r="S124" s="1767"/>
      <c r="T124" s="324"/>
      <c r="U124" s="326"/>
    </row>
    <row r="125" spans="1:21" ht="12.75">
      <c r="A125" s="117" t="s">
        <v>994</v>
      </c>
      <c r="B125" s="333"/>
      <c r="C125" s="117"/>
      <c r="D125" s="1767"/>
      <c r="E125" s="1767"/>
      <c r="F125" s="1767"/>
      <c r="G125" s="1767"/>
      <c r="H125" s="1767"/>
      <c r="I125" s="1767"/>
      <c r="J125" s="1767"/>
      <c r="K125" s="1767"/>
      <c r="L125" s="1767"/>
      <c r="M125" s="1767"/>
      <c r="N125" s="1767"/>
      <c r="O125" s="1767"/>
      <c r="P125" s="1767"/>
      <c r="Q125" s="1767"/>
      <c r="R125" s="1767"/>
      <c r="S125" s="1767"/>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300</v>
      </c>
      <c r="B129" s="333"/>
      <c r="C129" s="117"/>
      <c r="D129" s="1863" t="s">
        <v>998</v>
      </c>
      <c r="E129" s="1863"/>
      <c r="F129" s="1863"/>
      <c r="G129" s="1863"/>
      <c r="H129" s="1863"/>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793"/>
      <c r="E131" s="1793"/>
      <c r="F131" s="1793"/>
      <c r="G131" s="1793"/>
      <c r="H131" s="1793"/>
      <c r="I131" s="117"/>
      <c r="J131" s="1793"/>
      <c r="K131" s="1793"/>
      <c r="L131" s="1793"/>
      <c r="M131" s="1793"/>
      <c r="N131" s="117"/>
      <c r="O131" s="117"/>
      <c r="P131" s="117"/>
      <c r="Q131" s="117"/>
      <c r="R131" s="117"/>
      <c r="S131" s="117"/>
      <c r="T131" s="324"/>
      <c r="U131" s="326"/>
    </row>
    <row r="132" spans="1:21" ht="12" customHeight="1">
      <c r="A132" s="336"/>
      <c r="B132" s="117"/>
      <c r="C132" s="117"/>
      <c r="D132" s="1867" t="s">
        <v>1001</v>
      </c>
      <c r="E132" s="1867"/>
      <c r="F132" s="1867"/>
      <c r="G132" s="1867"/>
      <c r="H132" s="1867"/>
      <c r="I132" s="117"/>
      <c r="J132" s="1867" t="s">
        <v>1002</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1005</v>
      </c>
      <c r="B139" s="1865"/>
      <c r="C139" s="1865"/>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5"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1228</v>
      </c>
      <c r="B1" s="1872"/>
      <c r="C1" s="1872"/>
      <c r="D1" s="1872"/>
      <c r="E1" s="1872"/>
      <c r="F1" s="1872"/>
      <c r="G1" s="1872"/>
      <c r="H1" s="1872"/>
      <c r="I1" s="1872"/>
      <c r="J1" s="187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3932262</v>
      </c>
      <c r="C4" s="362">
        <f>+B4</f>
        <v>3932262</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3932262</v>
      </c>
      <c r="C8" s="361">
        <f>SUM(C4:C7)</f>
        <v>3932262</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3932262</v>
      </c>
      <c r="C12" s="361">
        <f>SUM(C8+C11)</f>
        <v>3932262</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f t="shared" ref="C29:C37" si="0">+B29</f>
        <v>0</v>
      </c>
      <c r="D29" s="362"/>
      <c r="E29" s="361">
        <f>'Sources and Uses Budget'!S29</f>
        <v>0</v>
      </c>
      <c r="F29" s="362">
        <f t="shared" ref="F29:F37" si="1">+E29</f>
        <v>0</v>
      </c>
      <c r="G29" s="362"/>
      <c r="H29" s="361">
        <f>'Sources and Uses Budget'!T29</f>
        <v>0</v>
      </c>
      <c r="I29" s="362"/>
      <c r="J29" s="362"/>
      <c r="K29" s="359"/>
    </row>
    <row r="30" spans="1:11" s="360" customFormat="1">
      <c r="A30" s="145" t="s">
        <v>600</v>
      </c>
      <c r="B30" s="361">
        <f>'Sources and Uses Budget'!C30</f>
        <v>11793311</v>
      </c>
      <c r="C30" s="362">
        <f t="shared" si="0"/>
        <v>11793311</v>
      </c>
      <c r="D30" s="362"/>
      <c r="E30" s="361">
        <f>'Sources and Uses Budget'!S30</f>
        <v>11793311</v>
      </c>
      <c r="F30" s="362">
        <f t="shared" si="1"/>
        <v>11793311</v>
      </c>
      <c r="G30" s="362"/>
      <c r="H30" s="361">
        <f>'Sources and Uses Budget'!T30</f>
        <v>0</v>
      </c>
      <c r="I30" s="362"/>
      <c r="J30" s="362"/>
      <c r="K30" s="359"/>
    </row>
    <row r="31" spans="1:11" s="360" customFormat="1">
      <c r="A31" s="145" t="s">
        <v>601</v>
      </c>
      <c r="B31" s="361">
        <f>'Sources and Uses Budget'!C31</f>
        <v>707599</v>
      </c>
      <c r="C31" s="362">
        <f t="shared" si="0"/>
        <v>707599</v>
      </c>
      <c r="D31" s="362"/>
      <c r="E31" s="361">
        <f>'Sources and Uses Budget'!S31</f>
        <v>707599</v>
      </c>
      <c r="F31" s="362">
        <f t="shared" si="1"/>
        <v>707599</v>
      </c>
      <c r="G31" s="362"/>
      <c r="H31" s="361">
        <f>'Sources and Uses Budget'!T31</f>
        <v>0</v>
      </c>
      <c r="I31" s="362"/>
      <c r="J31" s="362"/>
      <c r="K31" s="359"/>
    </row>
    <row r="32" spans="1:11" s="360" customFormat="1">
      <c r="A32" s="145" t="s">
        <v>137</v>
      </c>
      <c r="B32" s="361">
        <f>'Sources and Uses Budget'!C32</f>
        <v>250018</v>
      </c>
      <c r="C32" s="362">
        <f t="shared" si="0"/>
        <v>250018</v>
      </c>
      <c r="D32" s="362"/>
      <c r="E32" s="361">
        <f>'Sources and Uses Budget'!S32</f>
        <v>250018</v>
      </c>
      <c r="F32" s="362">
        <f t="shared" si="1"/>
        <v>250018</v>
      </c>
      <c r="G32" s="362"/>
      <c r="H32" s="361">
        <f>'Sources and Uses Budget'!T32</f>
        <v>0</v>
      </c>
      <c r="I32" s="362"/>
      <c r="J32" s="362"/>
      <c r="K32" s="359"/>
    </row>
    <row r="33" spans="1:11" s="360" customFormat="1">
      <c r="A33" s="145" t="s">
        <v>138</v>
      </c>
      <c r="B33" s="361">
        <f>'Sources and Uses Budget'!C33</f>
        <v>750055</v>
      </c>
      <c r="C33" s="362">
        <f t="shared" si="0"/>
        <v>750055</v>
      </c>
      <c r="D33" s="362"/>
      <c r="E33" s="361">
        <f>'Sources and Uses Budget'!S33</f>
        <v>750055</v>
      </c>
      <c r="F33" s="362">
        <f t="shared" si="1"/>
        <v>750055</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405029</v>
      </c>
      <c r="C35" s="362">
        <f t="shared" si="0"/>
        <v>405029</v>
      </c>
      <c r="D35" s="362"/>
      <c r="E35" s="361">
        <f>'Sources and Uses Budget'!S35</f>
        <v>405029</v>
      </c>
      <c r="F35" s="362">
        <f t="shared" si="1"/>
        <v>405029</v>
      </c>
      <c r="G35" s="362"/>
      <c r="H35" s="361">
        <f>'Sources and Uses Budget'!T35</f>
        <v>0</v>
      </c>
      <c r="I35" s="362"/>
      <c r="J35" s="362"/>
      <c r="K35" s="359"/>
    </row>
    <row r="36" spans="1:11" s="360" customFormat="1">
      <c r="A36" s="508" t="s">
        <v>1641</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13906012</v>
      </c>
      <c r="C38" s="361">
        <f>SUM(C29:C37)</f>
        <v>13906012</v>
      </c>
      <c r="D38" s="361">
        <f>SUM(D29:D37)</f>
        <v>0</v>
      </c>
      <c r="E38" s="361">
        <f>'Sources and Uses Budget'!S38</f>
        <v>13906012</v>
      </c>
      <c r="F38" s="367">
        <f>SUM(F29:F37)</f>
        <v>13906012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450000</v>
      </c>
      <c r="C40" s="362">
        <f t="shared" ref="C40:C41" si="2">+B40</f>
        <v>450000</v>
      </c>
      <c r="D40" s="362"/>
      <c r="E40" s="361">
        <f>'Sources and Uses Budget'!S40</f>
        <v>450000</v>
      </c>
      <c r="F40" s="362">
        <f t="shared" ref="F40:F41" si="3">+E40</f>
        <v>450000</v>
      </c>
      <c r="G40" s="362"/>
      <c r="H40" s="361">
        <f>'Sources and Uses Budget'!T40</f>
        <v>0</v>
      </c>
      <c r="I40" s="362"/>
      <c r="J40" s="362"/>
      <c r="K40" s="359"/>
    </row>
    <row r="41" spans="1:11" s="360" customFormat="1">
      <c r="A41" s="364" t="s">
        <v>146</v>
      </c>
      <c r="B41" s="361">
        <f>'Sources and Uses Budget'!C41</f>
        <v>0</v>
      </c>
      <c r="C41" s="362">
        <f t="shared" si="2"/>
        <v>0</v>
      </c>
      <c r="D41" s="362"/>
      <c r="E41" s="361">
        <f>'Sources and Uses Budget'!S41</f>
        <v>0</v>
      </c>
      <c r="F41" s="362">
        <f t="shared" si="3"/>
        <v>0</v>
      </c>
      <c r="G41" s="362"/>
      <c r="H41" s="361">
        <f>'Sources and Uses Budget'!T41</f>
        <v>0</v>
      </c>
      <c r="I41" s="362"/>
      <c r="J41" s="362"/>
      <c r="K41" s="359"/>
    </row>
    <row r="42" spans="1:11" s="360" customFormat="1">
      <c r="A42" s="365" t="s">
        <v>147</v>
      </c>
      <c r="B42" s="361">
        <f>'Sources and Uses Budget'!C42</f>
        <v>450000</v>
      </c>
      <c r="C42" s="361">
        <f>SUM(C39:C41)</f>
        <v>450000</v>
      </c>
      <c r="D42" s="361">
        <f>SUM(D39:D41)</f>
        <v>0</v>
      </c>
      <c r="E42" s="361">
        <f>'Sources and Uses Budget'!S42</f>
        <v>450000</v>
      </c>
      <c r="F42" s="367">
        <f>SUM(F40:F41)</f>
        <v>450000</v>
      </c>
      <c r="G42" s="367">
        <f>SUM(G40:G41)</f>
        <v>0</v>
      </c>
      <c r="H42" s="361">
        <f>'Sources and Uses Budget'!T42</f>
        <v>0</v>
      </c>
      <c r="I42" s="367">
        <f>SUM(I40:I41)</f>
        <v>0</v>
      </c>
      <c r="J42" s="367">
        <f>SUM(J40:J41)</f>
        <v>0</v>
      </c>
      <c r="K42" s="359"/>
    </row>
    <row r="43" spans="1:11" s="360" customFormat="1">
      <c r="A43" s="365" t="s">
        <v>148</v>
      </c>
      <c r="B43" s="361">
        <f>'Sources and Uses Budget'!C43</f>
        <v>100000</v>
      </c>
      <c r="C43" s="362">
        <f>+B43</f>
        <v>100000</v>
      </c>
      <c r="D43" s="362"/>
      <c r="E43" s="361">
        <f>'Sources and Uses Budget'!S43</f>
        <v>100000</v>
      </c>
      <c r="F43" s="362">
        <f>+E43</f>
        <v>100000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600000</v>
      </c>
      <c r="C45" s="362">
        <f t="shared" ref="C45:C53" si="4">+B45</f>
        <v>600000</v>
      </c>
      <c r="D45" s="362"/>
      <c r="E45" s="361">
        <f>'Sources and Uses Budget'!S45</f>
        <v>600000</v>
      </c>
      <c r="F45" s="362">
        <f t="shared" ref="F45:F53" si="5">+E45</f>
        <v>600000</v>
      </c>
      <c r="G45" s="362"/>
      <c r="H45" s="361">
        <f>'Sources and Uses Budget'!T45</f>
        <v>0</v>
      </c>
      <c r="I45" s="362"/>
      <c r="J45" s="362"/>
      <c r="K45" s="359"/>
    </row>
    <row r="46" spans="1:11" s="360" customFormat="1">
      <c r="A46" s="364" t="s">
        <v>151</v>
      </c>
      <c r="B46" s="361">
        <f>'Sources and Uses Budget'!C46</f>
        <v>244536</v>
      </c>
      <c r="C46" s="362">
        <f t="shared" si="4"/>
        <v>244536</v>
      </c>
      <c r="D46" s="362"/>
      <c r="E46" s="361">
        <f>'Sources and Uses Budget'!S46</f>
        <v>244536</v>
      </c>
      <c r="F46" s="362">
        <f t="shared" si="5"/>
        <v>244536</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0</v>
      </c>
      <c r="C49" s="362">
        <f t="shared" si="4"/>
        <v>0</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78645</v>
      </c>
      <c r="C51" s="362">
        <f t="shared" si="4"/>
        <v>78645</v>
      </c>
      <c r="D51" s="362"/>
      <c r="E51" s="361">
        <f>'Sources and Uses Budget'!S51</f>
        <v>78645</v>
      </c>
      <c r="F51" s="362">
        <f t="shared" si="5"/>
        <v>78645</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1018181</v>
      </c>
      <c r="C54" s="367">
        <f>SUM(C45:C53)</f>
        <v>1018181</v>
      </c>
      <c r="D54" s="367">
        <f>SUM(D45:D53)</f>
        <v>0</v>
      </c>
      <c r="E54" s="361">
        <f>'Sources and Uses Budget'!S54</f>
        <v>1018181</v>
      </c>
      <c r="F54" s="367">
        <f>SUM(F45:F53)</f>
        <v>1018181</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Cost of Issuance</v>
      </c>
      <c r="B61" s="361">
        <f>'Sources and Uses Budget'!C61</f>
        <v>185512</v>
      </c>
      <c r="C61" s="362">
        <f t="shared" si="6"/>
        <v>185512</v>
      </c>
      <c r="D61" s="362"/>
      <c r="E61" s="363"/>
      <c r="F61" s="363"/>
      <c r="G61" s="363"/>
      <c r="H61" s="363"/>
      <c r="I61" s="363"/>
      <c r="J61" s="363"/>
      <c r="K61" s="359"/>
    </row>
    <row r="62" spans="1:11" s="360" customFormat="1" ht="13.7" customHeight="1">
      <c r="A62" s="365" t="s">
        <v>301</v>
      </c>
      <c r="B62" s="361">
        <f>'Sources and Uses Budget'!C62</f>
        <v>200512</v>
      </c>
      <c r="C62" s="361">
        <f>SUM(C56:C61)</f>
        <v>200512</v>
      </c>
      <c r="D62" s="361">
        <f>SUM(D56:D61)</f>
        <v>0</v>
      </c>
      <c r="E62" s="363"/>
      <c r="F62" s="363"/>
      <c r="G62" s="363"/>
      <c r="H62" s="363"/>
      <c r="I62" s="363"/>
      <c r="J62" s="363"/>
      <c r="K62" s="359"/>
    </row>
    <row r="63" spans="1:11" s="360" customFormat="1">
      <c r="A63" s="370" t="s">
        <v>302</v>
      </c>
      <c r="B63" s="361">
        <f>'Sources and Uses Budget'!C63</f>
        <v>19606967</v>
      </c>
      <c r="C63" s="361">
        <f>SUM(C8+C11+C13+C14+C15+C26+C27+C38+C42+C43+C54+C62)</f>
        <v>19606967</v>
      </c>
      <c r="D63" s="361">
        <f>SUM(D8+D11+D13+D14+D15+D26+D27+D38+D42+D43+D54+D62)</f>
        <v>0</v>
      </c>
      <c r="E63" s="361">
        <f>'Sources and Uses Budget'!S63</f>
        <v>15474193</v>
      </c>
      <c r="F63" s="361">
        <f>SUM(F10+F13+F14+F15+F26+F27+F38+F42+F43+F54)</f>
        <v>15474193</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65000</v>
      </c>
      <c r="C65" s="362">
        <f t="shared" ref="C65:C69" si="7">+B65</f>
        <v>65000</v>
      </c>
      <c r="D65" s="362"/>
      <c r="E65" s="361">
        <f>'Sources and Uses Budget'!S65</f>
        <v>65000</v>
      </c>
      <c r="F65" s="362">
        <f t="shared" ref="F65:F69" si="8">+E65</f>
        <v>65000</v>
      </c>
      <c r="G65" s="362"/>
      <c r="H65" s="361">
        <f>'Sources and Uses Budget'!T65</f>
        <v>0</v>
      </c>
      <c r="I65" s="362"/>
      <c r="J65" s="362"/>
      <c r="K65" s="359"/>
    </row>
    <row r="66" spans="1:11" s="360" customFormat="1" ht="24">
      <c r="A66" s="283" t="s">
        <v>1642</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1643</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1649</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Borrower's Attorney</v>
      </c>
      <c r="B69" s="361">
        <f>'Sources and Uses Budget'!C69</f>
        <v>50000</v>
      </c>
      <c r="C69" s="362">
        <f t="shared" si="7"/>
        <v>50000</v>
      </c>
      <c r="D69" s="362"/>
      <c r="E69" s="361">
        <f>'Sources and Uses Budget'!S69</f>
        <v>50000</v>
      </c>
      <c r="F69" s="362">
        <f t="shared" si="8"/>
        <v>50000</v>
      </c>
      <c r="G69" s="362"/>
      <c r="H69" s="361">
        <f>'Sources and Uses Budget'!T69</f>
        <v>0</v>
      </c>
      <c r="I69" s="362"/>
      <c r="J69" s="362"/>
      <c r="K69" s="359"/>
    </row>
    <row r="70" spans="1:11" s="360" customFormat="1">
      <c r="A70" s="365" t="s">
        <v>602</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f t="shared" ref="C72:C76" si="9">+B72</f>
        <v>0</v>
      </c>
      <c r="D72" s="362"/>
      <c r="E72" s="363"/>
      <c r="F72" s="363"/>
      <c r="G72" s="363"/>
      <c r="H72" s="363"/>
      <c r="I72" s="363"/>
      <c r="J72" s="363"/>
      <c r="K72" s="359"/>
    </row>
    <row r="73" spans="1:11" s="360" customFormat="1">
      <c r="A73" s="364" t="s">
        <v>605</v>
      </c>
      <c r="B73" s="361">
        <f>'Sources and Uses Budget'!C73</f>
        <v>0</v>
      </c>
      <c r="C73" s="362">
        <f t="shared" si="9"/>
        <v>0</v>
      </c>
      <c r="D73" s="362"/>
      <c r="E73" s="363"/>
      <c r="F73" s="363"/>
      <c r="G73" s="363"/>
      <c r="H73" s="363"/>
      <c r="I73" s="363"/>
      <c r="J73" s="363"/>
      <c r="K73" s="359"/>
    </row>
    <row r="74" spans="1:11" s="360" customFormat="1">
      <c r="A74" s="366" t="s">
        <v>987</v>
      </c>
      <c r="B74" s="361">
        <f>'Sources and Uses Budget'!C74</f>
        <v>0</v>
      </c>
      <c r="C74" s="362">
        <f t="shared" si="9"/>
        <v>0</v>
      </c>
      <c r="D74" s="362"/>
      <c r="E74" s="363"/>
      <c r="F74" s="363"/>
      <c r="G74" s="363"/>
      <c r="H74" s="363"/>
      <c r="I74" s="363"/>
      <c r="J74" s="363"/>
      <c r="K74" s="359"/>
    </row>
    <row r="75" spans="1:11" s="360" customFormat="1">
      <c r="A75" s="364" t="s">
        <v>606</v>
      </c>
      <c r="B75" s="361">
        <f>'Sources and Uses Budget'!C75</f>
        <v>252195</v>
      </c>
      <c r="C75" s="362">
        <f t="shared" si="9"/>
        <v>252195</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252195</v>
      </c>
      <c r="C77" s="361">
        <f>SUM(C72:C76)</f>
        <v>252195</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695301</v>
      </c>
      <c r="C79" s="362">
        <f t="shared" ref="C79:C80" si="10">+B79</f>
        <v>695301</v>
      </c>
      <c r="D79" s="362"/>
      <c r="E79" s="361">
        <f>'Sources and Uses Budget'!S79</f>
        <v>695301</v>
      </c>
      <c r="F79" s="362">
        <f t="shared" ref="F79:F80" si="11">+E79</f>
        <v>695301</v>
      </c>
      <c r="G79" s="362"/>
      <c r="H79" s="361">
        <f>'Sources and Uses Budget'!T79</f>
        <v>0</v>
      </c>
      <c r="I79" s="362"/>
      <c r="J79" s="362"/>
      <c r="K79" s="359"/>
    </row>
    <row r="80" spans="1:11" s="360" customFormat="1">
      <c r="A80" s="364" t="s">
        <v>58</v>
      </c>
      <c r="B80" s="361">
        <f>'Sources and Uses Budget'!C80</f>
        <v>113729</v>
      </c>
      <c r="C80" s="362">
        <f t="shared" si="10"/>
        <v>113729</v>
      </c>
      <c r="D80" s="362"/>
      <c r="E80" s="361">
        <f>'Sources and Uses Budget'!S80</f>
        <v>113729</v>
      </c>
      <c r="F80" s="362">
        <f t="shared" si="11"/>
        <v>113729</v>
      </c>
      <c r="G80" s="362"/>
      <c r="H80" s="361">
        <f>'Sources and Uses Budget'!T80</f>
        <v>0</v>
      </c>
      <c r="I80" s="362"/>
      <c r="J80" s="362"/>
      <c r="K80" s="359"/>
    </row>
    <row r="81" spans="1:11" s="360" customFormat="1">
      <c r="A81" s="365" t="s">
        <v>1210</v>
      </c>
      <c r="B81" s="361">
        <f>'Sources and Uses Budget'!C81</f>
        <v>809030</v>
      </c>
      <c r="C81" s="361">
        <f>SUM(C79:C80)</f>
        <v>809030</v>
      </c>
      <c r="D81" s="361">
        <f>SUM(D79:D80)</f>
        <v>0</v>
      </c>
      <c r="E81" s="361">
        <f>'Sources and Uses Budget'!S81</f>
        <v>809030</v>
      </c>
      <c r="F81" s="361">
        <f>SUM(F79:F80)</f>
        <v>809030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63234</v>
      </c>
      <c r="C83" s="362">
        <f t="shared" ref="C83:C95" si="12">+B83</f>
        <v>63234</v>
      </c>
      <c r="D83" s="362"/>
      <c r="E83" s="363"/>
      <c r="F83" s="363"/>
      <c r="G83" s="363"/>
      <c r="H83" s="363"/>
      <c r="I83" s="363"/>
      <c r="J83" s="363"/>
      <c r="K83" s="359"/>
    </row>
    <row r="84" spans="1:11" s="360" customFormat="1">
      <c r="A84" s="145" t="s">
        <v>768</v>
      </c>
      <c r="B84" s="361">
        <f>'Sources and Uses Budget'!C84</f>
        <v>7000</v>
      </c>
      <c r="C84" s="362">
        <f t="shared" si="12"/>
        <v>7000</v>
      </c>
      <c r="D84" s="362"/>
      <c r="E84" s="361">
        <f>'Sources and Uses Budget'!S84</f>
        <v>7000</v>
      </c>
      <c r="F84" s="362">
        <f t="shared" ref="F84:F87" si="13">+E84</f>
        <v>7000</v>
      </c>
      <c r="G84" s="362"/>
      <c r="H84" s="361">
        <f>'Sources and Uses Budget'!T84</f>
        <v>0</v>
      </c>
      <c r="I84" s="362"/>
      <c r="J84" s="362"/>
      <c r="K84" s="359"/>
    </row>
    <row r="85" spans="1:11" s="360" customFormat="1">
      <c r="A85" s="145" t="s">
        <v>769</v>
      </c>
      <c r="B85" s="361">
        <f>'Sources and Uses Budget'!C85</f>
        <v>515658</v>
      </c>
      <c r="C85" s="362">
        <f t="shared" si="12"/>
        <v>515658</v>
      </c>
      <c r="D85" s="362"/>
      <c r="E85" s="361">
        <f>'Sources and Uses Budget'!S85</f>
        <v>515658</v>
      </c>
      <c r="F85" s="362">
        <f t="shared" si="13"/>
        <v>515658</v>
      </c>
      <c r="G85" s="362"/>
      <c r="H85" s="361">
        <f>'Sources and Uses Budget'!T85</f>
        <v>0</v>
      </c>
      <c r="I85" s="362"/>
      <c r="J85" s="362"/>
      <c r="K85" s="359"/>
    </row>
    <row r="86" spans="1:11" s="360" customFormat="1">
      <c r="A86" s="145" t="s">
        <v>770</v>
      </c>
      <c r="B86" s="361">
        <f>'Sources and Uses Budget'!C86</f>
        <v>550000</v>
      </c>
      <c r="C86" s="362">
        <f t="shared" si="12"/>
        <v>550000</v>
      </c>
      <c r="D86" s="362"/>
      <c r="E86" s="361">
        <f>'Sources and Uses Budget'!S86</f>
        <v>550000</v>
      </c>
      <c r="F86" s="362">
        <f t="shared" si="13"/>
        <v>550000</v>
      </c>
      <c r="G86" s="362"/>
      <c r="H86" s="361">
        <f>'Sources and Uses Budget'!T86</f>
        <v>0</v>
      </c>
      <c r="I86" s="362"/>
      <c r="J86" s="362"/>
      <c r="K86" s="359"/>
    </row>
    <row r="87" spans="1:11" s="360" customFormat="1">
      <c r="A87" s="145" t="s">
        <v>771</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772</v>
      </c>
      <c r="B88" s="361">
        <f>'Sources and Uses Budget'!C88</f>
        <v>0</v>
      </c>
      <c r="C88" s="362">
        <f t="shared" si="12"/>
        <v>0</v>
      </c>
      <c r="D88" s="362"/>
      <c r="E88" s="363"/>
      <c r="F88" s="363"/>
      <c r="G88" s="363"/>
      <c r="H88" s="363"/>
      <c r="I88" s="363"/>
      <c r="J88" s="363"/>
      <c r="K88" s="359"/>
    </row>
    <row r="89" spans="1:11" s="360" customFormat="1">
      <c r="A89" s="145" t="s">
        <v>773</v>
      </c>
      <c r="B89" s="361">
        <f>'Sources and Uses Budget'!C89</f>
        <v>10000</v>
      </c>
      <c r="C89" s="362">
        <f t="shared" si="12"/>
        <v>10000</v>
      </c>
      <c r="D89" s="362"/>
      <c r="E89" s="361">
        <f>'Sources and Uses Budget'!S89</f>
        <v>10000</v>
      </c>
      <c r="F89" s="362">
        <f t="shared" ref="F89:F95" si="14">+E89</f>
        <v>10000</v>
      </c>
      <c r="G89" s="362"/>
      <c r="H89" s="361">
        <f>'Sources and Uses Budget'!T89</f>
        <v>0</v>
      </c>
      <c r="I89" s="362"/>
      <c r="J89" s="362"/>
      <c r="K89" s="359"/>
    </row>
    <row r="90" spans="1:11" s="360" customFormat="1">
      <c r="A90" s="145" t="s">
        <v>774</v>
      </c>
      <c r="B90" s="361">
        <f>'Sources and Uses Budget'!C90</f>
        <v>10750</v>
      </c>
      <c r="C90" s="362">
        <f t="shared" si="12"/>
        <v>10750</v>
      </c>
      <c r="D90" s="362"/>
      <c r="E90" s="361">
        <f>'Sources and Uses Budget'!S90</f>
        <v>10750</v>
      </c>
      <c r="F90" s="362">
        <f t="shared" si="14"/>
        <v>10750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PG&amp;E Fees</v>
      </c>
      <c r="B93" s="361">
        <f>'Sources and Uses Budget'!C93</f>
        <v>42000</v>
      </c>
      <c r="C93" s="362">
        <f t="shared" si="12"/>
        <v>42000</v>
      </c>
      <c r="D93" s="362"/>
      <c r="E93" s="361">
        <f>'Sources and Uses Budget'!S93</f>
        <v>42000</v>
      </c>
      <c r="F93" s="362">
        <f t="shared" si="14"/>
        <v>42000</v>
      </c>
      <c r="G93" s="362"/>
      <c r="H93" s="361">
        <f>'Sources and Uses Budget'!T93</f>
        <v>0</v>
      </c>
      <c r="I93" s="362"/>
      <c r="J93" s="362"/>
      <c r="K93" s="359"/>
    </row>
    <row r="94" spans="1:11" s="360" customFormat="1">
      <c r="A94" s="364" t="str">
        <f>'Sources and Uses Budget'!$A94</f>
        <v>Developoment Agreement Fees</v>
      </c>
      <c r="B94" s="361">
        <f>'Sources and Uses Budget'!C94</f>
        <v>2000000</v>
      </c>
      <c r="C94" s="362">
        <f t="shared" si="12"/>
        <v>2000000</v>
      </c>
      <c r="D94" s="362"/>
      <c r="E94" s="361">
        <f>'Sources and Uses Budget'!S94</f>
        <v>2000000</v>
      </c>
      <c r="F94" s="362">
        <f t="shared" si="14"/>
        <v>2000000</v>
      </c>
      <c r="G94" s="362"/>
      <c r="H94" s="361">
        <f>'Sources and Uses Budget'!T94</f>
        <v>0</v>
      </c>
      <c r="I94" s="362"/>
      <c r="J94" s="362"/>
      <c r="K94" s="359"/>
    </row>
    <row r="95" spans="1:11" s="360" customFormat="1">
      <c r="A95" s="364">
        <f>'Sources and Uses Budget'!$A95</f>
        <v>0</v>
      </c>
      <c r="B95" s="361">
        <f>'Sources and Uses Budget'!C95</f>
        <v>0</v>
      </c>
      <c r="C95" s="362">
        <f t="shared" si="12"/>
        <v>0</v>
      </c>
      <c r="D95" s="362"/>
      <c r="E95" s="361">
        <f>'Sources and Uses Budget'!S95</f>
        <v>0</v>
      </c>
      <c r="F95" s="362">
        <f t="shared" si="14"/>
        <v>0</v>
      </c>
      <c r="G95" s="362"/>
      <c r="H95" s="361">
        <f>'Sources and Uses Budget'!T95</f>
        <v>0</v>
      </c>
      <c r="I95" s="362"/>
      <c r="J95" s="362"/>
      <c r="K95" s="359"/>
    </row>
    <row r="96" spans="1:11" s="360" customFormat="1">
      <c r="A96" s="365" t="s">
        <v>775</v>
      </c>
      <c r="B96" s="361">
        <f>'Sources and Uses Budget'!C96</f>
        <v>3251142</v>
      </c>
      <c r="C96" s="361">
        <f>SUM(C83:C95)</f>
        <v>3251142</v>
      </c>
      <c r="D96" s="361">
        <f>SUM(D83:D95)</f>
        <v>0</v>
      </c>
      <c r="E96" s="361">
        <f>'Sources and Uses Budget'!S96</f>
        <v>3187908</v>
      </c>
      <c r="F96" s="367">
        <f>SUM(F84:F87,F89:F95)</f>
        <v>3187908</v>
      </c>
      <c r="G96" s="367">
        <f>SUM(G84:G87,G89:G95)</f>
        <v>0</v>
      </c>
      <c r="H96" s="361">
        <f>'Sources and Uses Budget'!T96</f>
        <v>0</v>
      </c>
      <c r="I96" s="361">
        <f>SUM(I84:I87,I89:I95)</f>
        <v>0</v>
      </c>
      <c r="J96" s="361">
        <f>SUM(J84:J87,J89:J95)</f>
        <v>0</v>
      </c>
      <c r="K96" s="359"/>
    </row>
    <row r="97" spans="1:11" s="360" customFormat="1">
      <c r="A97" s="365" t="s">
        <v>1030</v>
      </c>
      <c r="B97" s="361">
        <f>'Sources and Uses Budget'!C97</f>
        <v>24034334</v>
      </c>
      <c r="C97" s="361">
        <f>SUM(C63+C70+C77+C81+C96)</f>
        <v>24034334</v>
      </c>
      <c r="D97" s="361">
        <f>SUM(D63+D70+D77+D81+D96)</f>
        <v>0</v>
      </c>
      <c r="E97" s="361">
        <f>'Sources and Uses Budget'!S97</f>
        <v>19586131</v>
      </c>
      <c r="F97" s="367">
        <f>SUM(+F63+F70+F81+F96)</f>
        <v>19586131</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2937919</v>
      </c>
      <c r="C99" s="362">
        <f>+B99</f>
        <v>2937919</v>
      </c>
      <c r="D99" s="362"/>
      <c r="E99" s="361">
        <f>'Sources and Uses Budget'!S99</f>
        <v>2937919</v>
      </c>
      <c r="F99" s="362">
        <f>+E99</f>
        <v>2937919</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2937919</v>
      </c>
      <c r="C104" s="361">
        <f>SUM(C99:C103)</f>
        <v>2937919</v>
      </c>
      <c r="D104" s="361">
        <f>SUM(D99:D103)</f>
        <v>0</v>
      </c>
      <c r="E104" s="361">
        <f>'Sources and Uses Budget'!S104</f>
        <v>2937919</v>
      </c>
      <c r="F104" s="367">
        <f>SUM(F99:F103)</f>
        <v>2937919</v>
      </c>
      <c r="G104" s="367">
        <f>SUM(G99:G103)</f>
        <v>0</v>
      </c>
      <c r="H104" s="361">
        <f>'Sources and Uses Budget'!T104</f>
        <v>0</v>
      </c>
      <c r="I104" s="367">
        <f>SUM(I99:I103)</f>
        <v>0</v>
      </c>
      <c r="J104" s="367">
        <f>SUM(J99:J103)</f>
        <v>0</v>
      </c>
      <c r="K104" s="359"/>
    </row>
    <row r="105" spans="1:11" s="360" customFormat="1">
      <c r="A105" s="365" t="s">
        <v>1031</v>
      </c>
      <c r="B105" s="361">
        <f>'Sources and Uses Budget'!C105</f>
        <v>26972253</v>
      </c>
      <c r="C105" s="367">
        <f>SUM(C97+C104)</f>
        <v>26972253</v>
      </c>
      <c r="D105" s="367">
        <f>SUM(D97+D104)</f>
        <v>0</v>
      </c>
      <c r="E105" s="361">
        <f>'Sources and Uses Budget'!S105</f>
        <v>22524050</v>
      </c>
      <c r="F105" s="367">
        <f>F97+F104</f>
        <v>22524050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22524050</v>
      </c>
      <c r="F107" s="367">
        <f>F105+F106</f>
        <v>22524050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6"/>
      <c r="F124" s="1316"/>
      <c r="G124" s="1316"/>
      <c r="H124" s="1316"/>
      <c r="I124" s="1316"/>
      <c r="J124" s="376"/>
      <c r="K124" s="359"/>
    </row>
    <row r="125" spans="1:11" s="360" customFormat="1" ht="12.75">
      <c r="A125" s="385"/>
      <c r="B125" s="384"/>
      <c r="C125" s="385"/>
      <c r="D125" s="1316"/>
      <c r="E125" s="1316"/>
      <c r="F125" s="1316"/>
      <c r="G125" s="1316"/>
      <c r="H125" s="1316"/>
      <c r="I125" s="1316"/>
      <c r="J125" s="376"/>
      <c r="K125" s="359"/>
    </row>
    <row r="126" spans="1:11" s="360" customFormat="1" ht="12.75">
      <c r="A126" s="385"/>
      <c r="B126" s="384"/>
      <c r="C126" s="385"/>
      <c r="D126" s="1316"/>
      <c r="E126" s="1316"/>
      <c r="F126" s="1316"/>
      <c r="G126" s="1316"/>
      <c r="H126" s="1316"/>
      <c r="I126" s="131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92EE2-B790-47E6-8A5B-FD20E7619715}">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2457</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2456</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1" t="str">
        <f>IF(Application!H18="","",Application!H18)</f>
        <v>Alvarado Gardens Phase II</v>
      </c>
      <c r="M4" s="2312"/>
      <c r="N4" s="2312"/>
      <c r="O4" s="2312"/>
      <c r="P4" s="2312"/>
      <c r="Q4" s="2312"/>
      <c r="R4" s="2312"/>
      <c r="S4" s="2312"/>
      <c r="T4" s="2312"/>
      <c r="U4" s="2312"/>
      <c r="V4" s="2312"/>
      <c r="W4" s="2312"/>
      <c r="X4" s="2312"/>
      <c r="Y4" s="2312"/>
      <c r="Z4" s="2312"/>
      <c r="AA4" s="2312"/>
      <c r="AB4" s="2312"/>
      <c r="AC4" s="2313"/>
      <c r="AD4" s="1190"/>
      <c r="AE4" s="1190"/>
      <c r="AF4" s="2307" t="s">
        <v>2455</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2454</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1" t="str">
        <f>IF(Application!H16="","",Application!H16)</f>
        <v xml:space="preserve">Community Revitalization and Development Corporation </v>
      </c>
      <c r="M6" s="2312"/>
      <c r="N6" s="2312"/>
      <c r="O6" s="2312"/>
      <c r="P6" s="2312"/>
      <c r="Q6" s="2312"/>
      <c r="R6" s="2312"/>
      <c r="S6" s="2312"/>
      <c r="T6" s="2312"/>
      <c r="U6" s="2312"/>
      <c r="V6" s="2312"/>
      <c r="W6" s="2312"/>
      <c r="X6" s="2312"/>
      <c r="Y6" s="2312"/>
      <c r="Z6" s="2312"/>
      <c r="AA6" s="2312"/>
      <c r="AB6" s="2312"/>
      <c r="AC6" s="2313"/>
      <c r="AD6" s="1190"/>
      <c r="AE6" s="1190"/>
      <c r="AF6" s="2314" t="s">
        <v>2452</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2451</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2449</v>
      </c>
      <c r="AG8" s="2314"/>
      <c r="AH8" s="2314"/>
      <c r="AI8" s="2314"/>
      <c r="AJ8" s="2314"/>
      <c r="AK8" s="2314"/>
      <c r="AL8" s="2314"/>
      <c r="AM8" s="2314"/>
      <c r="AN8" s="2314"/>
      <c r="AO8" s="2314"/>
      <c r="AP8" s="2315" t="s">
        <v>2099</v>
      </c>
      <c r="AQ8" s="2315"/>
      <c r="AR8" s="2315"/>
      <c r="AS8" s="2315"/>
      <c r="AT8" s="2315"/>
      <c r="AU8" s="2315"/>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2448</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0">
        <f>Application!AO627</f>
        <v>8961421</v>
      </c>
      <c r="O10" s="2310"/>
      <c r="P10" s="2310"/>
      <c r="Q10" s="2310"/>
      <c r="R10" s="2310"/>
      <c r="S10" s="2310"/>
      <c r="T10" s="2310"/>
      <c r="U10" s="1190"/>
      <c r="V10" s="1190"/>
      <c r="W10" s="1190"/>
      <c r="X10" s="1193"/>
      <c r="Y10" s="1193"/>
      <c r="Z10" s="1193"/>
      <c r="AA10" s="1193"/>
      <c r="AB10" s="1193"/>
      <c r="AC10" s="1193"/>
      <c r="AD10" s="1193"/>
      <c r="AE10" s="1193"/>
      <c r="AF10" s="2307" t="s">
        <v>2445</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2442</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298" t="s">
        <v>2440</v>
      </c>
      <c r="C13" s="2299"/>
      <c r="D13" s="2299"/>
      <c r="E13" s="2299"/>
      <c r="F13" s="2299"/>
      <c r="G13" s="2299"/>
      <c r="H13" s="2299"/>
      <c r="I13" s="2299"/>
      <c r="J13" s="2299"/>
      <c r="K13" s="2299"/>
      <c r="L13" s="2299"/>
      <c r="M13" s="2299"/>
      <c r="N13" s="2299"/>
      <c r="O13" s="2299"/>
      <c r="P13" s="2300"/>
      <c r="Q13" s="2301" t="s">
        <v>670</v>
      </c>
      <c r="R13" s="2302"/>
      <c r="S13" s="2302"/>
      <c r="T13" s="2303"/>
      <c r="U13" s="1193"/>
      <c r="V13" s="1190"/>
      <c r="W13" s="1190"/>
      <c r="X13" s="1190"/>
      <c r="Y13" s="1190"/>
      <c r="Z13" s="1190"/>
      <c r="AA13" s="2288" t="s">
        <v>2439</v>
      </c>
      <c r="AB13" s="2288"/>
      <c r="AC13" s="2288"/>
      <c r="AD13" s="2288"/>
      <c r="AE13" s="2288"/>
      <c r="AF13" s="2288"/>
      <c r="AG13" s="2288"/>
      <c r="AH13" s="2288"/>
      <c r="AI13" s="2288"/>
      <c r="AJ13" s="2288"/>
      <c r="AK13" s="2288"/>
      <c r="AL13" s="2288"/>
      <c r="AM13" s="2288"/>
      <c r="AN13" s="2288"/>
      <c r="AO13" s="2304">
        <f>Application!W473</f>
        <v>0</v>
      </c>
      <c r="AP13" s="2305"/>
      <c r="AQ13" s="2305"/>
      <c r="AR13" s="2305"/>
      <c r="AS13" s="2305"/>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2437</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2436</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2435</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2434</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2433</v>
      </c>
      <c r="C18" s="2292"/>
      <c r="D18" s="2292"/>
      <c r="E18" s="2292"/>
      <c r="F18" s="2292"/>
      <c r="G18" s="2292"/>
      <c r="H18" s="2292"/>
      <c r="I18" s="2293"/>
      <c r="J18" s="2294" t="s">
        <v>1587</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2432</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5</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2</v>
      </c>
      <c r="W19" s="2281"/>
      <c r="X19" s="2281"/>
      <c r="Y19" s="2281"/>
      <c r="Z19" s="2281"/>
      <c r="AA19" s="2282"/>
      <c r="AB19" s="2280" cm="1">
        <f t="array" ref="AB19">SUMPRODUCT((Application!$B$714:$B$738 = 'CalHFA Addendum'!AB$18)*(Application!$AC$714:$AC$738 = 'CalHFA Addendum'!$B19),Application!$G$714:$G$738)</f>
        <v>2</v>
      </c>
      <c r="AC19" s="2281"/>
      <c r="AD19" s="2281"/>
      <c r="AE19" s="2281"/>
      <c r="AF19" s="2281"/>
      <c r="AG19" s="2282"/>
      <c r="AH19" s="2280" cm="1">
        <f t="array" ref="AH19">SUMPRODUCT((Application!$B$714:$B$738 = 'CalHFA Addendum'!AH$18)*(Application!$AC$714:$AC$738 = 'CalHFA Addendum'!$B19),Application!$G$714:$G$738)</f>
        <v>1</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0.1</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5</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2</v>
      </c>
      <c r="W21" s="2281"/>
      <c r="X21" s="2281"/>
      <c r="Y21" s="2281"/>
      <c r="Z21" s="2281"/>
      <c r="AA21" s="2282"/>
      <c r="AB21" s="2280" cm="1">
        <f t="array" ref="AB21">SUMPRODUCT((Application!$B$714:$B$738 = 'CalHFA Addendum'!AB$18)*(Application!$AC$714:$AC$738 = 'CalHFA Addendum'!$B21),Application!$G$714:$G$738)</f>
        <v>1</v>
      </c>
      <c r="AC21" s="2281"/>
      <c r="AD21" s="2281"/>
      <c r="AE21" s="2281"/>
      <c r="AF21" s="2281"/>
      <c r="AG21" s="2282"/>
      <c r="AH21" s="2280" cm="1">
        <f t="array" ref="AH21">SUMPRODUCT((Application!$B$714:$B$738 = 'CalHFA Addendum'!AH$18)*(Application!$AC$714:$AC$738 = 'CalHFA Addendum'!$B21),Application!$G$714:$G$738)</f>
        <v>2</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0.1</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26</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14</v>
      </c>
      <c r="W22" s="2281"/>
      <c r="X22" s="2281"/>
      <c r="Y22" s="2281"/>
      <c r="Z22" s="2281"/>
      <c r="AA22" s="2282"/>
      <c r="AB22" s="2280" cm="1">
        <f t="array" ref="AB22">SUMPRODUCT((Application!$B$714:$B$738 = 'CalHFA Addendum'!AB$18)*(Application!$AC$714:$AC$738 = 'CalHFA Addendum'!$B22),Application!$G$714:$G$738)</f>
        <v>6</v>
      </c>
      <c r="AC22" s="2281"/>
      <c r="AD22" s="2281"/>
      <c r="AE22" s="2281"/>
      <c r="AF22" s="2281"/>
      <c r="AG22" s="2282"/>
      <c r="AH22" s="2280" cm="1">
        <f t="array" ref="AH22">SUMPRODUCT((Application!$B$714:$B$738 = 'CalHFA Addendum'!AH$18)*(Application!$AC$714:$AC$738 = 'CalHFA Addendum'!$B22),Application!$G$714:$G$738)</f>
        <v>6</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0.52</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13</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5</v>
      </c>
      <c r="W23" s="2281"/>
      <c r="X23" s="2281"/>
      <c r="Y23" s="2281"/>
      <c r="Z23" s="2281"/>
      <c r="AA23" s="2282"/>
      <c r="AB23" s="2280" cm="1">
        <f t="array" ref="AB23">SUMPRODUCT((Application!$B$714:$B$738 = 'CalHFA Addendum'!AB$18)*(Application!$AC$714:$AC$738 = 'CalHFA Addendum'!$B23),Application!$G$714:$G$738)</f>
        <v>4</v>
      </c>
      <c r="AC23" s="2281"/>
      <c r="AD23" s="2281"/>
      <c r="AE23" s="2281"/>
      <c r="AF23" s="2281"/>
      <c r="AG23" s="2282"/>
      <c r="AH23" s="2280" cm="1">
        <f t="array" ref="AH23">SUMPRODUCT((Application!$B$714:$B$738 = 'CalHFA Addendum'!AH$18)*(Application!$AC$714:$AC$738 = 'CalHFA Addendum'!$B23),Application!$G$714:$G$738)</f>
        <v>4</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0.26</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2431</v>
      </c>
      <c r="C28" s="2269"/>
      <c r="D28" s="2269"/>
      <c r="E28" s="2269"/>
      <c r="F28" s="2269"/>
      <c r="G28" s="2269"/>
      <c r="H28" s="2269"/>
      <c r="I28" s="2270"/>
      <c r="J28" s="2271">
        <f>SUM(P28:AS28)</f>
        <v>1</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0</v>
      </c>
      <c r="AC28" s="2272"/>
      <c r="AD28" s="2272"/>
      <c r="AE28" s="2272"/>
      <c r="AF28" s="2272"/>
      <c r="AG28" s="2273"/>
      <c r="AH28" s="2271">
        <f>_xlfn.IFNA(VLOOKUP(AH$18,Application!$J$773:$S$776,6,FALSE), 0)</f>
        <v>1</v>
      </c>
      <c r="AI28" s="2272"/>
      <c r="AJ28" s="2272"/>
      <c r="AK28" s="2272"/>
      <c r="AL28" s="2272"/>
      <c r="AM28" s="2273"/>
      <c r="AN28" s="2271">
        <f>_xlfn.IFNA(VLOOKUP(AN$18,Application!$J$773:$S$776,6,FALSE), 0)</f>
        <v>0</v>
      </c>
      <c r="AO28" s="2272"/>
      <c r="AP28" s="2272"/>
      <c r="AQ28" s="2272"/>
      <c r="AR28" s="2272"/>
      <c r="AS28" s="2273"/>
      <c r="AT28" s="2274">
        <f t="shared" si="1"/>
        <v>0.02</v>
      </c>
      <c r="AU28" s="2275"/>
      <c r="AV28" s="2275"/>
      <c r="AW28" s="2275"/>
      <c r="AX28" s="2275"/>
      <c r="AY28" s="2276"/>
      <c r="AZ28" s="1190"/>
      <c r="BA28" s="1190"/>
      <c r="BB28" s="1190"/>
      <c r="BC28" s="1190"/>
      <c r="BD28" s="1190"/>
      <c r="BE28" s="1194"/>
    </row>
    <row r="29" spans="1:58" thickBot="1">
      <c r="A29" s="1190"/>
      <c r="B29" s="2251" t="s">
        <v>1587</v>
      </c>
      <c r="C29" s="2224"/>
      <c r="D29" s="2224"/>
      <c r="E29" s="2224"/>
      <c r="F29" s="2224"/>
      <c r="G29" s="2224"/>
      <c r="H29" s="2224"/>
      <c r="I29" s="2225"/>
      <c r="J29" s="2223">
        <f>SUM(J19:O28)</f>
        <v>50</v>
      </c>
      <c r="K29" s="2224"/>
      <c r="L29" s="2224"/>
      <c r="M29" s="2224"/>
      <c r="N29" s="2224"/>
      <c r="O29" s="2225"/>
      <c r="P29" s="2223">
        <f>SUM(P19:U28)</f>
        <v>0</v>
      </c>
      <c r="Q29" s="2224"/>
      <c r="R29" s="2224"/>
      <c r="S29" s="2224"/>
      <c r="T29" s="2224"/>
      <c r="U29" s="2225"/>
      <c r="V29" s="2223">
        <f>SUM(V19:AA28)</f>
        <v>23</v>
      </c>
      <c r="W29" s="2224"/>
      <c r="X29" s="2224"/>
      <c r="Y29" s="2224"/>
      <c r="Z29" s="2224"/>
      <c r="AA29" s="2225"/>
      <c r="AB29" s="2223">
        <f>SUM(AB19:AG28)</f>
        <v>13</v>
      </c>
      <c r="AC29" s="2224"/>
      <c r="AD29" s="2224"/>
      <c r="AE29" s="2224"/>
      <c r="AF29" s="2224"/>
      <c r="AG29" s="2225"/>
      <c r="AH29" s="2223">
        <f>SUM(AH19:AM28)</f>
        <v>14</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2430</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2429</v>
      </c>
      <c r="C32" s="2233"/>
      <c r="D32" s="2233"/>
      <c r="E32" s="2233"/>
      <c r="F32" s="2233"/>
      <c r="G32" s="2233"/>
      <c r="H32" s="2233"/>
      <c r="I32" s="2233"/>
      <c r="J32" s="2236" t="s">
        <v>2428</v>
      </c>
      <c r="K32" s="2237"/>
      <c r="L32" s="2237"/>
      <c r="M32" s="2237"/>
      <c r="N32" s="2236" t="s">
        <v>2427</v>
      </c>
      <c r="O32" s="2237"/>
      <c r="P32" s="2237"/>
      <c r="Q32" s="2239"/>
      <c r="R32" s="2241" t="s">
        <v>2426</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2425</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2424</v>
      </c>
      <c r="AT35" s="2253"/>
      <c r="AU35" s="2253"/>
      <c r="AV35" s="2253"/>
      <c r="AW35" s="2253"/>
      <c r="AX35" s="2261"/>
      <c r="AY35" s="2252" t="s">
        <v>2423</v>
      </c>
      <c r="AZ35" s="2253"/>
      <c r="BA35" s="2253"/>
      <c r="BB35" s="2253"/>
      <c r="BC35" s="2253"/>
      <c r="BD35" s="2254"/>
      <c r="BE35" s="1194"/>
    </row>
    <row r="36" spans="1:58" ht="15.75" customHeight="1">
      <c r="A36" s="1190"/>
      <c r="B36" s="2156" t="s">
        <v>2422</v>
      </c>
      <c r="C36" s="2157"/>
      <c r="D36" s="2157"/>
      <c r="E36" s="2157"/>
      <c r="F36" s="2157"/>
      <c r="G36" s="2157"/>
      <c r="H36" s="2157"/>
      <c r="I36" s="2157"/>
      <c r="J36" s="2221" t="s">
        <v>2421</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2420</v>
      </c>
      <c r="C37" s="2157"/>
      <c r="D37" s="2157"/>
      <c r="E37" s="2157"/>
      <c r="F37" s="2157"/>
      <c r="G37" s="2157"/>
      <c r="H37" s="2157"/>
      <c r="I37" s="2157"/>
      <c r="J37" s="2221" t="s">
        <v>2419</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2418</v>
      </c>
      <c r="C38" s="2157"/>
      <c r="D38" s="2157"/>
      <c r="E38" s="2157"/>
      <c r="F38" s="2157"/>
      <c r="G38" s="2157"/>
      <c r="H38" s="2157"/>
      <c r="I38" s="2157"/>
      <c r="J38" s="2221" t="s">
        <v>2417</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2416</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2416</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2415</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2415</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2414</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2413</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2412</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2336</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2409</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2402</v>
      </c>
      <c r="C51" s="2099"/>
      <c r="D51" s="2099"/>
      <c r="E51" s="2099"/>
      <c r="F51" s="2099"/>
      <c r="G51" s="2099"/>
      <c r="H51" s="2099"/>
      <c r="I51" s="2099"/>
      <c r="J51" s="2099" t="s">
        <v>2408</v>
      </c>
      <c r="K51" s="2099"/>
      <c r="L51" s="2099"/>
      <c r="M51" s="2099"/>
      <c r="N51" s="2099"/>
      <c r="O51" s="2099"/>
      <c r="P51" s="2099"/>
      <c r="Q51" s="2099"/>
      <c r="R51" s="2200" t="s">
        <v>2407</v>
      </c>
      <c r="S51" s="2200"/>
      <c r="T51" s="2200"/>
      <c r="U51" s="2200"/>
      <c r="V51" s="2200"/>
      <c r="W51" s="2200"/>
      <c r="X51" s="2200"/>
      <c r="Y51" s="2200"/>
      <c r="Z51" s="2200" t="s">
        <v>2406</v>
      </c>
      <c r="AA51" s="2200"/>
      <c r="AB51" s="2200"/>
      <c r="AC51" s="2200"/>
      <c r="AD51" s="2200"/>
      <c r="AE51" s="2200"/>
      <c r="AF51" s="2200"/>
      <c r="AG51" s="2200"/>
      <c r="AH51" s="2200" t="s">
        <v>2405</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2404</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2403</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1587</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2402</v>
      </c>
      <c r="C59" s="2190"/>
      <c r="D59" s="2190"/>
      <c r="E59" s="2190"/>
      <c r="F59" s="2190"/>
      <c r="G59" s="2190"/>
      <c r="H59" s="2190"/>
      <c r="I59" s="2191"/>
      <c r="J59" s="2097" t="s">
        <v>2401</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2399</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2398</v>
      </c>
      <c r="AD68" s="2023"/>
      <c r="AE68" s="2023"/>
      <c r="AF68" s="2023"/>
      <c r="AG68" s="2023"/>
      <c r="AH68" s="2023"/>
      <c r="AI68" s="2023"/>
      <c r="AJ68" s="2023"/>
      <c r="AK68" s="2023"/>
      <c r="AL68" s="2023"/>
      <c r="AM68" s="2023"/>
      <c r="AN68" s="2023"/>
      <c r="AO68" s="2023"/>
      <c r="AP68" s="2023"/>
      <c r="AQ68" s="2023"/>
      <c r="AR68" s="2023"/>
      <c r="AS68" s="2023"/>
      <c r="AT68" s="2023"/>
      <c r="AU68" s="2023"/>
      <c r="AV68" s="2173" t="s">
        <v>670</v>
      </c>
      <c r="AW68" s="2079"/>
      <c r="AX68" s="2079"/>
      <c r="AY68" s="2079"/>
      <c r="AZ68" s="2079"/>
      <c r="BA68" s="2079"/>
      <c r="BB68" s="2079"/>
      <c r="BC68" s="2080"/>
      <c r="BD68" s="1190"/>
      <c r="BE68" s="1194"/>
      <c r="BM68" s="1199" t="s">
        <v>2397</v>
      </c>
    </row>
    <row r="69" spans="1:94" ht="15.75" customHeight="1" thickTop="1" thickBot="1">
      <c r="A69" s="1190"/>
      <c r="B69" s="2174" t="s">
        <v>2396</v>
      </c>
      <c r="C69" s="2175"/>
      <c r="D69" s="2175"/>
      <c r="E69" s="2175"/>
      <c r="F69" s="2175"/>
      <c r="G69" s="2175"/>
      <c r="H69" s="2175"/>
      <c r="I69" s="2175"/>
      <c r="J69" s="2175"/>
      <c r="K69" s="2175"/>
      <c r="L69" s="2175"/>
      <c r="M69" s="2175"/>
      <c r="N69" s="2175"/>
      <c r="O69" s="2176" t="s">
        <v>2395</v>
      </c>
      <c r="P69" s="2177"/>
      <c r="Q69" s="2177"/>
      <c r="R69" s="2177"/>
      <c r="S69" s="2177"/>
      <c r="T69" s="2177"/>
      <c r="U69" s="2177"/>
      <c r="V69" s="2177"/>
      <c r="W69" s="2177"/>
      <c r="X69" s="2177"/>
      <c r="Y69" s="2177"/>
      <c r="Z69" s="2177"/>
      <c r="AA69" s="2178"/>
      <c r="AB69" s="1190"/>
      <c r="AC69" s="2179" t="s">
        <v>2394</v>
      </c>
      <c r="AD69" s="2180"/>
      <c r="AE69" s="2180"/>
      <c r="AF69" s="2180"/>
      <c r="AG69" s="2180"/>
      <c r="AH69" s="2180"/>
      <c r="AI69" s="2180"/>
      <c r="AJ69" s="2180"/>
      <c r="AK69" s="2180"/>
      <c r="AL69" s="2180"/>
      <c r="AM69" s="2180"/>
      <c r="AN69" s="2180"/>
      <c r="AO69" s="2180"/>
      <c r="AP69" s="2180"/>
      <c r="AQ69" s="2180"/>
      <c r="AR69" s="2180"/>
      <c r="AS69" s="2180"/>
      <c r="AT69" s="2180"/>
      <c r="AU69" s="2180"/>
      <c r="AV69" s="2173" t="s">
        <v>670</v>
      </c>
      <c r="AW69" s="2079"/>
      <c r="AX69" s="2079"/>
      <c r="AY69" s="2079"/>
      <c r="AZ69" s="2079"/>
      <c r="BA69" s="2079"/>
      <c r="BB69" s="2079"/>
      <c r="BC69" s="2080"/>
      <c r="BD69" s="1190"/>
      <c r="BE69" s="1194"/>
      <c r="BM69" s="1200" t="s">
        <v>546</v>
      </c>
    </row>
    <row r="70" spans="1:94" ht="15.75" customHeight="1">
      <c r="A70" s="1190"/>
      <c r="B70" s="2156" t="s">
        <v>2393</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2392</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670</v>
      </c>
    </row>
    <row r="71" spans="1:94" ht="15.75" customHeight="1" thickBot="1">
      <c r="A71" s="1190"/>
      <c r="B71" s="2156" t="s">
        <v>2391</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2390</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2389</v>
      </c>
    </row>
    <row r="72" spans="1:94" ht="15.75" customHeight="1">
      <c r="A72" s="1190"/>
      <c r="B72" s="2156" t="s">
        <v>2388</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2387</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2386</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2331</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2384</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2383</v>
      </c>
      <c r="C81" s="2151"/>
      <c r="D81" s="2151"/>
      <c r="E81" s="2151"/>
      <c r="F81" s="2151"/>
      <c r="G81" s="2151"/>
      <c r="H81" s="2151"/>
      <c r="I81" s="2151"/>
      <c r="J81" s="2151"/>
      <c r="K81" s="2151"/>
      <c r="L81" s="2151"/>
      <c r="M81" s="2151"/>
      <c r="N81" s="2151"/>
      <c r="O81" s="2151"/>
      <c r="P81" s="2151"/>
      <c r="Q81" s="2151"/>
      <c r="R81" s="2132" t="s">
        <v>2189</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2382</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2381</v>
      </c>
      <c r="AK83" s="2121"/>
      <c r="AL83" s="2121"/>
      <c r="AM83" s="2121"/>
      <c r="AN83" s="2121"/>
      <c r="AO83" s="2121"/>
      <c r="AP83" s="2121"/>
      <c r="AQ83" s="2121"/>
      <c r="AR83" s="2121"/>
      <c r="AS83" s="2121"/>
      <c r="AT83" s="2121"/>
      <c r="AU83" s="2121"/>
      <c r="AV83" s="2121"/>
      <c r="AW83" s="2121"/>
      <c r="AX83" s="2121"/>
      <c r="AY83" s="2137" t="s">
        <v>546</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2371</v>
      </c>
      <c r="J84" s="2099"/>
      <c r="K84" s="2099"/>
      <c r="L84" s="2099"/>
      <c r="M84" s="2099"/>
      <c r="N84" s="2099"/>
      <c r="O84" s="2099" t="s">
        <v>2347</v>
      </c>
      <c r="P84" s="2099"/>
      <c r="Q84" s="2099"/>
      <c r="R84" s="2099"/>
      <c r="S84" s="2099"/>
      <c r="T84" s="2099"/>
      <c r="U84" s="2099"/>
      <c r="V84" s="2135" t="s">
        <v>2346</v>
      </c>
      <c r="W84" s="2135"/>
      <c r="X84" s="2135"/>
      <c r="Y84" s="2135"/>
      <c r="Z84" s="2135"/>
      <c r="AA84" s="2135"/>
      <c r="AB84" s="2069" t="s">
        <v>2370</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2369</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2368</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2375</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2367</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2379</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2378</v>
      </c>
      <c r="C94" s="2151"/>
      <c r="D94" s="2151"/>
      <c r="E94" s="2151"/>
      <c r="F94" s="2151"/>
      <c r="G94" s="2151"/>
      <c r="H94" s="2151"/>
      <c r="I94" s="2151"/>
      <c r="J94" s="2151"/>
      <c r="K94" s="2151"/>
      <c r="L94" s="2151"/>
      <c r="M94" s="2151"/>
      <c r="N94" s="2151"/>
      <c r="O94" s="2151"/>
      <c r="P94" s="2151"/>
      <c r="Q94" s="2152"/>
      <c r="R94" s="2132" t="s">
        <v>2189</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2377</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2376</v>
      </c>
      <c r="AK96" s="2121"/>
      <c r="AL96" s="2121"/>
      <c r="AM96" s="2121"/>
      <c r="AN96" s="2121"/>
      <c r="AO96" s="2121"/>
      <c r="AP96" s="2121"/>
      <c r="AQ96" s="2121"/>
      <c r="AR96" s="2121"/>
      <c r="AS96" s="2121"/>
      <c r="AT96" s="2121"/>
      <c r="AU96" s="2121"/>
      <c r="AV96" s="2121"/>
      <c r="AW96" s="2121"/>
      <c r="AX96" s="2121"/>
      <c r="AY96" s="2137" t="s">
        <v>546</v>
      </c>
      <c r="AZ96" s="2137"/>
      <c r="BA96" s="2137"/>
      <c r="BB96" s="2138"/>
      <c r="BC96" s="1190"/>
      <c r="BD96" s="1190"/>
      <c r="BE96" s="1194"/>
      <c r="BQ96" s="1256" t="str">
        <f>Application!M243&amp;IF(TRIM(Application!AA249)&lt;&gt;""," ("&amp;Application!AA249&amp;")","")</f>
        <v>San Pablo Church Lane II LLC (Johnson &amp; Johnson Investments, LLC)</v>
      </c>
      <c r="BR96" s="1259">
        <f>Application!AH246</f>
        <v>0</v>
      </c>
      <c r="CM96" s="1188"/>
      <c r="CN96" s="1188"/>
      <c r="CO96" s="1188"/>
      <c r="CP96" s="1188"/>
    </row>
    <row r="97" spans="1:94" ht="15.75" customHeight="1">
      <c r="A97" s="1190"/>
      <c r="B97" s="2131"/>
      <c r="C97" s="2099"/>
      <c r="D97" s="2099"/>
      <c r="E97" s="2099"/>
      <c r="F97" s="2099"/>
      <c r="G97" s="2099"/>
      <c r="H97" s="2099"/>
      <c r="I97" s="2099" t="s">
        <v>2371</v>
      </c>
      <c r="J97" s="2099"/>
      <c r="K97" s="2099"/>
      <c r="L97" s="2099"/>
      <c r="M97" s="2099"/>
      <c r="N97" s="2099"/>
      <c r="O97" s="2099" t="s">
        <v>2347</v>
      </c>
      <c r="P97" s="2099"/>
      <c r="Q97" s="2099"/>
      <c r="R97" s="2099"/>
      <c r="S97" s="2099"/>
      <c r="T97" s="2099"/>
      <c r="U97" s="2099"/>
      <c r="V97" s="2135" t="s">
        <v>2346</v>
      </c>
      <c r="W97" s="2135"/>
      <c r="X97" s="2135"/>
      <c r="Y97" s="2135"/>
      <c r="Z97" s="2135"/>
      <c r="AA97" s="2135"/>
      <c r="AB97" s="2069" t="s">
        <v>2370</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 xml:space="preserve">Community Revitalization and Development Company </v>
      </c>
      <c r="BR97" s="1259">
        <f>Application!AH254</f>
        <v>0</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2369</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2368</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2375</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2367</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2372</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2371</v>
      </c>
      <c r="J108" s="2099"/>
      <c r="K108" s="2099"/>
      <c r="L108" s="2099"/>
      <c r="M108" s="2099"/>
      <c r="N108" s="2099"/>
      <c r="O108" s="2099" t="s">
        <v>2347</v>
      </c>
      <c r="P108" s="2099"/>
      <c r="Q108" s="2099"/>
      <c r="R108" s="2099"/>
      <c r="S108" s="2099"/>
      <c r="T108" s="2099"/>
      <c r="U108" s="2099"/>
      <c r="V108" s="2135" t="s">
        <v>2346</v>
      </c>
      <c r="W108" s="2135"/>
      <c r="X108" s="2135"/>
      <c r="Y108" s="2135"/>
      <c r="Z108" s="2135"/>
      <c r="AA108" s="2135"/>
      <c r="AB108" s="2069" t="s">
        <v>2370</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2369</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2368</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2367</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2365</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2365</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2363</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1577</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2362</v>
      </c>
      <c r="J127" s="2099"/>
      <c r="K127" s="2099"/>
      <c r="L127" s="2099"/>
      <c r="M127" s="2099"/>
      <c r="N127" s="2099"/>
      <c r="O127" s="2100" t="s">
        <v>2361</v>
      </c>
      <c r="P127" s="2100"/>
      <c r="Q127" s="2100"/>
      <c r="R127" s="2100"/>
      <c r="S127" s="2100"/>
      <c r="T127" s="2100"/>
      <c r="U127" s="2101"/>
      <c r="V127" s="1190"/>
      <c r="W127" s="1190"/>
      <c r="X127" s="2039" t="s">
        <v>2331</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2345</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2344</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2359</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2347</v>
      </c>
      <c r="J134" s="2074"/>
      <c r="K134" s="2074"/>
      <c r="L134" s="2074"/>
      <c r="M134" s="2074"/>
      <c r="N134" s="2074"/>
      <c r="O134" s="2074"/>
      <c r="P134" s="2074" t="s">
        <v>2346</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2345</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2344</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2358</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2357</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2356</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2355</v>
      </c>
      <c r="C142" s="2082"/>
      <c r="D142" s="2082"/>
      <c r="E142" s="2082"/>
      <c r="F142" s="2082"/>
      <c r="G142" s="2082"/>
      <c r="H142" s="2082"/>
      <c r="I142" s="2082"/>
      <c r="J142" s="2082"/>
      <c r="K142" s="2082"/>
      <c r="L142" s="2082"/>
      <c r="M142" s="2082"/>
      <c r="N142" s="2082"/>
      <c r="O142" s="2082"/>
      <c r="P142" s="2082"/>
      <c r="Q142" s="2082"/>
      <c r="R142" s="2083" t="s">
        <v>2354</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2353</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2350</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2349</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2347</v>
      </c>
      <c r="J157" s="2074"/>
      <c r="K157" s="2074"/>
      <c r="L157" s="2074"/>
      <c r="M157" s="2074"/>
      <c r="N157" s="2074"/>
      <c r="O157" s="2074"/>
      <c r="P157" s="2074" t="s">
        <v>2348</v>
      </c>
      <c r="Q157" s="2074"/>
      <c r="R157" s="2074"/>
      <c r="S157" s="2074"/>
      <c r="T157" s="2074"/>
      <c r="U157" s="2075"/>
      <c r="V157" s="1190"/>
      <c r="W157" s="1190"/>
      <c r="X157" s="2036"/>
      <c r="Y157" s="2037"/>
      <c r="Z157" s="2037"/>
      <c r="AA157" s="2037"/>
      <c r="AB157" s="2037"/>
      <c r="AC157" s="2037"/>
      <c r="AD157" s="2037"/>
      <c r="AE157" s="2074" t="s">
        <v>2347</v>
      </c>
      <c r="AF157" s="2074"/>
      <c r="AG157" s="2074"/>
      <c r="AH157" s="2074"/>
      <c r="AI157" s="2074"/>
      <c r="AJ157" s="2074"/>
      <c r="AK157" s="2074"/>
      <c r="AL157" s="2074" t="s">
        <v>2346</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2345</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2345</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2344</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2343</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2328</v>
      </c>
      <c r="D163" s="2037"/>
      <c r="E163" s="2037"/>
      <c r="F163" s="2037"/>
      <c r="G163" s="2037"/>
      <c r="H163" s="2037"/>
      <c r="I163" s="2037"/>
      <c r="J163" s="2037"/>
      <c r="K163" s="2037"/>
      <c r="L163" s="2037"/>
      <c r="M163" s="2037"/>
      <c r="N163" s="2037"/>
      <c r="O163" s="2037"/>
      <c r="P163" s="2037"/>
      <c r="Q163" s="2037" t="s">
        <v>2342</v>
      </c>
      <c r="R163" s="2037"/>
      <c r="S163" s="2037"/>
      <c r="T163" s="2069" t="s">
        <v>2341</v>
      </c>
      <c r="U163" s="2069"/>
      <c r="V163" s="2069"/>
      <c r="W163" s="2069"/>
      <c r="X163" s="2069"/>
      <c r="Y163" s="2069"/>
      <c r="Z163" s="2069"/>
      <c r="AA163" s="2069"/>
      <c r="AB163" s="2037" t="s">
        <v>2340</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2339</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2338</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2337</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2336</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2317</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2317</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2317</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2335</v>
      </c>
      <c r="D172" s="2023"/>
      <c r="E172" s="2023"/>
      <c r="F172" s="2023"/>
      <c r="G172" s="2023"/>
      <c r="H172" s="2023"/>
      <c r="I172" s="2023"/>
      <c r="J172" s="2023"/>
      <c r="K172" s="2023"/>
      <c r="L172" s="2023"/>
      <c r="M172" s="2023"/>
      <c r="N172" s="2032"/>
      <c r="O172" s="1190"/>
      <c r="P172" s="2033" t="s">
        <v>2334</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2333</v>
      </c>
      <c r="D173" s="2037"/>
      <c r="E173" s="2037"/>
      <c r="F173" s="2037"/>
      <c r="G173" s="2037"/>
      <c r="H173" s="2037"/>
      <c r="I173" s="2037" t="s">
        <v>2332</v>
      </c>
      <c r="J173" s="2037"/>
      <c r="K173" s="2037"/>
      <c r="L173" s="2037"/>
      <c r="M173" s="2037"/>
      <c r="N173" s="2038"/>
      <c r="O173" s="1190"/>
      <c r="P173" s="2039" t="s">
        <v>2331</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2330</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2328</v>
      </c>
      <c r="D184" s="2023"/>
      <c r="E184" s="2023"/>
      <c r="F184" s="2023"/>
      <c r="G184" s="2023"/>
      <c r="H184" s="2023"/>
      <c r="I184" s="2023"/>
      <c r="J184" s="2023"/>
      <c r="K184" s="2023"/>
      <c r="L184" s="2023"/>
      <c r="M184" s="2023"/>
      <c r="N184" s="2023" t="s">
        <v>2329</v>
      </c>
      <c r="O184" s="2023"/>
      <c r="P184" s="2023"/>
      <c r="Q184" s="2023"/>
      <c r="R184" s="2023"/>
      <c r="S184" s="2023"/>
      <c r="T184" s="2023"/>
      <c r="U184" s="2024" t="s">
        <v>2328</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2327</v>
      </c>
      <c r="D185" s="2002"/>
      <c r="E185" s="2002"/>
      <c r="F185" s="2002"/>
      <c r="G185" s="2002"/>
      <c r="H185" s="2002"/>
      <c r="I185" s="2002"/>
      <c r="J185" s="2002"/>
      <c r="K185" s="2002"/>
      <c r="L185" s="2002"/>
      <c r="M185" s="2002"/>
      <c r="N185" s="2012">
        <f>'Sources and Uses Budget'!B105</f>
        <v>26972253</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2326</v>
      </c>
      <c r="D186" s="2002"/>
      <c r="E186" s="2002"/>
      <c r="F186" s="2002"/>
      <c r="G186" s="2002"/>
      <c r="H186" s="2002"/>
      <c r="I186" s="2002"/>
      <c r="J186" s="2002"/>
      <c r="K186" s="2002"/>
      <c r="L186" s="2002"/>
      <c r="M186" s="2002"/>
      <c r="N186" s="2012">
        <f>N185/J29</f>
        <v>539445.06000000006</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2325</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2324</v>
      </c>
      <c r="D188" s="2002"/>
      <c r="E188" s="2002"/>
      <c r="F188" s="2002"/>
      <c r="G188" s="2002"/>
      <c r="H188" s="2002"/>
      <c r="I188" s="2002"/>
      <c r="J188" s="2002"/>
      <c r="K188" s="2002"/>
      <c r="L188" s="2002"/>
      <c r="M188" s="2002"/>
      <c r="N188" s="2031">
        <f>SUM('Sources and Uses Budget'!B85:B86)</f>
        <v>1065658</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2323</v>
      </c>
      <c r="D189" s="2002"/>
      <c r="E189" s="2002"/>
      <c r="F189" s="2002"/>
      <c r="G189" s="2002"/>
      <c r="H189" s="2002"/>
      <c r="I189" s="2002"/>
      <c r="J189" s="2002"/>
      <c r="K189" s="2002"/>
      <c r="L189" s="2002"/>
      <c r="M189" s="2002"/>
      <c r="N189" s="2031">
        <f>'Sources and Uses Budget'!B8</f>
        <v>3932262</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2321</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2322</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2321</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2320</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2319</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2317</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2318</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2317</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2317</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2316</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2315</v>
      </c>
      <c r="D195" s="1956"/>
      <c r="E195" s="1956"/>
      <c r="F195" s="1956"/>
      <c r="G195" s="1956"/>
      <c r="H195" s="1956"/>
      <c r="I195" s="1956"/>
      <c r="J195" s="1956"/>
      <c r="K195" s="1956"/>
      <c r="L195" s="1956"/>
      <c r="M195" s="1956"/>
      <c r="N195" s="1957">
        <f>SUM(N187:T194)</f>
        <v>4997920</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2314</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2313</v>
      </c>
      <c r="D196" s="1966"/>
      <c r="E196" s="1966"/>
      <c r="F196" s="1966"/>
      <c r="G196" s="1966"/>
      <c r="H196" s="1966"/>
      <c r="I196" s="1966"/>
      <c r="J196" s="1966"/>
      <c r="K196" s="1966"/>
      <c r="L196" s="1966"/>
      <c r="M196" s="1966"/>
      <c r="N196" s="1967">
        <f>(N185-N195)/J29</f>
        <v>439486.66</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2312</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2311</v>
      </c>
      <c r="D200" s="1953"/>
      <c r="E200" s="1953"/>
      <c r="F200" s="1953"/>
      <c r="G200" s="1953"/>
      <c r="H200" s="1953"/>
      <c r="I200" s="1953"/>
      <c r="J200" s="1953"/>
      <c r="K200" s="1953"/>
      <c r="L200" s="1953"/>
      <c r="M200" s="1953"/>
      <c r="N200" s="1953"/>
      <c r="O200" s="1954" t="s">
        <v>2310</v>
      </c>
      <c r="P200" s="1954"/>
      <c r="Q200" s="1954"/>
      <c r="R200" s="1954"/>
      <c r="S200" s="1954"/>
      <c r="T200" s="1954"/>
      <c r="U200" s="1954"/>
      <c r="V200" s="1954"/>
      <c r="W200" s="1954"/>
      <c r="X200" s="1954" t="s">
        <v>2309</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2308</v>
      </c>
      <c r="D201" s="1945"/>
      <c r="E201" s="1945"/>
      <c r="F201" s="1945"/>
      <c r="G201" s="1945"/>
      <c r="H201" s="1945"/>
      <c r="I201" s="1945"/>
      <c r="J201" s="1945"/>
      <c r="K201" s="1945"/>
      <c r="L201" s="1945"/>
      <c r="M201" s="1945"/>
      <c r="N201" s="1945"/>
      <c r="O201" s="1946" t="s">
        <v>2307</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855</v>
      </c>
      <c r="D202" s="1945"/>
      <c r="E202" s="1945"/>
      <c r="F202" s="1945"/>
      <c r="G202" s="1945"/>
      <c r="H202" s="1945"/>
      <c r="I202" s="1945"/>
      <c r="J202" s="1945"/>
      <c r="K202" s="1945"/>
      <c r="L202" s="1945"/>
      <c r="M202" s="1945"/>
      <c r="N202" s="1945"/>
      <c r="O202" s="1946" t="s">
        <v>2307</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2306</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2305</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2304</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2303</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2302</v>
      </c>
      <c r="D207" s="1924"/>
      <c r="E207" s="1924"/>
      <c r="F207" s="1925"/>
      <c r="G207" s="1929" t="s">
        <v>2301</v>
      </c>
      <c r="H207" s="1924"/>
      <c r="I207" s="1924"/>
      <c r="J207" s="1924"/>
      <c r="K207" s="1924"/>
      <c r="L207" s="1924"/>
      <c r="M207" s="1924"/>
      <c r="N207" s="1924"/>
      <c r="O207" s="1925"/>
      <c r="P207" s="1931" t="s">
        <v>2300</v>
      </c>
      <c r="Q207" s="1932"/>
      <c r="R207" s="1932"/>
      <c r="S207" s="1932"/>
      <c r="T207" s="1933"/>
      <c r="U207" s="1937" t="s">
        <v>2299</v>
      </c>
      <c r="V207" s="1938"/>
      <c r="W207" s="1938"/>
      <c r="X207" s="1939"/>
      <c r="Y207" s="1937" t="s">
        <v>2298</v>
      </c>
      <c r="Z207" s="1938"/>
      <c r="AA207" s="1938"/>
      <c r="AB207" s="1939"/>
      <c r="AC207" s="1937" t="s">
        <v>2297</v>
      </c>
      <c r="AD207" s="1938"/>
      <c r="AE207" s="1938"/>
      <c r="AF207" s="1939"/>
      <c r="AG207" s="1929" t="s">
        <v>2296</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1885</v>
      </c>
      <c r="H209" s="1914"/>
      <c r="I209" s="1914"/>
      <c r="J209" s="1914"/>
      <c r="K209" s="1914"/>
      <c r="L209" s="1914"/>
      <c r="M209" s="1914"/>
      <c r="N209" s="1914"/>
      <c r="O209" s="1914"/>
      <c r="P209" s="1915"/>
      <c r="Q209" s="1918"/>
      <c r="R209" s="1918"/>
      <c r="S209" s="1918"/>
      <c r="T209" s="1918"/>
      <c r="U209" s="1916" t="s">
        <v>1885</v>
      </c>
      <c r="V209" s="1916"/>
      <c r="W209" s="1916"/>
      <c r="X209" s="1916"/>
      <c r="Y209" s="1916" t="s">
        <v>1885</v>
      </c>
      <c r="Z209" s="1916"/>
      <c r="AA209" s="1916"/>
      <c r="AB209" s="1916"/>
      <c r="AC209" s="1917" t="s">
        <v>1885</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1885</v>
      </c>
      <c r="H210" s="1914"/>
      <c r="I210" s="1914"/>
      <c r="J210" s="1914"/>
      <c r="K210" s="1914"/>
      <c r="L210" s="1914"/>
      <c r="M210" s="1914"/>
      <c r="N210" s="1914"/>
      <c r="O210" s="1914"/>
      <c r="P210" s="1915"/>
      <c r="Q210" s="1915"/>
      <c r="R210" s="1915"/>
      <c r="S210" s="1915"/>
      <c r="T210" s="1915"/>
      <c r="U210" s="1916" t="s">
        <v>1885</v>
      </c>
      <c r="V210" s="1916"/>
      <c r="W210" s="1916"/>
      <c r="X210" s="1916"/>
      <c r="Y210" s="1916" t="s">
        <v>1885</v>
      </c>
      <c r="Z210" s="1916"/>
      <c r="AA210" s="1916"/>
      <c r="AB210" s="1916"/>
      <c r="AC210" s="1917" t="s">
        <v>1885</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1885</v>
      </c>
      <c r="H211" s="1914"/>
      <c r="I211" s="1914"/>
      <c r="J211" s="1914"/>
      <c r="K211" s="1914"/>
      <c r="L211" s="1914"/>
      <c r="M211" s="1914"/>
      <c r="N211" s="1914"/>
      <c r="O211" s="1914"/>
      <c r="P211" s="1915"/>
      <c r="Q211" s="1915"/>
      <c r="R211" s="1915"/>
      <c r="S211" s="1915"/>
      <c r="T211" s="1915"/>
      <c r="U211" s="1916" t="s">
        <v>1885</v>
      </c>
      <c r="V211" s="1916"/>
      <c r="W211" s="1916"/>
      <c r="X211" s="1916"/>
      <c r="Y211" s="1916" t="s">
        <v>1885</v>
      </c>
      <c r="Z211" s="1916"/>
      <c r="AA211" s="1916"/>
      <c r="AB211" s="1916"/>
      <c r="AC211" s="1917" t="s">
        <v>1885</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1885</v>
      </c>
      <c r="H212" s="1914"/>
      <c r="I212" s="1914"/>
      <c r="J212" s="1914"/>
      <c r="K212" s="1914"/>
      <c r="L212" s="1914"/>
      <c r="M212" s="1914"/>
      <c r="N212" s="1914"/>
      <c r="O212" s="1914"/>
      <c r="P212" s="1915"/>
      <c r="Q212" s="1915"/>
      <c r="R212" s="1915"/>
      <c r="S212" s="1915"/>
      <c r="T212" s="1915"/>
      <c r="U212" s="1916" t="s">
        <v>1885</v>
      </c>
      <c r="V212" s="1916"/>
      <c r="W212" s="1916"/>
      <c r="X212" s="1916"/>
      <c r="Y212" s="1916" t="s">
        <v>1885</v>
      </c>
      <c r="Z212" s="1916"/>
      <c r="AA212" s="1916"/>
      <c r="AB212" s="1916"/>
      <c r="AC212" s="1917" t="s">
        <v>1885</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1885</v>
      </c>
      <c r="H213" s="1914"/>
      <c r="I213" s="1914"/>
      <c r="J213" s="1914"/>
      <c r="K213" s="1914"/>
      <c r="L213" s="1914"/>
      <c r="M213" s="1914"/>
      <c r="N213" s="1914"/>
      <c r="O213" s="1914"/>
      <c r="P213" s="1915"/>
      <c r="Q213" s="1915"/>
      <c r="R213" s="1915"/>
      <c r="S213" s="1915"/>
      <c r="T213" s="1915"/>
      <c r="U213" s="1916" t="s">
        <v>1885</v>
      </c>
      <c r="V213" s="1916"/>
      <c r="W213" s="1916"/>
      <c r="X213" s="1916"/>
      <c r="Y213" s="1916" t="s">
        <v>1885</v>
      </c>
      <c r="Z213" s="1916"/>
      <c r="AA213" s="1916"/>
      <c r="AB213" s="1916"/>
      <c r="AC213" s="1917" t="s">
        <v>1885</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1885</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1885</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1885</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2295</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2293</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2292</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2291</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2290</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2288</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2287</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2286</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2285</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2284</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442</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2283</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2282</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1281</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22524050</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498</v>
      </c>
      <c r="C12" s="1310"/>
      <c r="D12" s="1310"/>
      <c r="E12" s="1310"/>
      <c r="F12" s="1310"/>
      <c r="G12" s="1310"/>
      <c r="H12" s="1310"/>
      <c r="I12" s="1310"/>
      <c r="J12" s="1310"/>
      <c r="K12" s="1310"/>
      <c r="L12" s="1310"/>
      <c r="M12" s="1310"/>
      <c r="N12" s="1310"/>
      <c r="O12" s="1310"/>
      <c r="P12" s="1310"/>
      <c r="Q12" s="1310"/>
      <c r="R12" s="1310"/>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499</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500</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501</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806</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502</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04" t="s">
        <v>961</v>
      </c>
      <c r="D18" s="1504"/>
      <c r="E18" s="1504"/>
      <c r="F18" s="1504"/>
      <c r="G18" s="1504"/>
      <c r="H18" s="1504"/>
      <c r="I18" s="1504"/>
      <c r="J18" s="1504"/>
      <c r="K18" s="1504"/>
      <c r="L18" s="1504"/>
      <c r="M18" s="1504"/>
      <c r="N18" s="1504"/>
      <c r="O18" s="1504"/>
      <c r="P18" s="1504"/>
      <c r="Q18" s="1504"/>
      <c r="R18" s="1504"/>
      <c r="S18" s="1505"/>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04" t="s">
        <v>961</v>
      </c>
      <c r="D19" s="1504"/>
      <c r="E19" s="1504"/>
      <c r="F19" s="1504"/>
      <c r="G19" s="1504"/>
      <c r="H19" s="1504"/>
      <c r="I19" s="1504"/>
      <c r="J19" s="1504"/>
      <c r="K19" s="1504"/>
      <c r="L19" s="1504"/>
      <c r="M19" s="1504"/>
      <c r="N19" s="1504"/>
      <c r="O19" s="1504"/>
      <c r="P19" s="1504"/>
      <c r="Q19" s="1504"/>
      <c r="R19" s="1504"/>
      <c r="S19" s="1505"/>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503</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1264</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504</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505</v>
      </c>
      <c r="C23" s="2339"/>
      <c r="D23" s="2339"/>
      <c r="E23" s="2339"/>
      <c r="F23" s="2339"/>
      <c r="G23" s="2339"/>
      <c r="H23" s="2339"/>
      <c r="I23" s="2339"/>
      <c r="J23" s="2339"/>
      <c r="K23" s="2339"/>
      <c r="L23" s="2339"/>
      <c r="M23" s="2339"/>
      <c r="N23" s="2339"/>
      <c r="O23" s="2339"/>
      <c r="P23" s="2339"/>
      <c r="Q23" s="2339"/>
      <c r="R23" s="2339"/>
      <c r="S23" s="2340"/>
      <c r="T23" s="2351">
        <f>T11+T22</f>
        <v>22524050</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962</v>
      </c>
      <c r="C24" s="2339"/>
      <c r="D24" s="2339"/>
      <c r="E24" s="2339"/>
      <c r="F24" s="2339"/>
      <c r="G24" s="2339"/>
      <c r="H24" s="2339"/>
      <c r="I24" s="2339"/>
      <c r="J24" s="2339"/>
      <c r="K24" s="2339"/>
      <c r="L24" s="2339"/>
      <c r="M24" s="2339"/>
      <c r="N24" s="2339"/>
      <c r="O24" s="2339"/>
      <c r="P24" s="2339"/>
      <c r="Q24" s="2339"/>
      <c r="R24" s="2339"/>
      <c r="S24" s="2340"/>
      <c r="T24" s="2342">
        <f>Application!AJ1053</f>
        <v>42784885</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1265</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506</v>
      </c>
      <c r="C26" s="2339"/>
      <c r="D26" s="2339"/>
      <c r="E26" s="2339"/>
      <c r="F26" s="2339"/>
      <c r="G26" s="2339"/>
      <c r="H26" s="2339"/>
      <c r="I26" s="2339"/>
      <c r="J26" s="2339"/>
      <c r="K26" s="2339"/>
      <c r="L26" s="2339"/>
      <c r="M26" s="2339"/>
      <c r="N26" s="2339"/>
      <c r="O26" s="2339"/>
      <c r="P26" s="2339"/>
      <c r="Q26" s="2339"/>
      <c r="R26" s="2339"/>
      <c r="S26" s="2340"/>
      <c r="T26" s="2351">
        <f>T23*T25</f>
        <v>29281265</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51">
        <f>IF(ISERROR((T26*T27)),0,(T26*T27))</f>
        <v>29281265</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524</v>
      </c>
      <c r="C29" s="2339"/>
      <c r="D29" s="2339"/>
      <c r="E29" s="2339"/>
      <c r="F29" s="2339"/>
      <c r="G29" s="2339"/>
      <c r="H29" s="2339"/>
      <c r="I29" s="2339"/>
      <c r="J29" s="2339"/>
      <c r="K29" s="2339"/>
      <c r="L29" s="2339"/>
      <c r="M29" s="2339"/>
      <c r="N29" s="2339"/>
      <c r="O29" s="2339"/>
      <c r="P29" s="2339"/>
      <c r="Q29" s="2339"/>
      <c r="R29" s="2339"/>
      <c r="S29" s="2340"/>
      <c r="T29" s="2342">
        <f>T28+Y28+AD28+AI28</f>
        <v>29281265</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1267</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1266</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1155</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29281265</v>
      </c>
      <c r="Z38" s="2332"/>
      <c r="AA38" s="2332"/>
      <c r="AB38" s="2332"/>
      <c r="AC38" s="2332"/>
      <c r="AD38" s="2332">
        <f>IF(T24&gt;=(T23+Y23+AD23+AI23),AD28+AI28,0)</f>
        <v>0</v>
      </c>
      <c r="AE38" s="2332"/>
      <c r="AF38" s="2332"/>
      <c r="AG38" s="2332"/>
      <c r="AH38" s="2332"/>
    </row>
    <row r="39" spans="1:76" ht="12.95" customHeight="1">
      <c r="B39" s="2338" t="s">
        <v>1692</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1171251</v>
      </c>
      <c r="Z40" s="2332"/>
      <c r="AA40" s="2332"/>
      <c r="AB40" s="2332"/>
      <c r="AC40" s="2332"/>
      <c r="AD40" s="2351">
        <f>ROUND(AD38*AD39,0)</f>
        <v>0</v>
      </c>
      <c r="AE40" s="2332"/>
      <c r="AF40" s="2332"/>
      <c r="AG40" s="2332"/>
      <c r="AH40" s="2332"/>
    </row>
    <row r="41" spans="1:76" ht="12.95"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1171251</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1277</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587</v>
      </c>
      <c r="C46" s="404" t="s">
        <v>282</v>
      </c>
    </row>
    <row r="47" spans="1:76" ht="12.95" customHeight="1">
      <c r="D47" s="404" t="s">
        <v>283</v>
      </c>
      <c r="AB47" s="2346">
        <f>'Sources and Uses Budget'!B105-MAX(IF('Sources and Uses Budget'!B15="",0,'Sources and Uses Budget'!B15),IF(Application!AG394="",0,Application!AG394))</f>
        <v>26972253</v>
      </c>
      <c r="AC47" s="2347"/>
      <c r="AD47" s="2347"/>
      <c r="AE47" s="2347"/>
      <c r="AF47" s="2348"/>
    </row>
    <row r="48" spans="1:76" ht="12.95" customHeight="1">
      <c r="D48" s="404" t="s">
        <v>21</v>
      </c>
      <c r="AB48" s="2346">
        <f>Application!AO639-MAX(IF('Sources and Uses Budget'!B15="",0,'Sources and Uses Budget'!B15),IF(Application!AG394="",0,Application!AG394))</f>
        <v>17016619</v>
      </c>
      <c r="AC48" s="2347"/>
      <c r="AD48" s="2347"/>
      <c r="AE48" s="2347"/>
      <c r="AF48" s="2348"/>
    </row>
    <row r="49" spans="1:76" ht="12.95" customHeight="1">
      <c r="D49" s="404" t="s">
        <v>91</v>
      </c>
      <c r="AB49" s="2346">
        <f>AB47-AB48</f>
        <v>9955634</v>
      </c>
      <c r="AC49" s="2347"/>
      <c r="AD49" s="2347"/>
      <c r="AE49" s="2347"/>
      <c r="AF49" s="2348"/>
    </row>
    <row r="50" spans="1:76" ht="12.95" customHeight="1">
      <c r="D50" s="404" t="s">
        <v>682</v>
      </c>
      <c r="AA50" s="415"/>
      <c r="AB50" s="2334">
        <v>0.85</v>
      </c>
      <c r="AC50" s="2335"/>
      <c r="AD50" s="2335"/>
      <c r="AE50" s="2335"/>
      <c r="AF50" s="2336"/>
    </row>
    <row r="51" spans="1:76" s="417" customFormat="1" ht="12.95" customHeight="1">
      <c r="A51" s="402"/>
      <c r="B51" s="402"/>
      <c r="C51" s="402"/>
      <c r="D51" s="402"/>
      <c r="E51" s="2345" t="s">
        <v>2612</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11712511</v>
      </c>
      <c r="AC54" s="2347"/>
      <c r="AD54" s="2347"/>
      <c r="AE54" s="2347"/>
      <c r="AF54" s="2348"/>
    </row>
    <row r="55" spans="1:76" ht="12.95" customHeight="1">
      <c r="D55" s="404" t="s">
        <v>333</v>
      </c>
      <c r="AB55" s="2346">
        <f>(AB54/10)</f>
        <v>1171251.1000000001</v>
      </c>
      <c r="AC55" s="2347"/>
      <c r="AD55" s="2347"/>
      <c r="AE55" s="2347"/>
      <c r="AF55" s="2348"/>
    </row>
    <row r="56" spans="1:76" ht="12.95" customHeight="1">
      <c r="D56" s="404" t="s">
        <v>757</v>
      </c>
      <c r="AB56" s="2346">
        <f>ROUND((IF((Y41&lt;AB55),Y41,AB55)),0)</f>
        <v>1171251</v>
      </c>
      <c r="AC56" s="2347"/>
      <c r="AD56" s="2347"/>
      <c r="AE56" s="2347"/>
      <c r="AF56" s="2348"/>
    </row>
    <row r="57" spans="1:76" ht="12.95" customHeight="1">
      <c r="D57" s="404" t="s">
        <v>756</v>
      </c>
      <c r="AB57" s="2346">
        <f>ROUND((10*AB56*AB50),0)</f>
        <v>9955634</v>
      </c>
      <c r="AC57" s="2347"/>
      <c r="AD57" s="2347"/>
      <c r="AE57" s="2347"/>
      <c r="AF57" s="2348"/>
    </row>
    <row r="58" spans="1:76" ht="12.95" customHeight="1">
      <c r="D58" s="404"/>
      <c r="AB58" s="423"/>
      <c r="AC58" s="423"/>
      <c r="AD58" s="423"/>
      <c r="AE58" s="423"/>
      <c r="AF58" s="423"/>
    </row>
    <row r="59" spans="1:76" ht="12.95" customHeight="1">
      <c r="D59" s="404" t="s">
        <v>755</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590</v>
      </c>
      <c r="C63" s="205" t="s">
        <v>1249</v>
      </c>
      <c r="Y63" s="2341" t="s">
        <v>985</v>
      </c>
      <c r="Z63" s="2341"/>
      <c r="AA63" s="2341"/>
      <c r="AB63" s="2341"/>
      <c r="AC63" s="2341"/>
      <c r="AD63" s="2341" t="s">
        <v>369</v>
      </c>
      <c r="AE63" s="2341"/>
      <c r="AF63" s="2341"/>
      <c r="AG63" s="2341"/>
      <c r="AH63" s="2341"/>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System'!B13="Yes"),0.13,0))</f>
        <v>0</v>
      </c>
      <c r="AE67" s="2331"/>
      <c r="AF67" s="2331"/>
      <c r="AG67" s="2331"/>
      <c r="AH67" s="2331"/>
    </row>
    <row r="68" spans="1:36" ht="12.95" customHeight="1">
      <c r="C68" s="404"/>
      <c r="D68" s="205" t="s">
        <v>2225</v>
      </c>
      <c r="Y68" s="2332">
        <f>ROUND(Y64*Y67,0)</f>
        <v>0</v>
      </c>
      <c r="Z68" s="2333"/>
      <c r="AA68" s="2333"/>
      <c r="AB68" s="2333"/>
      <c r="AC68" s="2333"/>
      <c r="AD68" s="2332">
        <f>ROUND(AD64*AD67,0)</f>
        <v>0</v>
      </c>
      <c r="AE68" s="2333"/>
      <c r="AF68" s="2333"/>
      <c r="AG68" s="2333"/>
      <c r="AH68" s="2333"/>
    </row>
    <row r="69" spans="1:36" ht="12.95" customHeight="1">
      <c r="C69" s="404"/>
      <c r="D69" s="205" t="s">
        <v>2226</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4"/>
      <c r="AC72" s="2335"/>
      <c r="AD72" s="2335"/>
      <c r="AE72" s="2335"/>
      <c r="AF72" s="2336"/>
    </row>
    <row r="73" spans="1:36" ht="12.95" customHeight="1">
      <c r="A73" s="404"/>
      <c r="C73" s="404"/>
      <c r="D73" s="404"/>
      <c r="E73" s="2337" t="s">
        <v>1252</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5">
        <f>ROUND(IF(ISERROR((AB59/AB72)),0,(AB59/AB72)),0)</f>
        <v>0</v>
      </c>
      <c r="AC77" s="2325"/>
      <c r="AD77" s="2325"/>
      <c r="AE77" s="2325"/>
      <c r="AF77" s="2325"/>
    </row>
    <row r="78" spans="1:36" ht="12.95" customHeight="1">
      <c r="C78" s="404"/>
      <c r="D78" s="205" t="s">
        <v>1254</v>
      </c>
      <c r="AB78" s="2326">
        <f>ROUNDUP(MIN(Y69,AB77),0)</f>
        <v>0</v>
      </c>
      <c r="AC78" s="2327"/>
      <c r="AD78" s="2327"/>
      <c r="AE78" s="2327"/>
      <c r="AF78" s="2328"/>
    </row>
    <row r="79" spans="1:36" ht="12.95" customHeight="1">
      <c r="C79" s="404"/>
      <c r="D79" s="205" t="s">
        <v>1255</v>
      </c>
      <c r="AB79" s="2329">
        <f>AB78*AB72</f>
        <v>0</v>
      </c>
      <c r="AC79" s="2329"/>
      <c r="AD79" s="2329"/>
      <c r="AE79" s="2329"/>
      <c r="AF79" s="2329"/>
    </row>
    <row r="80" spans="1:36" ht="12.95" customHeight="1">
      <c r="C80" s="404"/>
      <c r="D80" s="404"/>
      <c r="AB80" s="425"/>
      <c r="AC80" s="425"/>
      <c r="AD80" s="425"/>
      <c r="AE80" s="425"/>
      <c r="AF80" s="425"/>
    </row>
    <row r="81" spans="1:78" ht="12.95" customHeight="1">
      <c r="D81" s="404" t="s">
        <v>755</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Sheet1</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2024-12-09T20:28:29Z</cp:lastPrinted>
  <dcterms:created xsi:type="dcterms:W3CDTF">2007-12-27T18:26:28Z</dcterms:created>
  <dcterms:modified xsi:type="dcterms:W3CDTF">2025-09-05T15:37:40Z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2025-08-15T21:03:20Z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f08f2f4c-84e6-48c2-aa6a-0bf7420b0e05</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